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Останкино\ЗАКАЗЫ\04,24\"/>
    </mc:Choice>
  </mc:AlternateContent>
  <xr:revisionPtr revIDLastSave="0" documentId="13_ncr:1_{F0FBBEDE-4690-4349-9B2A-65AFDAAD3D9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Sheet!$A$3:$AD$86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69" i="1" l="1"/>
  <c r="R55" i="1"/>
  <c r="R53" i="1"/>
  <c r="R51" i="1"/>
  <c r="R31" i="1"/>
  <c r="R26" i="1"/>
  <c r="R25" i="1"/>
  <c r="R12" i="1"/>
  <c r="R7" i="1"/>
  <c r="Q5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6" i="1"/>
  <c r="AC5" i="1" l="1"/>
  <c r="AD83" i="1"/>
  <c r="AD84" i="1"/>
  <c r="AD85" i="1"/>
  <c r="AD86" i="1"/>
  <c r="AD82" i="1" l="1"/>
  <c r="AD80" i="1"/>
  <c r="AD79" i="1"/>
  <c r="AD78" i="1"/>
  <c r="AD73" i="1"/>
  <c r="AD61" i="1"/>
  <c r="AD54" i="1"/>
  <c r="AD35" i="1"/>
  <c r="AD28" i="1"/>
  <c r="AD20" i="1"/>
  <c r="AD13" i="1"/>
  <c r="AD9" i="1"/>
  <c r="AD8" i="1"/>
  <c r="AD55" i="1"/>
  <c r="AD51" i="1"/>
  <c r="AD31" i="1"/>
  <c r="AD26" i="1"/>
  <c r="AD12" i="1"/>
  <c r="AD25" i="1" l="1"/>
  <c r="AD53" i="1"/>
  <c r="AD69" i="1"/>
  <c r="AD7" i="1"/>
  <c r="H82" i="1"/>
  <c r="H80" i="1"/>
  <c r="H79" i="1"/>
  <c r="H78" i="1"/>
  <c r="H73" i="1"/>
  <c r="H55" i="1"/>
  <c r="H51" i="1"/>
  <c r="H30" i="1"/>
  <c r="H29" i="1"/>
  <c r="H28" i="1"/>
  <c r="F35" i="1" l="1"/>
  <c r="E35" i="1"/>
  <c r="F72" i="1"/>
  <c r="E72" i="1"/>
  <c r="F71" i="1"/>
  <c r="E71" i="1"/>
  <c r="F58" i="1"/>
  <c r="E58" i="1"/>
  <c r="O7" i="1" l="1"/>
  <c r="U7" i="1" s="1"/>
  <c r="O8" i="1"/>
  <c r="U8" i="1" s="1"/>
  <c r="O9" i="1"/>
  <c r="U9" i="1" s="1"/>
  <c r="O10" i="1"/>
  <c r="P10" i="1" s="1"/>
  <c r="U10" i="1" s="1"/>
  <c r="O11" i="1"/>
  <c r="R11" i="1" s="1"/>
  <c r="U11" i="1" s="1"/>
  <c r="O12" i="1"/>
  <c r="U12" i="1" s="1"/>
  <c r="O13" i="1"/>
  <c r="U13" i="1" s="1"/>
  <c r="O14" i="1"/>
  <c r="R14" i="1" s="1"/>
  <c r="U14" i="1" s="1"/>
  <c r="O15" i="1"/>
  <c r="R15" i="1" s="1"/>
  <c r="U15" i="1" s="1"/>
  <c r="O16" i="1"/>
  <c r="R16" i="1" s="1"/>
  <c r="U16" i="1" s="1"/>
  <c r="O17" i="1"/>
  <c r="P17" i="1" s="1"/>
  <c r="R17" i="1" s="1"/>
  <c r="U17" i="1" s="1"/>
  <c r="O18" i="1"/>
  <c r="R18" i="1" s="1"/>
  <c r="U18" i="1" s="1"/>
  <c r="O19" i="1"/>
  <c r="P19" i="1" s="1"/>
  <c r="R19" i="1" s="1"/>
  <c r="U19" i="1" s="1"/>
  <c r="O20" i="1"/>
  <c r="U20" i="1" s="1"/>
  <c r="O21" i="1"/>
  <c r="P21" i="1" s="1"/>
  <c r="R21" i="1" s="1"/>
  <c r="U21" i="1" s="1"/>
  <c r="O22" i="1"/>
  <c r="R22" i="1" s="1"/>
  <c r="U22" i="1" s="1"/>
  <c r="O23" i="1"/>
  <c r="R23" i="1" s="1"/>
  <c r="U23" i="1" s="1"/>
  <c r="O24" i="1"/>
  <c r="P24" i="1" s="1"/>
  <c r="R24" i="1" s="1"/>
  <c r="U24" i="1" s="1"/>
  <c r="O25" i="1"/>
  <c r="U25" i="1" s="1"/>
  <c r="O26" i="1"/>
  <c r="U26" i="1" s="1"/>
  <c r="O27" i="1"/>
  <c r="R27" i="1" s="1"/>
  <c r="U27" i="1" s="1"/>
  <c r="O28" i="1"/>
  <c r="U28" i="1" s="1"/>
  <c r="O29" i="1"/>
  <c r="P29" i="1" s="1"/>
  <c r="R29" i="1" s="1"/>
  <c r="U29" i="1" s="1"/>
  <c r="O30" i="1"/>
  <c r="R30" i="1" s="1"/>
  <c r="U30" i="1" s="1"/>
  <c r="O31" i="1"/>
  <c r="U31" i="1" s="1"/>
  <c r="O32" i="1"/>
  <c r="O33" i="1"/>
  <c r="O34" i="1"/>
  <c r="O35" i="1"/>
  <c r="P35" i="1" s="1"/>
  <c r="O36" i="1"/>
  <c r="R36" i="1" s="1"/>
  <c r="U36" i="1" s="1"/>
  <c r="O37" i="1"/>
  <c r="P37" i="1" s="1"/>
  <c r="R37" i="1" s="1"/>
  <c r="U37" i="1" s="1"/>
  <c r="O38" i="1"/>
  <c r="O39" i="1"/>
  <c r="O40" i="1"/>
  <c r="R40" i="1" s="1"/>
  <c r="U40" i="1" s="1"/>
  <c r="O41" i="1"/>
  <c r="O42" i="1"/>
  <c r="P42" i="1" s="1"/>
  <c r="R42" i="1" s="1"/>
  <c r="U42" i="1" s="1"/>
  <c r="O43" i="1"/>
  <c r="O44" i="1"/>
  <c r="R44" i="1" s="1"/>
  <c r="U44" i="1" s="1"/>
  <c r="O45" i="1"/>
  <c r="P45" i="1" s="1"/>
  <c r="R45" i="1" s="1"/>
  <c r="U45" i="1" s="1"/>
  <c r="O46" i="1"/>
  <c r="R46" i="1" s="1"/>
  <c r="U46" i="1" s="1"/>
  <c r="O47" i="1"/>
  <c r="P47" i="1" s="1"/>
  <c r="R47" i="1" s="1"/>
  <c r="U47" i="1" s="1"/>
  <c r="O48" i="1"/>
  <c r="P48" i="1" s="1"/>
  <c r="R48" i="1" s="1"/>
  <c r="U48" i="1" s="1"/>
  <c r="O49" i="1"/>
  <c r="P49" i="1" s="1"/>
  <c r="R49" i="1" s="1"/>
  <c r="U49" i="1" s="1"/>
  <c r="O50" i="1"/>
  <c r="P50" i="1" s="1"/>
  <c r="R50" i="1" s="1"/>
  <c r="U50" i="1" s="1"/>
  <c r="O51" i="1"/>
  <c r="U51" i="1" s="1"/>
  <c r="O52" i="1"/>
  <c r="O53" i="1"/>
  <c r="U53" i="1" s="1"/>
  <c r="O54" i="1"/>
  <c r="U54" i="1" s="1"/>
  <c r="O55" i="1"/>
  <c r="U55" i="1" s="1"/>
  <c r="O56" i="1"/>
  <c r="O57" i="1"/>
  <c r="O58" i="1"/>
  <c r="P58" i="1" s="1"/>
  <c r="O59" i="1"/>
  <c r="P59" i="1" s="1"/>
  <c r="R59" i="1" s="1"/>
  <c r="U59" i="1" s="1"/>
  <c r="O60" i="1"/>
  <c r="O61" i="1"/>
  <c r="U61" i="1" s="1"/>
  <c r="O62" i="1"/>
  <c r="O63" i="1"/>
  <c r="P63" i="1" s="1"/>
  <c r="R63" i="1" s="1"/>
  <c r="U63" i="1" s="1"/>
  <c r="O64" i="1"/>
  <c r="P64" i="1" s="1"/>
  <c r="R64" i="1" s="1"/>
  <c r="U64" i="1" s="1"/>
  <c r="O65" i="1"/>
  <c r="P65" i="1" s="1"/>
  <c r="R65" i="1" s="1"/>
  <c r="U65" i="1" s="1"/>
  <c r="O66" i="1"/>
  <c r="P66" i="1" s="1"/>
  <c r="R66" i="1" s="1"/>
  <c r="U66" i="1" s="1"/>
  <c r="O67" i="1"/>
  <c r="P67" i="1" s="1"/>
  <c r="R67" i="1" s="1"/>
  <c r="U67" i="1" s="1"/>
  <c r="O68" i="1"/>
  <c r="P68" i="1" s="1"/>
  <c r="R68" i="1" s="1"/>
  <c r="U68" i="1" s="1"/>
  <c r="O69" i="1"/>
  <c r="U69" i="1" s="1"/>
  <c r="O70" i="1"/>
  <c r="P70" i="1" s="1"/>
  <c r="R70" i="1" s="1"/>
  <c r="U70" i="1" s="1"/>
  <c r="O71" i="1"/>
  <c r="P71" i="1" s="1"/>
  <c r="O72" i="1"/>
  <c r="P72" i="1" s="1"/>
  <c r="O73" i="1"/>
  <c r="U73" i="1" s="1"/>
  <c r="O74" i="1"/>
  <c r="O75" i="1"/>
  <c r="P75" i="1" s="1"/>
  <c r="R75" i="1" s="1"/>
  <c r="U75" i="1" s="1"/>
  <c r="O76" i="1"/>
  <c r="O77" i="1"/>
  <c r="P77" i="1" s="1"/>
  <c r="R77" i="1" s="1"/>
  <c r="U77" i="1" s="1"/>
  <c r="O78" i="1"/>
  <c r="U78" i="1" s="1"/>
  <c r="O79" i="1"/>
  <c r="U79" i="1" s="1"/>
  <c r="O80" i="1"/>
  <c r="U80" i="1" s="1"/>
  <c r="O81" i="1"/>
  <c r="P81" i="1" s="1"/>
  <c r="R81" i="1" s="1"/>
  <c r="U81" i="1" s="1"/>
  <c r="O82" i="1"/>
  <c r="U82" i="1" s="1"/>
  <c r="O83" i="1"/>
  <c r="O84" i="1"/>
  <c r="O85" i="1"/>
  <c r="O6" i="1"/>
  <c r="R6" i="1" s="1"/>
  <c r="U6" i="1" s="1"/>
  <c r="AD32" i="1"/>
  <c r="AD33" i="1"/>
  <c r="AD34" i="1"/>
  <c r="AD38" i="1"/>
  <c r="AD39" i="1"/>
  <c r="AD41" i="1"/>
  <c r="AD43" i="1"/>
  <c r="AD52" i="1"/>
  <c r="AD56" i="1"/>
  <c r="AD57" i="1"/>
  <c r="AD60" i="1"/>
  <c r="AD62" i="1"/>
  <c r="AD7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N5" i="1"/>
  <c r="M5" i="1"/>
  <c r="L5" i="1"/>
  <c r="J5" i="1"/>
  <c r="F5" i="1"/>
  <c r="E5" i="1"/>
  <c r="U35" i="1" l="1"/>
  <c r="R72" i="1"/>
  <c r="U72" i="1" s="1"/>
  <c r="R58" i="1"/>
  <c r="U58" i="1" s="1"/>
  <c r="R71" i="1"/>
  <c r="U71" i="1" s="1"/>
  <c r="AD6" i="1"/>
  <c r="P80" i="1"/>
  <c r="P78" i="1"/>
  <c r="AD74" i="1"/>
  <c r="U74" i="1"/>
  <c r="AD70" i="1"/>
  <c r="AD68" i="1"/>
  <c r="AD66" i="1"/>
  <c r="AD64" i="1"/>
  <c r="P54" i="1"/>
  <c r="AD50" i="1"/>
  <c r="AD48" i="1"/>
  <c r="AD46" i="1"/>
  <c r="AD44" i="1"/>
  <c r="AD42" i="1"/>
  <c r="AD40" i="1"/>
  <c r="AD36" i="1"/>
  <c r="AD30" i="1"/>
  <c r="P28" i="1"/>
  <c r="AD24" i="1"/>
  <c r="AD22" i="1"/>
  <c r="P20" i="1"/>
  <c r="AD18" i="1"/>
  <c r="AD16" i="1"/>
  <c r="AD14" i="1"/>
  <c r="AD10" i="1"/>
  <c r="P8" i="1"/>
  <c r="AD81" i="1"/>
  <c r="P79" i="1"/>
  <c r="AD77" i="1"/>
  <c r="AD75" i="1"/>
  <c r="P73" i="1"/>
  <c r="AD67" i="1"/>
  <c r="AD65" i="1"/>
  <c r="AD63" i="1"/>
  <c r="P61" i="1"/>
  <c r="AD59" i="1"/>
  <c r="AD49" i="1"/>
  <c r="AD47" i="1"/>
  <c r="AD45" i="1"/>
  <c r="AD37" i="1"/>
  <c r="AD29" i="1"/>
  <c r="AD27" i="1"/>
  <c r="AD23" i="1"/>
  <c r="AD21" i="1"/>
  <c r="AD19" i="1"/>
  <c r="AD17" i="1"/>
  <c r="AD15" i="1"/>
  <c r="P13" i="1"/>
  <c r="AD11" i="1"/>
  <c r="P9" i="1"/>
  <c r="U85" i="1"/>
  <c r="V85" i="1"/>
  <c r="U83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U57" i="1"/>
  <c r="V57" i="1"/>
  <c r="V55" i="1"/>
  <c r="V53" i="1"/>
  <c r="V51" i="1"/>
  <c r="V49" i="1"/>
  <c r="V47" i="1"/>
  <c r="V45" i="1"/>
  <c r="U43" i="1"/>
  <c r="V43" i="1"/>
  <c r="U41" i="1"/>
  <c r="V41" i="1"/>
  <c r="U39" i="1"/>
  <c r="V39" i="1"/>
  <c r="V37" i="1"/>
  <c r="V35" i="1"/>
  <c r="U33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6" i="1"/>
  <c r="U84" i="1"/>
  <c r="V84" i="1"/>
  <c r="V82" i="1"/>
  <c r="V80" i="1"/>
  <c r="V78" i="1"/>
  <c r="U76" i="1"/>
  <c r="V76" i="1"/>
  <c r="V74" i="1"/>
  <c r="V72" i="1"/>
  <c r="V70" i="1"/>
  <c r="V68" i="1"/>
  <c r="V66" i="1"/>
  <c r="V64" i="1"/>
  <c r="U62" i="1"/>
  <c r="V62" i="1"/>
  <c r="U60" i="1"/>
  <c r="V60" i="1"/>
  <c r="V58" i="1"/>
  <c r="U56" i="1"/>
  <c r="V56" i="1"/>
  <c r="V54" i="1"/>
  <c r="U52" i="1"/>
  <c r="V52" i="1"/>
  <c r="V50" i="1"/>
  <c r="V48" i="1"/>
  <c r="V46" i="1"/>
  <c r="V44" i="1"/>
  <c r="V42" i="1"/>
  <c r="V40" i="1"/>
  <c r="U38" i="1"/>
  <c r="V38" i="1"/>
  <c r="V36" i="1"/>
  <c r="U34" i="1"/>
  <c r="V34" i="1"/>
  <c r="U32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O5" i="1"/>
  <c r="K5" i="1"/>
  <c r="P5" i="1" l="1"/>
  <c r="R5" i="1"/>
  <c r="AD71" i="1"/>
  <c r="AD58" i="1"/>
  <c r="AD72" i="1"/>
  <c r="AD5" i="1" l="1"/>
</calcChain>
</file>

<file path=xl/sharedStrings.xml><?xml version="1.0" encoding="utf-8"?>
<sst xmlns="http://schemas.openxmlformats.org/spreadsheetml/2006/main" count="239" uniqueCount="132">
  <si>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</si>
  <si>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</si>
  <si>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</si>
  <si>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</si>
  <si>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</si>
  <si>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</si>
  <si>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</si>
  <si>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</si>
  <si>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</si>
  <si>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</si>
  <si>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</si>
  <si>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</si>
  <si>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</si>
  <si>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</si>
  <si>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</si>
  <si>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</si>
  <si>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</si>
  <si>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</si>
  <si>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</si>
  <si>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</si>
  <si>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</si>
  <si>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</si>
  <si>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</si>
  <si>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20,04,</t>
  </si>
  <si>
    <t>23,04,</t>
  </si>
  <si>
    <t>16,04,</t>
  </si>
  <si>
    <t>09,04,</t>
  </si>
  <si>
    <t>02,04,</t>
  </si>
  <si>
    <t>26,03,</t>
  </si>
  <si>
    <t>19,03,</t>
  </si>
  <si>
    <t>3215 ВЕТЧ.МЯСНАЯ Папа может п/о 0.4кг 8шт.    ОСТАНКИНО</t>
  </si>
  <si>
    <t>шт</t>
  </si>
  <si>
    <t>3287 САЛЯМИ ИТАЛЬЯНСКАЯ с/к в/у ОСТАНКИНО</t>
  </si>
  <si>
    <t>кг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</si>
  <si>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</si>
  <si>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</si>
  <si>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</si>
  <si>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</si>
  <si>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</si>
  <si>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</si>
  <si>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</si>
  <si>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</si>
  <si>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</si>
  <si>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</si>
  <si>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</si>
  <si>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</si>
  <si>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</si>
  <si>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</si>
  <si>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</si>
  <si>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</si>
  <si>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</si>
  <si>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</si>
  <si>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</si>
  <si>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</si>
  <si>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</si>
  <si>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</si>
  <si>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новинки</t>
  </si>
  <si>
    <t>5993 ВРЕМЯ ОКРОШКИ Папа может вар п/о   ОСТАНКИНО</t>
  </si>
  <si>
    <t>5997 ОСОБАЯ Коровино вар п/о  ОСТАНКИНО</t>
  </si>
  <si>
    <t>необходимо увеличить продажи</t>
  </si>
  <si>
    <t>6026 ВЕТЧ.ОСОБАЯ Коровино п/о   ОСТАНКИНО</t>
  </si>
  <si>
    <t>не в матрице (вывел Зверев)</t>
  </si>
  <si>
    <t>6042 МОЛОЧНЫЕ К ЗАВТРАКУ сос п/о в/у 0.4кг   ОСТАНКИНО</t>
  </si>
  <si>
    <t>завод вывел из производства</t>
  </si>
  <si>
    <t>6062 МОЛОЧНЫЕ К ЗАВТРАКУ сос п/о мгс 2*2 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</si>
  <si>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</si>
  <si>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</si>
  <si>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</si>
  <si>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6159 ВРЕМЯ ОЛИВЬЕ Папа может вар п/о  Останкино</t>
  </si>
  <si>
    <t>6217 ШПИКАЧКИ ДОМАШНИЕ СН п/о мгс 0,4кг 8 шт.  ОСТАНКИНО</t>
  </si>
  <si>
    <t>6220 ГОВЯЖЬЯ папа может вар п/о  Останкино</t>
  </si>
  <si>
    <t>6225 ИМПЕРСКАЯ И БАЛЫКОВАЯ в/к с/н мгс 1/90  Останкино</t>
  </si>
  <si>
    <t>6228 МЯСНОЕ АССОРТИ к/з с/н мгс 1/90 10шт  Останкино</t>
  </si>
  <si>
    <t>6236 СЛИВОЧНЫЕ ПМ сос п/о мгс 0,45кг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</si>
  <si>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</si>
  <si>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</si>
  <si>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</si>
  <si>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</si>
  <si>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</si>
  <si>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</si>
  <si>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</si>
  <si>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6453 ЭКСТРА Папа может с/к с/н в/у 1/100 14шт.   ОСТАНКИНО</t>
  </si>
  <si>
    <t>6467 БАЛЫКОВАЯ Коровино п/к в/у  ОСТАНКИНО</t>
  </si>
  <si>
    <t>6475 Сосиски Папа может 400г С сыром  ОСТАНКИНО</t>
  </si>
  <si>
    <t>6527 ШПИКАЧКИ СОЧНЫЕ ПМ сар б/о мгс 1*3 45с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</si>
  <si>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</si>
  <si>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</si>
  <si>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</si>
  <si>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не в матрице (замещение)</t>
  </si>
  <si>
    <t>6586 МРАМОРНАЯ И БАЛЫКОВАЯ в/к с/н мгс 1/90  Останкино</t>
  </si>
  <si>
    <t>не в матрице</t>
  </si>
  <si>
    <t>6602 БАВАРСКИЕ ПМ сос ц/о мгс 0,35кг 8шт  Останкино</t>
  </si>
  <si>
    <t>6644 СОЧНЫЕ ПМ сос п/о мгс 0,41кг 10шт.  ОСТАНКИНО</t>
  </si>
  <si>
    <t>6656 ГОВЯЖЬИ СН сос п/о мгс 2*2  ОСТАНКИНО</t>
  </si>
  <si>
    <t>6658 АРОМАТНАЯ С ЧЕСНОЧКОМ СН в/к мтс 0.330кг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</si>
  <si>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</si>
  <si>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</si>
  <si>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</si>
  <si>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</si>
  <si>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</si>
  <si>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</si>
  <si>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</si>
  <si>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</si>
  <si>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</si>
  <si>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</si>
  <si>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</si>
  <si>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</si>
  <si>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</si>
  <si>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</si>
  <si>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</si>
  <si>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</si>
  <si>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</si>
  <si>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</si>
  <si>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</si>
  <si>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</si>
  <si>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</si>
  <si>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</si>
  <si>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устар. (6586)</t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</si>
  <si>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завод вывел из производства</t>
    </r>
  </si>
  <si>
    <r>
      <rPr>
        <b/>
        <sz val="10"/>
        <color rgb="FFFF0000"/>
        <rFont val="Arial"/>
        <family val="2"/>
        <charset val="204"/>
      </rPr>
      <t>необходимо увеличить продажи</t>
    </r>
    <r>
      <rPr>
        <sz val="10"/>
        <rFont val="Arial"/>
        <family val="2"/>
        <charset val="204"/>
      </rPr>
      <t xml:space="preserve"> / не в матрице (замещение)</t>
    </r>
  </si>
  <si>
    <t>заказ</t>
  </si>
  <si>
    <t>6769 СЕМЕЙНАЯ вар п/о  ОСТАНКИНО</t>
  </si>
  <si>
    <t>не в матрице (ротация)</t>
  </si>
  <si>
    <t>27,04,</t>
  </si>
  <si>
    <t>29,04,</t>
  </si>
  <si>
    <t>дефицит на 27,04</t>
  </si>
  <si>
    <t>новинки / дефицит на 27,04</t>
  </si>
  <si>
    <t>+100</t>
  </si>
  <si>
    <t>+50</t>
  </si>
  <si>
    <t>+200</t>
  </si>
  <si>
    <t>новинки / +100</t>
  </si>
  <si>
    <t>6822 ИЗ ОТБОРНОГО МЯСА ПМ сос п/о мгс 0,36кг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</si>
</sst>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0" borderId="1" xfId="1" applyNumberFormat="1" applyFont="1"/>
    <xf numFmtId="164" fontId="1" fillId="7" borderId="1" xfId="1" applyNumberFormat="1" applyFill="1"/>
    <xf numFmtId="164" fontId="1" fillId="4" borderId="2" xfId="1" applyNumberFormat="1" applyFill="1" applyBorder="1"/>
    <xf numFmtId="49" fontId="1" fillId="0" borderId="1" xfId="1" applyNumberFormat="1"/>
    <xf numFmtId="49" fontId="2" fillId="2" borderId="1" xfId="1" applyNumberFormat="1" applyFont="1" applyFill="1"/>
    <xf numFmtId="49" fontId="1" fillId="4" borderId="1" xfId="1" applyNumberFormat="1" applyFill="1"/>
    <xf numFmtId="49" fontId="6" fillId="6" borderId="1" xfId="1" applyNumberFormat="1" applyFont="1" applyFill="1"/>
    <xf numFmtId="49" fontId="1" fillId="5" borderId="1" xfId="1" applyNumberFormat="1" applyFill="1"/>
    <xf numFmtId="49" fontId="1" fillId="6" borderId="1" xfId="1" applyNumberFormat="1" applyFill="1"/>
    <xf numFmtId="49" fontId="0" fillId="0" borderId="0" xfId="0" applyNumberFormat="1"/>
    <xf numFmtId="49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3,04,24%20&#1054;&#1089;&#1090;%20&#1050;&#1048;/new_&#1076;&#1074;%2023,04,24%20&#1084;&#1083;&#1088;&#1089;&#1095;%20&#1086;&#1089;&#1090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</row>
        <row r="5">
          <cell r="E5">
            <v>17972.731</v>
          </cell>
          <cell r="F5">
            <v>7311.7970000000005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137</v>
          </cell>
          <cell r="D6">
            <v>536</v>
          </cell>
          <cell r="E6">
            <v>302</v>
          </cell>
          <cell r="F6">
            <v>346</v>
          </cell>
          <cell r="G6">
            <v>0.4</v>
          </cell>
          <cell r="H6">
            <v>60</v>
          </cell>
        </row>
        <row r="7">
          <cell r="A7" t="str">
            <v>3248 ДОКТОРСКАЯ ТРАДИЦ. вар п/о ОСТАНКИНО</v>
          </cell>
          <cell r="B7" t="str">
            <v>кг</v>
          </cell>
          <cell r="C7">
            <v>26.5</v>
          </cell>
          <cell r="D7">
            <v>0.09</v>
          </cell>
          <cell r="E7">
            <v>6.79</v>
          </cell>
          <cell r="F7">
            <v>19.8</v>
          </cell>
          <cell r="G7">
            <v>0</v>
          </cell>
          <cell r="H7">
            <v>60</v>
          </cell>
        </row>
        <row r="8">
          <cell r="A8" t="str">
            <v>3287 САЛЯМИ ИТАЛЬЯНСКАЯ с/к в/у ОСТАНКИНО</v>
          </cell>
          <cell r="B8" t="str">
            <v>кг</v>
          </cell>
          <cell r="C8">
            <v>27.2</v>
          </cell>
          <cell r="D8">
            <v>7.2999999999999995E-2</v>
          </cell>
          <cell r="E8">
            <v>23.791</v>
          </cell>
          <cell r="G8">
            <v>1</v>
          </cell>
          <cell r="H8">
            <v>120</v>
          </cell>
        </row>
        <row r="9">
          <cell r="A9" t="str">
            <v>3297 СЫТНЫЕ Папа может сар б/о мгс 1*3_СНГ  Останкино</v>
          </cell>
          <cell r="B9" t="str">
            <v>кг</v>
          </cell>
          <cell r="C9">
            <v>162.42699999999999</v>
          </cell>
          <cell r="D9">
            <v>459.82600000000002</v>
          </cell>
          <cell r="E9">
            <v>333.72500000000002</v>
          </cell>
          <cell r="F9">
            <v>210.601</v>
          </cell>
          <cell r="G9">
            <v>1</v>
          </cell>
          <cell r="H9">
            <v>45</v>
          </cell>
        </row>
        <row r="10">
          <cell r="A10" t="str">
            <v>3812 СОЧНЫЕ сос п/о мгс 2*2  Останкино</v>
          </cell>
          <cell r="B10" t="str">
            <v>кг</v>
          </cell>
          <cell r="C10">
            <v>288.61799999999999</v>
          </cell>
          <cell r="D10">
            <v>882.87099999999998</v>
          </cell>
          <cell r="E10">
            <v>469.24799999999999</v>
          </cell>
          <cell r="F10">
            <v>217</v>
          </cell>
          <cell r="G10">
            <v>1</v>
          </cell>
          <cell r="H10">
            <v>45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593.851</v>
          </cell>
          <cell r="D11">
            <v>517.86900000000003</v>
          </cell>
          <cell r="E11">
            <v>499.87200000000001</v>
          </cell>
          <cell r="F11">
            <v>280.27100000000002</v>
          </cell>
          <cell r="G11">
            <v>1</v>
          </cell>
          <cell r="H11">
            <v>60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81</v>
          </cell>
          <cell r="D12">
            <v>7.0000000000000001E-3</v>
          </cell>
          <cell r="E12">
            <v>32.851999999999997</v>
          </cell>
          <cell r="F12">
            <v>40.042000000000002</v>
          </cell>
          <cell r="G12">
            <v>1</v>
          </cell>
          <cell r="H12">
            <v>120</v>
          </cell>
        </row>
        <row r="13">
          <cell r="A13" t="str">
            <v>4574 Мясная со шпиком Папа может вар п/о ОСТАНКИНО</v>
          </cell>
          <cell r="B13" t="str">
            <v>кг</v>
          </cell>
          <cell r="C13">
            <v>14.75</v>
          </cell>
          <cell r="D13">
            <v>169.89400000000001</v>
          </cell>
          <cell r="E13">
            <v>90.325999999999993</v>
          </cell>
          <cell r="F13">
            <v>79.298000000000002</v>
          </cell>
          <cell r="G13">
            <v>1</v>
          </cell>
          <cell r="H13">
            <v>60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255.125</v>
          </cell>
          <cell r="D14">
            <v>554.49599999999998</v>
          </cell>
          <cell r="E14">
            <v>414.75599999999997</v>
          </cell>
          <cell r="F14">
            <v>267.89999999999998</v>
          </cell>
          <cell r="G14">
            <v>1</v>
          </cell>
          <cell r="H14">
            <v>60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343</v>
          </cell>
          <cell r="D15">
            <v>320</v>
          </cell>
          <cell r="E15">
            <v>553</v>
          </cell>
          <cell r="F15">
            <v>47</v>
          </cell>
          <cell r="G15">
            <v>0.25</v>
          </cell>
          <cell r="H15">
            <v>120</v>
          </cell>
        </row>
        <row r="16">
          <cell r="A16" t="str">
            <v>5015 БУРГУНДИЯ с/к в/у 1/250 ОСТАНКИНО</v>
          </cell>
          <cell r="B16" t="str">
            <v>шт</v>
          </cell>
          <cell r="D16">
            <v>120</v>
          </cell>
          <cell r="G16">
            <v>0</v>
          </cell>
          <cell r="H16" t="e">
            <v>#N/A</v>
          </cell>
        </row>
        <row r="17">
          <cell r="A17" t="str">
            <v>5159 Нежный пашт п/о 1/150 16шт.   ОСТАНКИНО</v>
          </cell>
          <cell r="B17" t="str">
            <v>шт</v>
          </cell>
          <cell r="C17">
            <v>83</v>
          </cell>
          <cell r="D17">
            <v>96</v>
          </cell>
          <cell r="E17">
            <v>170</v>
          </cell>
          <cell r="G17">
            <v>0.15</v>
          </cell>
          <cell r="H17">
            <v>60</v>
          </cell>
        </row>
        <row r="18">
          <cell r="A18" t="str">
            <v>5160 Мясной пашт п/о 0,150 ОСТАНКИНО</v>
          </cell>
          <cell r="B18" t="str">
            <v>шт</v>
          </cell>
          <cell r="C18">
            <v>108</v>
          </cell>
          <cell r="D18">
            <v>145</v>
          </cell>
          <cell r="E18">
            <v>211</v>
          </cell>
          <cell r="F18">
            <v>30</v>
          </cell>
          <cell r="G18">
            <v>0.15</v>
          </cell>
          <cell r="H18">
            <v>60</v>
          </cell>
        </row>
        <row r="19">
          <cell r="A19" t="str">
            <v>5161 Печеночный пашт 0,150 ОСТАНКИНО</v>
          </cell>
          <cell r="B19" t="str">
            <v>шт</v>
          </cell>
          <cell r="C19">
            <v>157</v>
          </cell>
          <cell r="D19">
            <v>16</v>
          </cell>
          <cell r="E19">
            <v>163</v>
          </cell>
          <cell r="G19">
            <v>0.15</v>
          </cell>
          <cell r="H19">
            <v>60</v>
          </cell>
        </row>
        <row r="20">
          <cell r="A20" t="str">
            <v>5206 Ладожская с/к в/у ОСТАНКИНО</v>
          </cell>
          <cell r="B20" t="str">
            <v>кг</v>
          </cell>
          <cell r="D20">
            <v>35.768999999999998</v>
          </cell>
          <cell r="E20">
            <v>13.467000000000001</v>
          </cell>
          <cell r="F20">
            <v>22.106000000000002</v>
          </cell>
          <cell r="G20">
            <v>1</v>
          </cell>
          <cell r="H20">
            <v>120</v>
          </cell>
        </row>
        <row r="21">
          <cell r="A21" t="str">
            <v>5336 ОСОБАЯ вар п/о  ОСТАНКИНО</v>
          </cell>
          <cell r="B21" t="str">
            <v>кг</v>
          </cell>
          <cell r="C21">
            <v>78</v>
          </cell>
          <cell r="D21">
            <v>0.94299999999999995</v>
          </cell>
          <cell r="E21">
            <v>73.066999999999993</v>
          </cell>
          <cell r="G21">
            <v>1</v>
          </cell>
          <cell r="H21">
            <v>60</v>
          </cell>
        </row>
        <row r="22">
          <cell r="A22" t="str">
            <v>5337 ОСОБАЯ СО ШПИКОМ вар п/о  ОСТАНКИНО</v>
          </cell>
          <cell r="B22" t="str">
            <v>кг</v>
          </cell>
          <cell r="C22">
            <v>54.7</v>
          </cell>
          <cell r="D22">
            <v>2.3839999999999999</v>
          </cell>
          <cell r="E22">
            <v>39.097999999999999</v>
          </cell>
          <cell r="F22">
            <v>14.092000000000001</v>
          </cell>
          <cell r="G22">
            <v>1</v>
          </cell>
          <cell r="H22">
            <v>60</v>
          </cell>
        </row>
        <row r="23">
          <cell r="A23" t="str">
            <v>5341 СЕРВЕЛАТ ОХОТНИЧИЙ в/к в/у  ОСТАНКИНО</v>
          </cell>
          <cell r="B23" t="str">
            <v>кг</v>
          </cell>
          <cell r="C23">
            <v>116.41</v>
          </cell>
          <cell r="D23">
            <v>442.34800000000001</v>
          </cell>
          <cell r="E23">
            <v>225.70500000000001</v>
          </cell>
          <cell r="F23">
            <v>221.13399999999999</v>
          </cell>
          <cell r="G23">
            <v>1</v>
          </cell>
          <cell r="H23">
            <v>45</v>
          </cell>
        </row>
        <row r="24">
          <cell r="A24" t="str">
            <v>5452 ВЕТЧ.МЯСНАЯ Папа может п/о    ОСТАНКИНО</v>
          </cell>
          <cell r="B24" t="str">
            <v>кг</v>
          </cell>
          <cell r="C24">
            <v>129.83600000000001</v>
          </cell>
          <cell r="D24">
            <v>203.49</v>
          </cell>
          <cell r="E24">
            <v>153.346</v>
          </cell>
          <cell r="F24">
            <v>144.708</v>
          </cell>
          <cell r="G24">
            <v>1</v>
          </cell>
          <cell r="H24">
            <v>60</v>
          </cell>
        </row>
        <row r="25">
          <cell r="A25" t="str">
            <v>5483 ЭКСТРА Папа может с/к в/у 1/250 8шт.   ОСТАНКИНО</v>
          </cell>
          <cell r="B25" t="str">
            <v>шт</v>
          </cell>
          <cell r="C25">
            <v>393</v>
          </cell>
          <cell r="D25">
            <v>352</v>
          </cell>
          <cell r="E25">
            <v>481</v>
          </cell>
          <cell r="F25">
            <v>218</v>
          </cell>
          <cell r="G25">
            <v>0.25</v>
          </cell>
          <cell r="H25">
            <v>120</v>
          </cell>
        </row>
        <row r="26">
          <cell r="A26" t="str">
            <v>5544 Сервелат Финский в/к в/у_45с НОВАЯ ОСТАНКИНО</v>
          </cell>
          <cell r="B26" t="str">
            <v>кг</v>
          </cell>
          <cell r="C26">
            <v>183.56200000000001</v>
          </cell>
          <cell r="D26">
            <v>569.81899999999996</v>
          </cell>
          <cell r="E26">
            <v>370.15699999999998</v>
          </cell>
          <cell r="F26">
            <v>251.52699999999999</v>
          </cell>
          <cell r="G26">
            <v>1</v>
          </cell>
          <cell r="H26">
            <v>45</v>
          </cell>
        </row>
        <row r="27">
          <cell r="A27" t="str">
            <v>5682 САЛЯМИ МЕЛКОЗЕРНЕНАЯ с/к в/у 1/120_60с   ОСТАНКИНО</v>
          </cell>
          <cell r="B27" t="str">
            <v>шт</v>
          </cell>
          <cell r="C27">
            <v>195</v>
          </cell>
          <cell r="D27">
            <v>504</v>
          </cell>
          <cell r="E27">
            <v>387</v>
          </cell>
          <cell r="F27">
            <v>226</v>
          </cell>
          <cell r="G27">
            <v>0.12</v>
          </cell>
          <cell r="H27">
            <v>60</v>
          </cell>
        </row>
        <row r="28">
          <cell r="A28" t="str">
            <v>5706 АРОМАТНАЯ Папа может с/к в/у 1/250 8шт.  ОСТАНКИНО</v>
          </cell>
          <cell r="B28" t="str">
            <v>шт</v>
          </cell>
          <cell r="C28">
            <v>284</v>
          </cell>
          <cell r="D28">
            <v>752</v>
          </cell>
          <cell r="E28">
            <v>420</v>
          </cell>
          <cell r="F28">
            <v>303</v>
          </cell>
          <cell r="G28">
            <v>0.25</v>
          </cell>
          <cell r="H28">
            <v>120</v>
          </cell>
        </row>
        <row r="29">
          <cell r="A29" t="str">
            <v>5708 ПОСОЛЬСКАЯ Папа может с/к в/у ОСТАНКИНО</v>
          </cell>
          <cell r="B29" t="str">
            <v>кг</v>
          </cell>
          <cell r="C29">
            <v>21.9</v>
          </cell>
          <cell r="D29">
            <v>48.976999999999997</v>
          </cell>
          <cell r="E29">
            <v>33.122999999999998</v>
          </cell>
          <cell r="F29">
            <v>30.527999999999999</v>
          </cell>
          <cell r="G29">
            <v>1</v>
          </cell>
          <cell r="H29">
            <v>120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86.1</v>
          </cell>
          <cell r="D30">
            <v>301.21100000000001</v>
          </cell>
          <cell r="E30">
            <v>283.375</v>
          </cell>
          <cell r="F30">
            <v>15.625</v>
          </cell>
          <cell r="G30">
            <v>1</v>
          </cell>
          <cell r="H30">
            <v>45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15.103999999999999</v>
          </cell>
          <cell r="D31">
            <v>503.32299999999998</v>
          </cell>
          <cell r="E31">
            <v>231.39500000000001</v>
          </cell>
          <cell r="F31">
            <v>271.928</v>
          </cell>
          <cell r="G31">
            <v>1</v>
          </cell>
          <cell r="H31">
            <v>60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D32">
            <v>16</v>
          </cell>
          <cell r="E32">
            <v>16</v>
          </cell>
          <cell r="G32">
            <v>0.22</v>
          </cell>
          <cell r="H32">
            <v>120</v>
          </cell>
        </row>
        <row r="33">
          <cell r="A33" t="str">
            <v>5981 МОЛОЧНЫЕ ТРАДИЦ. сос п/о мгс 1*6_45с   ОСТАНКИНО</v>
          </cell>
          <cell r="B33" t="str">
            <v>кг</v>
          </cell>
          <cell r="C33">
            <v>35.463000000000001</v>
          </cell>
          <cell r="D33">
            <v>0.38200000000000001</v>
          </cell>
          <cell r="E33">
            <v>1.08</v>
          </cell>
          <cell r="G33">
            <v>1</v>
          </cell>
          <cell r="H33">
            <v>45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D34">
            <v>96</v>
          </cell>
          <cell r="E34">
            <v>88</v>
          </cell>
          <cell r="G34">
            <v>0.4</v>
          </cell>
          <cell r="H34">
            <v>60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D35">
            <v>152.18100000000001</v>
          </cell>
          <cell r="E35">
            <v>152.17599999999999</v>
          </cell>
          <cell r="G35">
            <v>1</v>
          </cell>
          <cell r="H35">
            <v>60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>
            <v>72</v>
          </cell>
          <cell r="D36">
            <v>24.294</v>
          </cell>
          <cell r="E36">
            <v>29.759</v>
          </cell>
          <cell r="F36">
            <v>59.792000000000002</v>
          </cell>
          <cell r="G36">
            <v>1</v>
          </cell>
          <cell r="H36">
            <v>60</v>
          </cell>
        </row>
        <row r="37">
          <cell r="A37" t="str">
            <v>6042 МОЛОЧНЫЕ К ЗАВТРАКУ сос п/о в/у 0.4кг   ОСТАНКИНО</v>
          </cell>
          <cell r="B37" t="str">
            <v>шт</v>
          </cell>
          <cell r="C37">
            <v>200</v>
          </cell>
          <cell r="D37">
            <v>23</v>
          </cell>
          <cell r="E37">
            <v>1</v>
          </cell>
          <cell r="G37">
            <v>0</v>
          </cell>
          <cell r="H37">
            <v>45</v>
          </cell>
        </row>
        <row r="38">
          <cell r="A38" t="str">
            <v>6113 СОЧНЫЕ сос п/о мгс 1*6_Ашан  ОСТАНКИНО</v>
          </cell>
          <cell r="B38" t="str">
            <v>кг</v>
          </cell>
          <cell r="C38">
            <v>-0.192</v>
          </cell>
          <cell r="D38">
            <v>166.73400000000001</v>
          </cell>
          <cell r="E38">
            <v>167.98699999999999</v>
          </cell>
          <cell r="G38">
            <v>1</v>
          </cell>
          <cell r="H38">
            <v>45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C39">
            <v>21.715</v>
          </cell>
          <cell r="D39">
            <v>1399.0820000000001</v>
          </cell>
          <cell r="E39">
            <v>902.46299999999997</v>
          </cell>
          <cell r="F39">
            <v>282.34699999999998</v>
          </cell>
          <cell r="G39">
            <v>1</v>
          </cell>
          <cell r="H39">
            <v>45</v>
          </cell>
        </row>
        <row r="40">
          <cell r="A40" t="str">
            <v>6144 МОЛОЧНЫЕ ТРАДИЦ. сос п/о в/у 1/360 (1+1)  Останкино</v>
          </cell>
          <cell r="B40" t="str">
            <v>шт</v>
          </cell>
          <cell r="C40">
            <v>210</v>
          </cell>
          <cell r="E40">
            <v>167</v>
          </cell>
          <cell r="G40">
            <v>0.36</v>
          </cell>
          <cell r="H40">
            <v>45</v>
          </cell>
        </row>
        <row r="41">
          <cell r="A41" t="str">
            <v>6159 ВРЕМЯ ОЛИВЬЕ Папа может вар п/о  Останкино</v>
          </cell>
          <cell r="B41" t="str">
            <v>кг</v>
          </cell>
          <cell r="C41">
            <v>10.89</v>
          </cell>
          <cell r="G41">
            <v>0</v>
          </cell>
          <cell r="H41">
            <v>45</v>
          </cell>
        </row>
        <row r="42">
          <cell r="A42" t="str">
            <v>6220 ГОВЯЖЬЯ папа может вар п/о  Останкино</v>
          </cell>
          <cell r="B42" t="str">
            <v>кг</v>
          </cell>
          <cell r="D42">
            <v>203.07400000000001</v>
          </cell>
          <cell r="E42">
            <v>190.619</v>
          </cell>
          <cell r="F42">
            <v>12.455</v>
          </cell>
          <cell r="G42">
            <v>1</v>
          </cell>
          <cell r="H42">
            <v>45</v>
          </cell>
        </row>
        <row r="43">
          <cell r="A43" t="str">
            <v>6228 МЯСНОЕ АССОРТИ к/з с/н мгс 1/90 10шт  Останкино</v>
          </cell>
          <cell r="B43" t="str">
            <v>шт</v>
          </cell>
          <cell r="C43">
            <v>59</v>
          </cell>
          <cell r="D43">
            <v>192</v>
          </cell>
          <cell r="E43">
            <v>148</v>
          </cell>
          <cell r="F43">
            <v>78</v>
          </cell>
          <cell r="G43">
            <v>0.09</v>
          </cell>
          <cell r="H43">
            <v>45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>
            <v>133</v>
          </cell>
          <cell r="D44">
            <v>864</v>
          </cell>
          <cell r="E44">
            <v>447</v>
          </cell>
          <cell r="F44">
            <v>446</v>
          </cell>
          <cell r="G44">
            <v>0.3</v>
          </cell>
          <cell r="H44">
            <v>45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381</v>
          </cell>
          <cell r="D45">
            <v>444</v>
          </cell>
          <cell r="E45">
            <v>465</v>
          </cell>
          <cell r="F45">
            <v>292</v>
          </cell>
          <cell r="G45">
            <v>0.27</v>
          </cell>
          <cell r="H45">
            <v>45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D46">
            <v>114.726</v>
          </cell>
          <cell r="E46">
            <v>114.726</v>
          </cell>
          <cell r="G46">
            <v>1</v>
          </cell>
          <cell r="H46">
            <v>45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>
            <v>210.11699999999999</v>
          </cell>
          <cell r="D47">
            <v>52.691000000000003</v>
          </cell>
          <cell r="E47">
            <v>213.45099999999999</v>
          </cell>
          <cell r="F47">
            <v>11.944000000000001</v>
          </cell>
          <cell r="G47">
            <v>1</v>
          </cell>
          <cell r="H47">
            <v>45</v>
          </cell>
        </row>
        <row r="48">
          <cell r="A48" t="str">
            <v>6333 МЯСНАЯ Папа может вар п/о 0.4кг 8шт.  ОСТАНКИНО</v>
          </cell>
          <cell r="B48" t="str">
            <v>шт</v>
          </cell>
          <cell r="C48">
            <v>489</v>
          </cell>
          <cell r="D48">
            <v>261</v>
          </cell>
          <cell r="E48">
            <v>583</v>
          </cell>
          <cell r="F48">
            <v>37</v>
          </cell>
          <cell r="G48">
            <v>0.4</v>
          </cell>
          <cell r="H48">
            <v>60</v>
          </cell>
        </row>
        <row r="49">
          <cell r="A49" t="str">
            <v>6353 ЭКСТРА Папа может вар п/о 0.4кг 8шт.  ОСТАНКИНО</v>
          </cell>
          <cell r="B49" t="str">
            <v>шт</v>
          </cell>
          <cell r="C49">
            <v>320</v>
          </cell>
          <cell r="D49">
            <v>396</v>
          </cell>
          <cell r="E49">
            <v>460</v>
          </cell>
          <cell r="F49">
            <v>217</v>
          </cell>
          <cell r="G49">
            <v>0.4</v>
          </cell>
          <cell r="H49">
            <v>60</v>
          </cell>
        </row>
        <row r="50">
          <cell r="A50" t="str">
            <v>6392 ФИЛЕЙНАЯ Папа может вар п/о 0,4кг  ОСТАНКИНО</v>
          </cell>
          <cell r="B50" t="str">
            <v>шт</v>
          </cell>
          <cell r="C50">
            <v>313</v>
          </cell>
          <cell r="D50">
            <v>552</v>
          </cell>
          <cell r="E50">
            <v>501</v>
          </cell>
          <cell r="F50">
            <v>326</v>
          </cell>
          <cell r="G50">
            <v>0.4</v>
          </cell>
          <cell r="H50">
            <v>60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D51">
            <v>98</v>
          </cell>
          <cell r="E51">
            <v>98</v>
          </cell>
          <cell r="G51">
            <v>0.1</v>
          </cell>
          <cell r="H51">
            <v>60</v>
          </cell>
        </row>
        <row r="52">
          <cell r="A52" t="str">
            <v>6467 БАЛЫКОВАЯ Коровино п/к в/у  ОСТАНКИНО</v>
          </cell>
          <cell r="B52" t="str">
            <v>кг</v>
          </cell>
          <cell r="C52">
            <v>108.023</v>
          </cell>
          <cell r="E52">
            <v>74.888999999999996</v>
          </cell>
          <cell r="G52">
            <v>0</v>
          </cell>
          <cell r="H52">
            <v>45</v>
          </cell>
        </row>
        <row r="53">
          <cell r="A53" t="str">
            <v>6498 МОЛОЧНАЯ Папа может вар п/о  ОСТАНКИНО</v>
          </cell>
          <cell r="B53" t="str">
            <v>кг</v>
          </cell>
          <cell r="C53">
            <v>1.018</v>
          </cell>
          <cell r="D53">
            <v>396.26799999999997</v>
          </cell>
          <cell r="E53">
            <v>259.27999999999997</v>
          </cell>
          <cell r="F53">
            <v>136.988</v>
          </cell>
          <cell r="G53">
            <v>1</v>
          </cell>
          <cell r="H53">
            <v>60</v>
          </cell>
        </row>
        <row r="54">
          <cell r="A54" t="str">
            <v>6527 ШПИКАЧКИ СОЧНЫЕ ПМ сар б/о мгс 1*3 45с ОСТАНКИНО</v>
          </cell>
          <cell r="B54" t="str">
            <v>кг</v>
          </cell>
          <cell r="C54">
            <v>143.99600000000001</v>
          </cell>
          <cell r="D54">
            <v>321.24099999999999</v>
          </cell>
          <cell r="E54">
            <v>278.245</v>
          </cell>
          <cell r="F54">
            <v>120.55200000000001</v>
          </cell>
          <cell r="G54">
            <v>1</v>
          </cell>
          <cell r="H54">
            <v>45</v>
          </cell>
        </row>
        <row r="55">
          <cell r="A55" t="str">
            <v>6555 ПОСОЛЬСКАЯ с/к с/н в/у 1/100 10шт.  ОСТАНКИНО</v>
          </cell>
          <cell r="B55" t="str">
            <v>шт</v>
          </cell>
          <cell r="D55">
            <v>100</v>
          </cell>
          <cell r="E55">
            <v>90</v>
          </cell>
          <cell r="F55">
            <v>10</v>
          </cell>
          <cell r="G55">
            <v>0.1</v>
          </cell>
          <cell r="H55">
            <v>60</v>
          </cell>
        </row>
        <row r="56">
          <cell r="A56" t="str">
            <v>6563 СЛИВОЧНЫЕ СН сос п/о мгс 1*6  ОСТАНКИНО</v>
          </cell>
          <cell r="B56" t="str">
            <v>кг</v>
          </cell>
          <cell r="D56">
            <v>89.031000000000006</v>
          </cell>
          <cell r="E56">
            <v>89.031000000000006</v>
          </cell>
          <cell r="G56">
            <v>1</v>
          </cell>
          <cell r="H56">
            <v>45</v>
          </cell>
        </row>
        <row r="57">
          <cell r="A57" t="str">
            <v>6586 МРАМОРНАЯ И БАЛЫКОВАЯ в/к с/н мгс 1/90  Останкино</v>
          </cell>
          <cell r="B57" t="str">
            <v>шт</v>
          </cell>
          <cell r="C57">
            <v>113</v>
          </cell>
          <cell r="D57">
            <v>21</v>
          </cell>
          <cell r="E57">
            <v>104</v>
          </cell>
          <cell r="F57">
            <v>9</v>
          </cell>
          <cell r="G57">
            <v>0.09</v>
          </cell>
          <cell r="H57">
            <v>60</v>
          </cell>
        </row>
        <row r="58">
          <cell r="A58" t="str">
            <v>6592 ДОКТОРСКАЯ СН вар п/о  ОСТАНКИНО</v>
          </cell>
          <cell r="B58" t="str">
            <v>кг</v>
          </cell>
          <cell r="C58">
            <v>62.2</v>
          </cell>
          <cell r="D58">
            <v>2.1999999999999999E-2</v>
          </cell>
          <cell r="E58">
            <v>14.875999999999999</v>
          </cell>
          <cell r="F58">
            <v>47.345999999999997</v>
          </cell>
          <cell r="G58">
            <v>0</v>
          </cell>
          <cell r="H58">
            <v>60</v>
          </cell>
        </row>
        <row r="59">
          <cell r="A59" t="str">
            <v>6594 МОЛОЧНАЯ СН вар п/о  ОСТАНКИНО</v>
          </cell>
          <cell r="B59" t="str">
            <v>кг</v>
          </cell>
          <cell r="C59">
            <v>40.130000000000003</v>
          </cell>
          <cell r="E59">
            <v>25.878</v>
          </cell>
          <cell r="F59">
            <v>9.4740000000000002</v>
          </cell>
          <cell r="G59">
            <v>0</v>
          </cell>
          <cell r="H59">
            <v>60</v>
          </cell>
        </row>
        <row r="60">
          <cell r="A60" t="str">
            <v>6596 РУССКАЯ СН вар п/о  ОСТАНКИНО</v>
          </cell>
          <cell r="B60" t="str">
            <v>кг</v>
          </cell>
          <cell r="C60">
            <v>44.99</v>
          </cell>
          <cell r="E60">
            <v>16.288</v>
          </cell>
          <cell r="F60">
            <v>19.010000000000002</v>
          </cell>
          <cell r="G60">
            <v>0</v>
          </cell>
          <cell r="H60">
            <v>60</v>
          </cell>
        </row>
        <row r="61">
          <cell r="A61" t="str">
            <v>6658 АРОМАТНАЯ С ЧЕСНОЧКОМ СН в/к мтс 0.330кг  ОСТАНКИНО</v>
          </cell>
          <cell r="B61" t="str">
            <v>шт</v>
          </cell>
          <cell r="C61">
            <v>135</v>
          </cell>
          <cell r="E61">
            <v>32</v>
          </cell>
          <cell r="F61">
            <v>94</v>
          </cell>
          <cell r="G61">
            <v>0</v>
          </cell>
          <cell r="H61">
            <v>45</v>
          </cell>
        </row>
        <row r="62">
          <cell r="A62" t="str">
            <v>6661 СОЧНЫЙ ГРИЛЬ ПМ сос п/о мгс 1,5*4_Маяк Останкино</v>
          </cell>
          <cell r="B62" t="str">
            <v>кг</v>
          </cell>
          <cell r="D62">
            <v>209.92599999999999</v>
          </cell>
          <cell r="E62">
            <v>208.02699999999999</v>
          </cell>
          <cell r="F62">
            <v>1.899</v>
          </cell>
          <cell r="G62">
            <v>1</v>
          </cell>
          <cell r="H62">
            <v>45</v>
          </cell>
        </row>
        <row r="63">
          <cell r="A63" t="str">
            <v>6666 БОЯNСКАЯ Папа может п/к в/у 0,28кг 8шт  ОСТАНКИНО</v>
          </cell>
          <cell r="B63" t="str">
            <v>шт</v>
          </cell>
          <cell r="C63">
            <v>274</v>
          </cell>
          <cell r="D63">
            <v>672</v>
          </cell>
          <cell r="E63">
            <v>531</v>
          </cell>
          <cell r="F63">
            <v>152</v>
          </cell>
          <cell r="G63">
            <v>0.28000000000000003</v>
          </cell>
          <cell r="H63">
            <v>45</v>
          </cell>
        </row>
        <row r="64">
          <cell r="A64" t="str">
            <v>6669 ВЕНСКАЯ САЛЯМИ п/к в/у 0,28кг 8шт  ОСТАНКИНО</v>
          </cell>
          <cell r="B64" t="str">
            <v>шт</v>
          </cell>
          <cell r="C64">
            <v>359</v>
          </cell>
          <cell r="D64">
            <v>120</v>
          </cell>
          <cell r="E64">
            <v>316</v>
          </cell>
          <cell r="G64">
            <v>0.28000000000000003</v>
          </cell>
          <cell r="H64">
            <v>45</v>
          </cell>
        </row>
        <row r="65">
          <cell r="A65" t="str">
            <v>6683 СЕРВЕЛАТ ЗЕРНИСТЫЙ ПМ в/к в/у 0,35кг  ОСТАНКИНО</v>
          </cell>
          <cell r="B65" t="str">
            <v>шт</v>
          </cell>
          <cell r="C65">
            <v>273</v>
          </cell>
          <cell r="D65">
            <v>1034</v>
          </cell>
          <cell r="E65">
            <v>584</v>
          </cell>
          <cell r="F65">
            <v>409</v>
          </cell>
          <cell r="G65">
            <v>0.35</v>
          </cell>
          <cell r="H65">
            <v>45</v>
          </cell>
        </row>
        <row r="66">
          <cell r="A66" t="str">
            <v>6684 СЕРВЕЛАТ КАРЕЛЬСКИЙ ПМ в/к в/у 0,28кг  ОСТАНКИНО</v>
          </cell>
          <cell r="B66" t="str">
            <v>шт</v>
          </cell>
          <cell r="C66">
            <v>371</v>
          </cell>
          <cell r="D66">
            <v>592</v>
          </cell>
          <cell r="E66">
            <v>551</v>
          </cell>
          <cell r="G66">
            <v>0.28000000000000003</v>
          </cell>
          <cell r="H66">
            <v>45</v>
          </cell>
        </row>
        <row r="67">
          <cell r="A67" t="str">
            <v>6689 СЕРВЕЛАТ ОХОТНИЧИЙ ПМ в/к в/у 0,35кг 8шт  ОСТАНКИНО</v>
          </cell>
          <cell r="B67" t="str">
            <v>шт</v>
          </cell>
          <cell r="C67">
            <v>418</v>
          </cell>
          <cell r="D67">
            <v>936</v>
          </cell>
          <cell r="E67">
            <v>764</v>
          </cell>
          <cell r="F67">
            <v>471</v>
          </cell>
          <cell r="G67">
            <v>0.35</v>
          </cell>
          <cell r="H67">
            <v>45</v>
          </cell>
        </row>
        <row r="68">
          <cell r="A68" t="str">
            <v>6692 СЕРВЕЛАТ ПРИМА в/к в/у 0.28кг 8шт.  ОСТАНКИНО</v>
          </cell>
          <cell r="B68" t="str">
            <v>шт</v>
          </cell>
          <cell r="C68">
            <v>290</v>
          </cell>
          <cell r="D68">
            <v>88</v>
          </cell>
          <cell r="E68">
            <v>258</v>
          </cell>
          <cell r="F68">
            <v>1</v>
          </cell>
          <cell r="G68">
            <v>0.28000000000000003</v>
          </cell>
          <cell r="H68">
            <v>45</v>
          </cell>
        </row>
        <row r="69">
          <cell r="A69" t="str">
            <v>6697 СЕРВЕЛАТ ФИНСКИЙ ПМ в/к в/у 0,35кг 8шт  ОСТАНКИНО</v>
          </cell>
          <cell r="B69" t="str">
            <v>шт</v>
          </cell>
          <cell r="C69">
            <v>597</v>
          </cell>
          <cell r="D69">
            <v>512</v>
          </cell>
          <cell r="E69">
            <v>667</v>
          </cell>
          <cell r="F69">
            <v>3</v>
          </cell>
          <cell r="G69">
            <v>0.35</v>
          </cell>
          <cell r="H69">
            <v>45</v>
          </cell>
        </row>
        <row r="70">
          <cell r="A70" t="str">
            <v>6701 СЕРВЕЛАТ ШВАРЦЕР ПМ в/к в/у 0.28кг 8шт.  ОСТАНКИНО</v>
          </cell>
          <cell r="B70" t="str">
            <v>шт</v>
          </cell>
          <cell r="C70">
            <v>285</v>
          </cell>
          <cell r="D70">
            <v>32</v>
          </cell>
          <cell r="E70">
            <v>137</v>
          </cell>
          <cell r="F70">
            <v>123</v>
          </cell>
          <cell r="G70">
            <v>0.28000000000000003</v>
          </cell>
          <cell r="H70">
            <v>45</v>
          </cell>
        </row>
        <row r="71">
          <cell r="A71" t="str">
            <v>6716 ОСОБАЯ Коровино ( в сетке) 0,5кг 8шт  Останкино</v>
          </cell>
          <cell r="B71" t="str">
            <v>шт</v>
          </cell>
          <cell r="C71">
            <v>83</v>
          </cell>
          <cell r="D71">
            <v>80</v>
          </cell>
          <cell r="E71">
            <v>146</v>
          </cell>
          <cell r="F71">
            <v>3</v>
          </cell>
          <cell r="G71">
            <v>0.5</v>
          </cell>
          <cell r="H71">
            <v>45</v>
          </cell>
        </row>
        <row r="72">
          <cell r="A72" t="str">
            <v>6722 СОЧНЫЕ ПМ сос п/о мгс 0,41кг 10шт  ОСТАНКИНО</v>
          </cell>
          <cell r="B72" t="str">
            <v>шт</v>
          </cell>
          <cell r="C72">
            <v>324</v>
          </cell>
          <cell r="D72">
            <v>1301</v>
          </cell>
          <cell r="E72">
            <v>904</v>
          </cell>
          <cell r="F72">
            <v>556</v>
          </cell>
          <cell r="G72">
            <v>0.41</v>
          </cell>
          <cell r="H72">
            <v>45</v>
          </cell>
        </row>
        <row r="73">
          <cell r="A73" t="str">
            <v>6726 СЛИВОЧНЫЕ ПМ сос п/о мгс 0,41кг 10шт  Останкино</v>
          </cell>
          <cell r="B73" t="str">
            <v>шт</v>
          </cell>
          <cell r="D73">
            <v>106</v>
          </cell>
          <cell r="E73">
            <v>106</v>
          </cell>
          <cell r="G73">
            <v>0.41</v>
          </cell>
          <cell r="H73">
            <v>45</v>
          </cell>
        </row>
        <row r="74">
          <cell r="A74" t="str">
            <v>6734 ОСОБАЯ СО ШПИКОМ Коровино(в сетке) 0,5кг  Останкино</v>
          </cell>
          <cell r="B74" t="str">
            <v>шт</v>
          </cell>
          <cell r="C74">
            <v>66</v>
          </cell>
          <cell r="E74">
            <v>63</v>
          </cell>
          <cell r="F74">
            <v>1</v>
          </cell>
          <cell r="G74">
            <v>0</v>
          </cell>
          <cell r="H74">
            <v>45</v>
          </cell>
        </row>
        <row r="75">
          <cell r="A75" t="str">
            <v>6751 СЛИВОЧНЫЕ СН сос п/о мгс 0,41 кг 10шт.  Останкино</v>
          </cell>
          <cell r="B75" t="str">
            <v>шт</v>
          </cell>
          <cell r="C75">
            <v>261</v>
          </cell>
          <cell r="D75">
            <v>30</v>
          </cell>
          <cell r="E75">
            <v>229</v>
          </cell>
          <cell r="F75">
            <v>30</v>
          </cell>
          <cell r="G75">
            <v>0.41</v>
          </cell>
          <cell r="H75">
            <v>45</v>
          </cell>
        </row>
        <row r="76">
          <cell r="A76" t="str">
            <v>6755 ВЕТЧ.ЛЮБИТЕЛЬСКАЯ п/о 0,4кг 10шт.  Останкино</v>
          </cell>
          <cell r="B76" t="str">
            <v>шт</v>
          </cell>
          <cell r="D76">
            <v>90</v>
          </cell>
          <cell r="E76">
            <v>90</v>
          </cell>
          <cell r="G76">
            <v>0.4</v>
          </cell>
          <cell r="H76">
            <v>60</v>
          </cell>
        </row>
        <row r="77">
          <cell r="A77" t="str">
            <v>6756 ВЕТЧ.ЛЮБИТЕЛЬСКАЯ п/о  Останкино</v>
          </cell>
          <cell r="B77" t="str">
            <v>кг</v>
          </cell>
          <cell r="C77">
            <v>168.5</v>
          </cell>
          <cell r="D77">
            <v>271.048</v>
          </cell>
          <cell r="E77">
            <v>232.011</v>
          </cell>
          <cell r="F77">
            <v>95.43</v>
          </cell>
          <cell r="G77">
            <v>1</v>
          </cell>
          <cell r="H77">
            <v>60</v>
          </cell>
        </row>
        <row r="78">
          <cell r="A78" t="str">
            <v>6776 ХОТ-ДОГ Папа может сос п/о мгс 0,35кг  Останкино</v>
          </cell>
          <cell r="B78" t="str">
            <v>шт</v>
          </cell>
          <cell r="D78">
            <v>96</v>
          </cell>
          <cell r="E78">
            <v>96</v>
          </cell>
          <cell r="G78">
            <v>0.35</v>
          </cell>
          <cell r="H78">
            <v>45</v>
          </cell>
        </row>
        <row r="79">
          <cell r="A79" t="str">
            <v>6777 МЯСНЫЕ С ГОВЯДИНОЙ ПМ сос п/о мгс 0,4кг  Останкино</v>
          </cell>
          <cell r="B79" t="str">
            <v>шт</v>
          </cell>
          <cell r="D79">
            <v>100</v>
          </cell>
          <cell r="E79">
            <v>100</v>
          </cell>
          <cell r="G79">
            <v>0.4</v>
          </cell>
          <cell r="H79">
            <v>45</v>
          </cell>
        </row>
        <row r="80">
          <cell r="A80" t="str">
            <v>6778 МЯСНИКС Папа Может сос б/о мгс 1/160  Останкино</v>
          </cell>
          <cell r="B80" t="str">
            <v>шт</v>
          </cell>
          <cell r="D80">
            <v>96</v>
          </cell>
          <cell r="E80">
            <v>93</v>
          </cell>
          <cell r="G80">
            <v>0.16</v>
          </cell>
          <cell r="H80">
            <v>30</v>
          </cell>
        </row>
        <row r="81">
          <cell r="A81" t="str">
            <v>6822ИЗ ОТБОРНОГО МЯСА ПМ сос п/о мгс 0.36кг</v>
          </cell>
          <cell r="B81" t="str">
            <v>шт</v>
          </cell>
          <cell r="G81">
            <v>0.36</v>
          </cell>
          <cell r="H81" t="e">
            <v>#N/A</v>
          </cell>
        </row>
        <row r="82">
          <cell r="A82" t="str">
            <v>БОНУС Z-ОСОБАЯ Коровино вар п/о (6482)  ОСТАНКИНО</v>
          </cell>
          <cell r="B82" t="str">
            <v>кг</v>
          </cell>
          <cell r="D82">
            <v>1.3520000000000001</v>
          </cell>
          <cell r="E82">
            <v>1.3520000000000001</v>
          </cell>
          <cell r="G82">
            <v>0</v>
          </cell>
          <cell r="H82" t="e">
            <v>#N/A</v>
          </cell>
        </row>
        <row r="83">
          <cell r="A83" t="str">
            <v>БОНУС Z-ОСОБАЯ Коровино вар п/о 0.5кг_СНГ (6305)  ОСТАНКИНО</v>
          </cell>
          <cell r="B83" t="str">
            <v>шт</v>
          </cell>
          <cell r="D83">
            <v>5</v>
          </cell>
          <cell r="E83">
            <v>5</v>
          </cell>
          <cell r="G83">
            <v>0</v>
          </cell>
          <cell r="H83" t="e">
            <v>#N/A</v>
          </cell>
        </row>
        <row r="84">
          <cell r="A84" t="str">
            <v>БОНУС_6087 СОЧНЫЕ ПМ сос п/о мгс 0,45кг 10шт.  ОСТАНКИНО</v>
          </cell>
          <cell r="B84" t="str">
            <v>шт</v>
          </cell>
          <cell r="D84">
            <v>161</v>
          </cell>
          <cell r="E84">
            <v>121</v>
          </cell>
          <cell r="G84">
            <v>0</v>
          </cell>
          <cell r="H84" t="e">
            <v>#N/A</v>
          </cell>
        </row>
        <row r="85">
          <cell r="A85" t="str">
            <v>БОНУС_6088 СОЧНЫЕ сос п/о мгс 1*6 ОСТАНКИНО</v>
          </cell>
          <cell r="B85" t="str">
            <v>кг</v>
          </cell>
          <cell r="D85">
            <v>58.5</v>
          </cell>
          <cell r="E85">
            <v>58.5</v>
          </cell>
          <cell r="G85">
            <v>0</v>
          </cell>
          <cell r="H85" t="e">
            <v>#N/A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7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15" sqref="T15"/>
    </sheetView>
  </sheetViews>
  <sheetFormatPr defaultRowHeight="15" x14ac:dyDescent="0.25"/>
  <cols>
    <col min="1" max="1" width="60" customWidth="1"/>
    <col min="2" max="2" width="3.85546875" customWidth="1"/>
    <col min="3" max="6" width="7.140625" customWidth="1"/>
    <col min="7" max="7" width="5.85546875" style="8" customWidth="1"/>
    <col min="8" max="8" width="5.85546875" customWidth="1"/>
    <col min="9" max="9" width="1.140625" customWidth="1"/>
    <col min="10" max="11" width="6.85546875" customWidth="1"/>
    <col min="12" max="13" width="1" customWidth="1"/>
    <col min="14" max="19" width="6.85546875" customWidth="1"/>
    <col min="20" max="20" width="21.140625" customWidth="1"/>
    <col min="21" max="22" width="4.85546875" customWidth="1"/>
    <col min="23" max="27" width="7" customWidth="1"/>
    <col min="28" max="28" width="34.140625" style="23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7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7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120</v>
      </c>
      <c r="R3" s="3" t="s">
        <v>120</v>
      </c>
      <c r="S3" s="2" t="s">
        <v>16</v>
      </c>
      <c r="T3" s="2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18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124</v>
      </c>
      <c r="R4" s="1" t="s">
        <v>123</v>
      </c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7"/>
      <c r="AC4" s="1" t="s">
        <v>124</v>
      </c>
      <c r="AD4" s="1" t="s">
        <v>123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SUM(E6:E487)</f>
        <v>11901.095000000001</v>
      </c>
      <c r="F5" s="4">
        <f>SUM(F6:F487)</f>
        <v>6578.7780000000002</v>
      </c>
      <c r="G5" s="6"/>
      <c r="H5" s="1"/>
      <c r="I5" s="1"/>
      <c r="J5" s="4">
        <f t="shared" ref="J5:S5" si="0">SUM(J6:J487)</f>
        <v>12861.644999999999</v>
      </c>
      <c r="K5" s="4">
        <f t="shared" si="0"/>
        <v>-960.55000000000007</v>
      </c>
      <c r="L5" s="4">
        <f t="shared" si="0"/>
        <v>0</v>
      </c>
      <c r="M5" s="4">
        <f t="shared" si="0"/>
        <v>0</v>
      </c>
      <c r="N5" s="4">
        <f t="shared" si="0"/>
        <v>9304</v>
      </c>
      <c r="O5" s="4">
        <f t="shared" si="0"/>
        <v>2380.2190000000001</v>
      </c>
      <c r="P5" s="4">
        <f t="shared" si="0"/>
        <v>15349</v>
      </c>
      <c r="Q5" s="4">
        <f t="shared" si="0"/>
        <v>2320</v>
      </c>
      <c r="R5" s="4">
        <f t="shared" si="0"/>
        <v>14706</v>
      </c>
      <c r="S5" s="4">
        <f t="shared" si="0"/>
        <v>3510</v>
      </c>
      <c r="T5" s="1"/>
      <c r="U5" s="1"/>
      <c r="V5" s="1"/>
      <c r="W5" s="4">
        <f>SUM(W6:W487)</f>
        <v>2115.2312000000006</v>
      </c>
      <c r="X5" s="4">
        <f>SUM(X6:X487)</f>
        <v>2173.4802</v>
      </c>
      <c r="Y5" s="4">
        <f>SUM(Y6:Y487)</f>
        <v>1679.4891999999998</v>
      </c>
      <c r="Z5" s="4">
        <f>SUM(Z6:Z487)</f>
        <v>2038.7148000000002</v>
      </c>
      <c r="AA5" s="4">
        <f>SUM(AA6:AA487)</f>
        <v>2090.8032000000007</v>
      </c>
      <c r="AB5" s="17"/>
      <c r="AC5" s="4">
        <f>SUM(AC6:AC487)</f>
        <v>1999</v>
      </c>
      <c r="AD5" s="4">
        <f>SUM(AD6:AD487)</f>
        <v>7685.9900000000007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30</v>
      </c>
      <c r="B6" s="1" t="s">
        <v>31</v>
      </c>
      <c r="C6" s="1">
        <v>432</v>
      </c>
      <c r="D6" s="1"/>
      <c r="E6" s="1">
        <v>338</v>
      </c>
      <c r="F6" s="1">
        <v>48</v>
      </c>
      <c r="G6" s="6">
        <v>0.4</v>
      </c>
      <c r="H6" s="1">
        <v>60</v>
      </c>
      <c r="I6" s="1"/>
      <c r="J6" s="1">
        <v>345</v>
      </c>
      <c r="K6" s="1">
        <f t="shared" ref="K6:K27" si="1">E6-J6</f>
        <v>-7</v>
      </c>
      <c r="L6" s="1"/>
      <c r="M6" s="1"/>
      <c r="N6" s="1">
        <v>270</v>
      </c>
      <c r="O6" s="1">
        <f t="shared" ref="O6:O27" si="2">E6/5</f>
        <v>67.599999999999994</v>
      </c>
      <c r="P6" s="5">
        <v>650</v>
      </c>
      <c r="Q6" s="5"/>
      <c r="R6" s="5">
        <f>P6-Q6</f>
        <v>650</v>
      </c>
      <c r="S6" s="5"/>
      <c r="T6" s="1"/>
      <c r="U6" s="1">
        <f>(F6+N6+R6+Q6)/O6</f>
        <v>14.319526627218936</v>
      </c>
      <c r="V6" s="1">
        <f>(F6+N6)/O6</f>
        <v>4.7041420118343202</v>
      </c>
      <c r="W6" s="1">
        <v>50.4</v>
      </c>
      <c r="X6" s="1">
        <v>39.200000000000003</v>
      </c>
      <c r="Y6" s="1">
        <v>55.8</v>
      </c>
      <c r="Z6" s="1">
        <v>51.8</v>
      </c>
      <c r="AA6" s="1">
        <v>42</v>
      </c>
      <c r="AB6" s="17"/>
      <c r="AC6" s="1">
        <f>Q6*G6</f>
        <v>0</v>
      </c>
      <c r="AD6" s="1">
        <f>R6*G6</f>
        <v>260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33</v>
      </c>
      <c r="C7" s="1">
        <v>55.11</v>
      </c>
      <c r="D7" s="1"/>
      <c r="E7" s="1">
        <v>17.916</v>
      </c>
      <c r="F7" s="1">
        <v>31.539000000000001</v>
      </c>
      <c r="G7" s="6">
        <v>1</v>
      </c>
      <c r="H7" s="1">
        <v>120</v>
      </c>
      <c r="I7" s="1"/>
      <c r="J7" s="1">
        <v>19.547999999999998</v>
      </c>
      <c r="K7" s="1">
        <f t="shared" si="1"/>
        <v>-1.6319999999999979</v>
      </c>
      <c r="L7" s="1"/>
      <c r="M7" s="1"/>
      <c r="N7" s="1">
        <v>17</v>
      </c>
      <c r="O7" s="1">
        <f t="shared" si="2"/>
        <v>3.5832000000000002</v>
      </c>
      <c r="P7" s="5"/>
      <c r="Q7" s="5"/>
      <c r="R7" s="5">
        <f>P7-Q7</f>
        <v>0</v>
      </c>
      <c r="S7" s="5"/>
      <c r="T7" s="1"/>
      <c r="U7" s="1">
        <f t="shared" ref="U7:U31" si="3">(F7+N7+R7+Q7)/O7</f>
        <v>13.546271489171691</v>
      </c>
      <c r="V7" s="1">
        <f t="shared" ref="V7:V27" si="4">(F7+N7)/O7</f>
        <v>13.546271489171691</v>
      </c>
      <c r="W7" s="1">
        <v>5.1223999999999998</v>
      </c>
      <c r="X7" s="1">
        <v>5.8697999999999997</v>
      </c>
      <c r="Y7" s="1">
        <v>4.0941999999999998</v>
      </c>
      <c r="Z7" s="1">
        <v>3.9689999999999999</v>
      </c>
      <c r="AA7" s="1">
        <v>2.9276</v>
      </c>
      <c r="AB7" s="17"/>
      <c r="AC7" s="1">
        <f t="shared" ref="AC7:AC70" si="5">Q7*G7</f>
        <v>0</v>
      </c>
      <c r="AD7" s="1">
        <f t="shared" ref="AD7:AD31" si="6">R7*G7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33</v>
      </c>
      <c r="C8" s="1">
        <v>160.63900000000001</v>
      </c>
      <c r="D8" s="1">
        <v>0.27600000000000002</v>
      </c>
      <c r="E8" s="1">
        <v>139.99600000000001</v>
      </c>
      <c r="F8" s="1"/>
      <c r="G8" s="6">
        <v>1</v>
      </c>
      <c r="H8" s="1">
        <v>45</v>
      </c>
      <c r="I8" s="1"/>
      <c r="J8" s="1">
        <v>139.69999999999999</v>
      </c>
      <c r="K8" s="1">
        <f t="shared" si="1"/>
        <v>0.29600000000002069</v>
      </c>
      <c r="L8" s="1"/>
      <c r="M8" s="1"/>
      <c r="N8" s="1">
        <v>326</v>
      </c>
      <c r="O8" s="1">
        <f t="shared" si="2"/>
        <v>27.999200000000002</v>
      </c>
      <c r="P8" s="5">
        <f t="shared" ref="P8:P24" si="7">ROUND(13*O8-N8-F8,0)</f>
        <v>38</v>
      </c>
      <c r="Q8" s="5"/>
      <c r="R8" s="5">
        <v>90</v>
      </c>
      <c r="S8" s="16">
        <v>90</v>
      </c>
      <c r="T8" s="9"/>
      <c r="U8" s="1">
        <f t="shared" si="3"/>
        <v>14.857567359067401</v>
      </c>
      <c r="V8" s="1">
        <f t="shared" si="4"/>
        <v>11.643189805423011</v>
      </c>
      <c r="W8" s="1">
        <v>35.833199999999998</v>
      </c>
      <c r="X8" s="1">
        <v>14.031000000000001</v>
      </c>
      <c r="Y8" s="1">
        <v>25.165600000000001</v>
      </c>
      <c r="Z8" s="1">
        <v>26.811399999999999</v>
      </c>
      <c r="AA8" s="1">
        <v>22.294</v>
      </c>
      <c r="AB8" s="17"/>
      <c r="AC8" s="1">
        <f t="shared" si="5"/>
        <v>0</v>
      </c>
      <c r="AD8" s="1">
        <f t="shared" si="6"/>
        <v>90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33</v>
      </c>
      <c r="C9" s="1">
        <v>67.799000000000007</v>
      </c>
      <c r="D9" s="1">
        <v>491.46600000000001</v>
      </c>
      <c r="E9" s="1">
        <v>294.23700000000002</v>
      </c>
      <c r="F9" s="1">
        <v>199.505</v>
      </c>
      <c r="G9" s="6">
        <v>1</v>
      </c>
      <c r="H9" s="1">
        <v>45</v>
      </c>
      <c r="I9" s="1"/>
      <c r="J9" s="1">
        <v>302.25299999999999</v>
      </c>
      <c r="K9" s="1">
        <f t="shared" si="1"/>
        <v>-8.0159999999999627</v>
      </c>
      <c r="L9" s="1"/>
      <c r="M9" s="1"/>
      <c r="N9" s="1">
        <v>215</v>
      </c>
      <c r="O9" s="1">
        <f t="shared" si="2"/>
        <v>58.847400000000007</v>
      </c>
      <c r="P9" s="5">
        <f t="shared" si="7"/>
        <v>351</v>
      </c>
      <c r="Q9" s="5">
        <v>200</v>
      </c>
      <c r="R9" s="5">
        <v>200</v>
      </c>
      <c r="S9" s="16">
        <v>400</v>
      </c>
      <c r="T9" s="9"/>
      <c r="U9" s="1">
        <f t="shared" si="3"/>
        <v>13.840968335049634</v>
      </c>
      <c r="V9" s="1">
        <f t="shared" si="4"/>
        <v>7.0437266557231064</v>
      </c>
      <c r="W9" s="1">
        <v>54.346799999999988</v>
      </c>
      <c r="X9" s="1">
        <v>58.740200000000002</v>
      </c>
      <c r="Y9" s="1">
        <v>35.0854</v>
      </c>
      <c r="Z9" s="1">
        <v>57.139200000000002</v>
      </c>
      <c r="AA9" s="1">
        <v>62.012599999999999</v>
      </c>
      <c r="AB9" s="17" t="s">
        <v>127</v>
      </c>
      <c r="AC9" s="1">
        <f t="shared" si="5"/>
        <v>200</v>
      </c>
      <c r="AD9" s="1">
        <f t="shared" si="6"/>
        <v>200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33</v>
      </c>
      <c r="C10" s="1">
        <v>186.221</v>
      </c>
      <c r="D10" s="1">
        <v>409.82</v>
      </c>
      <c r="E10" s="1">
        <v>478.56599999999997</v>
      </c>
      <c r="F10" s="1">
        <v>35.173000000000002</v>
      </c>
      <c r="G10" s="6">
        <v>1</v>
      </c>
      <c r="H10" s="1">
        <v>60</v>
      </c>
      <c r="I10" s="1"/>
      <c r="J10" s="1">
        <v>463.803</v>
      </c>
      <c r="K10" s="1">
        <f t="shared" si="1"/>
        <v>14.762999999999977</v>
      </c>
      <c r="L10" s="1"/>
      <c r="M10" s="1"/>
      <c r="N10" s="1">
        <v>770</v>
      </c>
      <c r="O10" s="1">
        <f t="shared" si="2"/>
        <v>95.713200000000001</v>
      </c>
      <c r="P10" s="5">
        <f t="shared" si="7"/>
        <v>439</v>
      </c>
      <c r="Q10" s="5">
        <v>300</v>
      </c>
      <c r="R10" s="5">
        <v>250</v>
      </c>
      <c r="S10" s="5"/>
      <c r="T10" s="1"/>
      <c r="U10" s="1">
        <f t="shared" si="3"/>
        <v>14.158684486570296</v>
      </c>
      <c r="V10" s="1">
        <f t="shared" si="4"/>
        <v>8.4123506475595846</v>
      </c>
      <c r="W10" s="1">
        <v>98.679000000000002</v>
      </c>
      <c r="X10" s="1">
        <v>77.820599999999999</v>
      </c>
      <c r="Y10" s="1">
        <v>65.544000000000011</v>
      </c>
      <c r="Z10" s="1">
        <v>73.454800000000006</v>
      </c>
      <c r="AA10" s="1">
        <v>72.220600000000005</v>
      </c>
      <c r="AB10" s="17" t="s">
        <v>125</v>
      </c>
      <c r="AC10" s="1">
        <f t="shared" si="5"/>
        <v>300</v>
      </c>
      <c r="AD10" s="1">
        <f t="shared" si="6"/>
        <v>250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33</v>
      </c>
      <c r="C11" s="1">
        <v>9.0419999999999998</v>
      </c>
      <c r="D11" s="1">
        <v>28.350999999999999</v>
      </c>
      <c r="E11" s="1">
        <v>23.895</v>
      </c>
      <c r="F11" s="1">
        <v>9.43</v>
      </c>
      <c r="G11" s="6">
        <v>1</v>
      </c>
      <c r="H11" s="1">
        <v>120</v>
      </c>
      <c r="I11" s="1"/>
      <c r="J11" s="1">
        <v>22.675999999999998</v>
      </c>
      <c r="K11" s="1">
        <f t="shared" si="1"/>
        <v>1.2190000000000012</v>
      </c>
      <c r="L11" s="1"/>
      <c r="M11" s="1"/>
      <c r="N11" s="1">
        <v>24</v>
      </c>
      <c r="O11" s="1">
        <f t="shared" si="2"/>
        <v>4.7789999999999999</v>
      </c>
      <c r="P11" s="5">
        <v>30</v>
      </c>
      <c r="Q11" s="5"/>
      <c r="R11" s="5">
        <f t="shared" ref="R11:R12" si="8">P11-Q11</f>
        <v>30</v>
      </c>
      <c r="S11" s="5"/>
      <c r="T11" s="1"/>
      <c r="U11" s="1">
        <f t="shared" si="3"/>
        <v>13.272651182255702</v>
      </c>
      <c r="V11" s="1">
        <f t="shared" si="4"/>
        <v>6.9951872776731534</v>
      </c>
      <c r="W11" s="1">
        <v>4.2875999999999994</v>
      </c>
      <c r="X11" s="1">
        <v>3.8201999999999998</v>
      </c>
      <c r="Y11" s="1">
        <v>2.4348000000000001</v>
      </c>
      <c r="Z11" s="1">
        <v>4.4733999999999998</v>
      </c>
      <c r="AA11" s="1">
        <v>4.3959999999999999</v>
      </c>
      <c r="AB11" s="17"/>
      <c r="AC11" s="1">
        <f t="shared" si="5"/>
        <v>0</v>
      </c>
      <c r="AD11" s="1">
        <f t="shared" si="6"/>
        <v>30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33</v>
      </c>
      <c r="C12" s="1">
        <v>12.006</v>
      </c>
      <c r="D12" s="1">
        <v>6.2E-2</v>
      </c>
      <c r="E12" s="1"/>
      <c r="F12" s="1"/>
      <c r="G12" s="6">
        <v>1</v>
      </c>
      <c r="H12" s="1">
        <v>60</v>
      </c>
      <c r="I12" s="1"/>
      <c r="J12" s="1"/>
      <c r="K12" s="1">
        <f t="shared" si="1"/>
        <v>0</v>
      </c>
      <c r="L12" s="1"/>
      <c r="M12" s="1"/>
      <c r="N12" s="1">
        <v>218</v>
      </c>
      <c r="O12" s="1">
        <f t="shared" si="2"/>
        <v>0</v>
      </c>
      <c r="P12" s="5"/>
      <c r="Q12" s="5"/>
      <c r="R12" s="5">
        <f t="shared" si="8"/>
        <v>0</v>
      </c>
      <c r="S12" s="5"/>
      <c r="T12" s="1"/>
      <c r="U12" s="1" t="e">
        <f t="shared" si="3"/>
        <v>#DIV/0!</v>
      </c>
      <c r="V12" s="1" t="e">
        <f t="shared" si="4"/>
        <v>#DIV/0!</v>
      </c>
      <c r="W12" s="1">
        <v>24.2026</v>
      </c>
      <c r="X12" s="1">
        <v>6.7804000000000002</v>
      </c>
      <c r="Y12" s="1">
        <v>10.2758</v>
      </c>
      <c r="Z12" s="1">
        <v>17.4208</v>
      </c>
      <c r="AA12" s="1">
        <v>10.301</v>
      </c>
      <c r="AB12" s="17"/>
      <c r="AC12" s="1">
        <f t="shared" si="5"/>
        <v>0</v>
      </c>
      <c r="AD12" s="1">
        <f t="shared" si="6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33</v>
      </c>
      <c r="C13" s="1">
        <v>9.85</v>
      </c>
      <c r="D13" s="1">
        <v>446.93</v>
      </c>
      <c r="E13" s="1">
        <v>236.30799999999999</v>
      </c>
      <c r="F13" s="1">
        <v>208.239</v>
      </c>
      <c r="G13" s="6">
        <v>1</v>
      </c>
      <c r="H13" s="1">
        <v>60</v>
      </c>
      <c r="I13" s="1"/>
      <c r="J13" s="1">
        <v>260.89499999999998</v>
      </c>
      <c r="K13" s="1">
        <f t="shared" si="1"/>
        <v>-24.586999999999989</v>
      </c>
      <c r="L13" s="1"/>
      <c r="M13" s="1"/>
      <c r="N13" s="1">
        <v>165</v>
      </c>
      <c r="O13" s="1">
        <f t="shared" si="2"/>
        <v>47.261600000000001</v>
      </c>
      <c r="P13" s="5">
        <f t="shared" si="7"/>
        <v>241</v>
      </c>
      <c r="Q13" s="5">
        <v>200</v>
      </c>
      <c r="R13" s="5">
        <v>150</v>
      </c>
      <c r="S13" s="16">
        <v>350</v>
      </c>
      <c r="T13" s="9"/>
      <c r="U13" s="1">
        <f t="shared" si="3"/>
        <v>15.302888603009631</v>
      </c>
      <c r="V13" s="1">
        <f t="shared" si="4"/>
        <v>7.8972992873707204</v>
      </c>
      <c r="W13" s="1">
        <v>46.575800000000001</v>
      </c>
      <c r="X13" s="1">
        <v>51.1738</v>
      </c>
      <c r="Y13" s="1">
        <v>30.511600000000001</v>
      </c>
      <c r="Z13" s="1">
        <v>47.587800000000001</v>
      </c>
      <c r="AA13" s="1">
        <v>45.432400000000001</v>
      </c>
      <c r="AB13" s="17" t="s">
        <v>125</v>
      </c>
      <c r="AC13" s="1">
        <f t="shared" si="5"/>
        <v>200</v>
      </c>
      <c r="AD13" s="1">
        <f t="shared" si="6"/>
        <v>150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31</v>
      </c>
      <c r="C14" s="1">
        <v>137</v>
      </c>
      <c r="D14" s="1">
        <v>344</v>
      </c>
      <c r="E14" s="1">
        <v>197</v>
      </c>
      <c r="F14" s="1">
        <v>241</v>
      </c>
      <c r="G14" s="6">
        <v>0.25</v>
      </c>
      <c r="H14" s="1">
        <v>120</v>
      </c>
      <c r="I14" s="1"/>
      <c r="J14" s="1">
        <v>201</v>
      </c>
      <c r="K14" s="1">
        <f t="shared" si="1"/>
        <v>-4</v>
      </c>
      <c r="L14" s="1"/>
      <c r="M14" s="1"/>
      <c r="N14" s="1">
        <v>136</v>
      </c>
      <c r="O14" s="1">
        <f t="shared" si="2"/>
        <v>39.4</v>
      </c>
      <c r="P14" s="5">
        <v>150</v>
      </c>
      <c r="Q14" s="5"/>
      <c r="R14" s="5">
        <f t="shared" ref="R14:R19" si="9">P14-Q14</f>
        <v>150</v>
      </c>
      <c r="S14" s="5"/>
      <c r="T14" s="1"/>
      <c r="U14" s="1">
        <f t="shared" si="3"/>
        <v>13.375634517766498</v>
      </c>
      <c r="V14" s="1">
        <f t="shared" si="4"/>
        <v>9.5685279187817258</v>
      </c>
      <c r="W14" s="1">
        <v>44</v>
      </c>
      <c r="X14" s="1">
        <v>49.4</v>
      </c>
      <c r="Y14" s="1">
        <v>36.4</v>
      </c>
      <c r="Z14" s="1">
        <v>32</v>
      </c>
      <c r="AA14" s="1">
        <v>54.6</v>
      </c>
      <c r="AB14" s="17"/>
      <c r="AC14" s="1">
        <f t="shared" si="5"/>
        <v>0</v>
      </c>
      <c r="AD14" s="1">
        <f t="shared" si="6"/>
        <v>37.5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31</v>
      </c>
      <c r="C15" s="1"/>
      <c r="D15" s="1">
        <v>288</v>
      </c>
      <c r="E15" s="1">
        <v>135</v>
      </c>
      <c r="F15" s="1">
        <v>153</v>
      </c>
      <c r="G15" s="6">
        <v>0.15</v>
      </c>
      <c r="H15" s="1">
        <v>60</v>
      </c>
      <c r="I15" s="1"/>
      <c r="J15" s="1">
        <v>134</v>
      </c>
      <c r="K15" s="1">
        <f t="shared" si="1"/>
        <v>1</v>
      </c>
      <c r="L15" s="1"/>
      <c r="M15" s="1"/>
      <c r="N15" s="1">
        <v>0</v>
      </c>
      <c r="O15" s="1">
        <f t="shared" si="2"/>
        <v>27</v>
      </c>
      <c r="P15" s="5">
        <v>200</v>
      </c>
      <c r="Q15" s="5"/>
      <c r="R15" s="5">
        <f t="shared" si="9"/>
        <v>200</v>
      </c>
      <c r="S15" s="5"/>
      <c r="T15" s="1"/>
      <c r="U15" s="1">
        <f t="shared" si="3"/>
        <v>13.074074074074074</v>
      </c>
      <c r="V15" s="1">
        <f t="shared" si="4"/>
        <v>5.666666666666667</v>
      </c>
      <c r="W15" s="1">
        <v>3.6</v>
      </c>
      <c r="X15" s="1">
        <v>33.799999999999997</v>
      </c>
      <c r="Y15" s="1">
        <v>14.6</v>
      </c>
      <c r="Z15" s="1">
        <v>19.600000000000001</v>
      </c>
      <c r="AA15" s="1">
        <v>31.2</v>
      </c>
      <c r="AB15" s="17"/>
      <c r="AC15" s="1">
        <f t="shared" si="5"/>
        <v>0</v>
      </c>
      <c r="AD15" s="1">
        <f t="shared" si="6"/>
        <v>30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31</v>
      </c>
      <c r="C16" s="1">
        <v>111</v>
      </c>
      <c r="D16" s="1">
        <v>272</v>
      </c>
      <c r="E16" s="1">
        <v>168</v>
      </c>
      <c r="F16" s="1">
        <v>160</v>
      </c>
      <c r="G16" s="6">
        <v>0.15</v>
      </c>
      <c r="H16" s="1">
        <v>60</v>
      </c>
      <c r="I16" s="1"/>
      <c r="J16" s="1">
        <v>174</v>
      </c>
      <c r="K16" s="1">
        <f t="shared" si="1"/>
        <v>-6</v>
      </c>
      <c r="L16" s="1"/>
      <c r="M16" s="1"/>
      <c r="N16" s="1">
        <v>0</v>
      </c>
      <c r="O16" s="1">
        <f t="shared" si="2"/>
        <v>33.6</v>
      </c>
      <c r="P16" s="5">
        <v>300</v>
      </c>
      <c r="Q16" s="5"/>
      <c r="R16" s="5">
        <f t="shared" si="9"/>
        <v>300</v>
      </c>
      <c r="S16" s="5"/>
      <c r="T16" s="1"/>
      <c r="U16" s="1">
        <f t="shared" si="3"/>
        <v>13.69047619047619</v>
      </c>
      <c r="V16" s="1">
        <f t="shared" si="4"/>
        <v>4.7619047619047619</v>
      </c>
      <c r="W16" s="1">
        <v>26</v>
      </c>
      <c r="X16" s="1">
        <v>36.4</v>
      </c>
      <c r="Y16" s="1">
        <v>26.8</v>
      </c>
      <c r="Z16" s="1">
        <v>32.799999999999997</v>
      </c>
      <c r="AA16" s="1">
        <v>34.799999999999997</v>
      </c>
      <c r="AB16" s="17"/>
      <c r="AC16" s="1">
        <f t="shared" si="5"/>
        <v>0</v>
      </c>
      <c r="AD16" s="1">
        <f t="shared" si="6"/>
        <v>45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31</v>
      </c>
      <c r="C17" s="1">
        <v>121</v>
      </c>
      <c r="D17" s="1">
        <v>208</v>
      </c>
      <c r="E17" s="1">
        <v>234</v>
      </c>
      <c r="F17" s="1">
        <v>41</v>
      </c>
      <c r="G17" s="6">
        <v>0.15</v>
      </c>
      <c r="H17" s="1">
        <v>60</v>
      </c>
      <c r="I17" s="1"/>
      <c r="J17" s="1">
        <v>234</v>
      </c>
      <c r="K17" s="1">
        <f t="shared" si="1"/>
        <v>0</v>
      </c>
      <c r="L17" s="1"/>
      <c r="M17" s="1"/>
      <c r="N17" s="1">
        <v>166</v>
      </c>
      <c r="O17" s="1">
        <f t="shared" si="2"/>
        <v>46.8</v>
      </c>
      <c r="P17" s="5">
        <f t="shared" si="7"/>
        <v>401</v>
      </c>
      <c r="Q17" s="5"/>
      <c r="R17" s="5">
        <f t="shared" si="9"/>
        <v>401</v>
      </c>
      <c r="S17" s="5"/>
      <c r="T17" s="1"/>
      <c r="U17" s="1">
        <f t="shared" si="3"/>
        <v>12.991452991452991</v>
      </c>
      <c r="V17" s="1">
        <f t="shared" si="4"/>
        <v>4.4230769230769234</v>
      </c>
      <c r="W17" s="1">
        <v>34.799999999999997</v>
      </c>
      <c r="X17" s="1">
        <v>35.6</v>
      </c>
      <c r="Y17" s="1">
        <v>28.8</v>
      </c>
      <c r="Z17" s="1">
        <v>44.4</v>
      </c>
      <c r="AA17" s="1">
        <v>35.200000000000003</v>
      </c>
      <c r="AB17" s="17"/>
      <c r="AC17" s="1">
        <f t="shared" si="5"/>
        <v>0</v>
      </c>
      <c r="AD17" s="1">
        <f t="shared" si="6"/>
        <v>60.15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33</v>
      </c>
      <c r="C18" s="1"/>
      <c r="D18" s="1">
        <v>219.583</v>
      </c>
      <c r="E18" s="1">
        <v>158.815</v>
      </c>
      <c r="F18" s="1">
        <v>60.768000000000001</v>
      </c>
      <c r="G18" s="6">
        <v>1</v>
      </c>
      <c r="H18" s="1">
        <v>60</v>
      </c>
      <c r="I18" s="1"/>
      <c r="J18" s="1">
        <v>161.536</v>
      </c>
      <c r="K18" s="1">
        <f t="shared" si="1"/>
        <v>-2.7210000000000036</v>
      </c>
      <c r="L18" s="1"/>
      <c r="M18" s="1"/>
      <c r="N18" s="1">
        <v>0</v>
      </c>
      <c r="O18" s="1">
        <f t="shared" si="2"/>
        <v>31.762999999999998</v>
      </c>
      <c r="P18" s="5">
        <v>400</v>
      </c>
      <c r="Q18" s="5">
        <v>200</v>
      </c>
      <c r="R18" s="5">
        <f t="shared" si="9"/>
        <v>200</v>
      </c>
      <c r="S18" s="5"/>
      <c r="T18" s="1"/>
      <c r="U18" s="1">
        <f t="shared" si="3"/>
        <v>14.50643830872399</v>
      </c>
      <c r="V18" s="1">
        <f t="shared" si="4"/>
        <v>1.9131694109498474</v>
      </c>
      <c r="W18" s="1">
        <v>16.7118</v>
      </c>
      <c r="X18" s="1">
        <v>26.457599999999999</v>
      </c>
      <c r="Y18" s="1">
        <v>10.188000000000001</v>
      </c>
      <c r="Z18" s="1">
        <v>11.039199999999999</v>
      </c>
      <c r="AA18" s="1">
        <v>17.329799999999999</v>
      </c>
      <c r="AB18" s="17"/>
      <c r="AC18" s="1">
        <f t="shared" si="5"/>
        <v>200</v>
      </c>
      <c r="AD18" s="1">
        <f t="shared" si="6"/>
        <v>200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33</v>
      </c>
      <c r="C19" s="1"/>
      <c r="D19" s="1">
        <v>163.38</v>
      </c>
      <c r="E19" s="1">
        <v>134.08500000000001</v>
      </c>
      <c r="F19" s="1">
        <v>29.295000000000002</v>
      </c>
      <c r="G19" s="6">
        <v>1</v>
      </c>
      <c r="H19" s="1">
        <v>60</v>
      </c>
      <c r="I19" s="1"/>
      <c r="J19" s="1">
        <v>134.214</v>
      </c>
      <c r="K19" s="1">
        <f t="shared" si="1"/>
        <v>-0.12899999999999068</v>
      </c>
      <c r="L19" s="1"/>
      <c r="M19" s="1"/>
      <c r="N19" s="1">
        <v>0</v>
      </c>
      <c r="O19" s="1">
        <f t="shared" si="2"/>
        <v>26.817</v>
      </c>
      <c r="P19" s="5">
        <f>ROUND(10*O19-N19-F19,0)</f>
        <v>239</v>
      </c>
      <c r="Q19" s="5"/>
      <c r="R19" s="5">
        <f t="shared" si="9"/>
        <v>239</v>
      </c>
      <c r="S19" s="5"/>
      <c r="T19" s="1"/>
      <c r="U19" s="1">
        <f t="shared" si="3"/>
        <v>10.004661222358951</v>
      </c>
      <c r="V19" s="1">
        <f t="shared" si="4"/>
        <v>1.0924040720438528</v>
      </c>
      <c r="W19" s="1">
        <v>2.3660000000000001</v>
      </c>
      <c r="X19" s="1">
        <v>18.512799999999999</v>
      </c>
      <c r="Y19" s="1">
        <v>5.1162000000000001</v>
      </c>
      <c r="Z19" s="1">
        <v>5.5048000000000004</v>
      </c>
      <c r="AA19" s="1">
        <v>3.9352</v>
      </c>
      <c r="AB19" s="17"/>
      <c r="AC19" s="1">
        <f t="shared" si="5"/>
        <v>0</v>
      </c>
      <c r="AD19" s="1">
        <f t="shared" si="6"/>
        <v>239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33</v>
      </c>
      <c r="C20" s="1"/>
      <c r="D20" s="1">
        <v>280.05700000000002</v>
      </c>
      <c r="E20" s="1">
        <v>177.26599999999999</v>
      </c>
      <c r="F20" s="1">
        <v>102.791</v>
      </c>
      <c r="G20" s="6">
        <v>1</v>
      </c>
      <c r="H20" s="1">
        <v>45</v>
      </c>
      <c r="I20" s="1"/>
      <c r="J20" s="1">
        <v>166.97499999999999</v>
      </c>
      <c r="K20" s="1">
        <f t="shared" si="1"/>
        <v>10.290999999999997</v>
      </c>
      <c r="L20" s="1"/>
      <c r="M20" s="1"/>
      <c r="N20" s="1">
        <v>29</v>
      </c>
      <c r="O20" s="1">
        <f t="shared" si="2"/>
        <v>35.453199999999995</v>
      </c>
      <c r="P20" s="5">
        <f t="shared" si="7"/>
        <v>329</v>
      </c>
      <c r="Q20" s="5">
        <v>200</v>
      </c>
      <c r="R20" s="5">
        <v>200</v>
      </c>
      <c r="S20" s="16">
        <v>400</v>
      </c>
      <c r="T20" s="9"/>
      <c r="U20" s="1">
        <f t="shared" si="3"/>
        <v>14.999802556609842</v>
      </c>
      <c r="V20" s="1">
        <f t="shared" si="4"/>
        <v>3.7173231189286162</v>
      </c>
      <c r="W20" s="1">
        <v>23.298400000000001</v>
      </c>
      <c r="X20" s="1">
        <v>32.103999999999999</v>
      </c>
      <c r="Y20" s="1">
        <v>20.232199999999999</v>
      </c>
      <c r="Z20" s="1">
        <v>29.1478</v>
      </c>
      <c r="AA20" s="1">
        <v>28.491599999999998</v>
      </c>
      <c r="AB20" s="17" t="s">
        <v>127</v>
      </c>
      <c r="AC20" s="1">
        <f t="shared" si="5"/>
        <v>200</v>
      </c>
      <c r="AD20" s="1">
        <f t="shared" si="6"/>
        <v>200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33</v>
      </c>
      <c r="C21" s="1">
        <v>117.631</v>
      </c>
      <c r="D21" s="1"/>
      <c r="E21" s="1">
        <v>78.013000000000005</v>
      </c>
      <c r="F21" s="1">
        <v>24.552</v>
      </c>
      <c r="G21" s="6">
        <v>1</v>
      </c>
      <c r="H21" s="1">
        <v>60</v>
      </c>
      <c r="I21" s="1"/>
      <c r="J21" s="1">
        <v>73.760999999999996</v>
      </c>
      <c r="K21" s="1">
        <f t="shared" si="1"/>
        <v>4.2520000000000095</v>
      </c>
      <c r="L21" s="1"/>
      <c r="M21" s="1"/>
      <c r="N21" s="1">
        <v>112</v>
      </c>
      <c r="O21" s="1">
        <f t="shared" si="2"/>
        <v>15.602600000000001</v>
      </c>
      <c r="P21" s="5">
        <f t="shared" si="7"/>
        <v>66</v>
      </c>
      <c r="Q21" s="5"/>
      <c r="R21" s="5">
        <f t="shared" ref="R21:R27" si="10">P21-Q21</f>
        <v>66</v>
      </c>
      <c r="S21" s="5"/>
      <c r="T21" s="1"/>
      <c r="U21" s="1">
        <f t="shared" si="3"/>
        <v>12.981938907617961</v>
      </c>
      <c r="V21" s="1">
        <f t="shared" si="4"/>
        <v>8.751874687552073</v>
      </c>
      <c r="W21" s="1">
        <v>16.4832</v>
      </c>
      <c r="X21" s="1">
        <v>5.21</v>
      </c>
      <c r="Y21" s="1">
        <v>13.663600000000001</v>
      </c>
      <c r="Z21" s="1">
        <v>12.24</v>
      </c>
      <c r="AA21" s="1">
        <v>6.8129999999999997</v>
      </c>
      <c r="AB21" s="17"/>
      <c r="AC21" s="1">
        <f t="shared" si="5"/>
        <v>0</v>
      </c>
      <c r="AD21" s="1">
        <f t="shared" si="6"/>
        <v>66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31</v>
      </c>
      <c r="C22" s="1">
        <v>146</v>
      </c>
      <c r="D22" s="1">
        <v>344</v>
      </c>
      <c r="E22" s="1">
        <v>229</v>
      </c>
      <c r="F22" s="1">
        <v>208</v>
      </c>
      <c r="G22" s="6">
        <v>0.25</v>
      </c>
      <c r="H22" s="1">
        <v>120</v>
      </c>
      <c r="I22" s="1"/>
      <c r="J22" s="1">
        <v>233</v>
      </c>
      <c r="K22" s="1">
        <f t="shared" si="1"/>
        <v>-4</v>
      </c>
      <c r="L22" s="1"/>
      <c r="M22" s="1"/>
      <c r="N22" s="1">
        <v>200</v>
      </c>
      <c r="O22" s="1">
        <f t="shared" si="2"/>
        <v>45.8</v>
      </c>
      <c r="P22" s="5">
        <v>250</v>
      </c>
      <c r="Q22" s="5"/>
      <c r="R22" s="5">
        <f t="shared" si="10"/>
        <v>250</v>
      </c>
      <c r="S22" s="5"/>
      <c r="T22" s="1"/>
      <c r="U22" s="1">
        <f t="shared" si="3"/>
        <v>14.366812227074236</v>
      </c>
      <c r="V22" s="1">
        <f t="shared" si="4"/>
        <v>8.9082969432314414</v>
      </c>
      <c r="W22" s="1">
        <v>48.8</v>
      </c>
      <c r="X22" s="1">
        <v>49.6</v>
      </c>
      <c r="Y22" s="1">
        <v>37.200000000000003</v>
      </c>
      <c r="Z22" s="1">
        <v>38.200000000000003</v>
      </c>
      <c r="AA22" s="1">
        <v>59</v>
      </c>
      <c r="AB22" s="17"/>
      <c r="AC22" s="1">
        <f t="shared" si="5"/>
        <v>0</v>
      </c>
      <c r="AD22" s="1">
        <f t="shared" si="6"/>
        <v>62.5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33</v>
      </c>
      <c r="C23" s="1">
        <v>111.264</v>
      </c>
      <c r="D23" s="1">
        <v>187.13300000000001</v>
      </c>
      <c r="E23" s="1">
        <v>183.27699999999999</v>
      </c>
      <c r="F23" s="1">
        <v>88.725999999999999</v>
      </c>
      <c r="G23" s="6">
        <v>1</v>
      </c>
      <c r="H23" s="1">
        <v>45</v>
      </c>
      <c r="I23" s="1"/>
      <c r="J23" s="1">
        <v>168.04</v>
      </c>
      <c r="K23" s="1">
        <f t="shared" si="1"/>
        <v>15.236999999999995</v>
      </c>
      <c r="L23" s="1"/>
      <c r="M23" s="1"/>
      <c r="N23" s="1">
        <v>239</v>
      </c>
      <c r="O23" s="1">
        <f t="shared" si="2"/>
        <v>36.6554</v>
      </c>
      <c r="P23" s="5">
        <v>200</v>
      </c>
      <c r="Q23" s="5"/>
      <c r="R23" s="5">
        <f t="shared" si="10"/>
        <v>200</v>
      </c>
      <c r="S23" s="5"/>
      <c r="T23" s="1"/>
      <c r="U23" s="1">
        <f t="shared" si="3"/>
        <v>14.396951063144858</v>
      </c>
      <c r="V23" s="1">
        <f t="shared" si="4"/>
        <v>8.9407290603840082</v>
      </c>
      <c r="W23" s="1">
        <v>39.076000000000001</v>
      </c>
      <c r="X23" s="1">
        <v>35.494</v>
      </c>
      <c r="Y23" s="1">
        <v>8.8643999999999998</v>
      </c>
      <c r="Z23" s="1">
        <v>38.688600000000001</v>
      </c>
      <c r="AA23" s="1">
        <v>32.397000000000013</v>
      </c>
      <c r="AB23" s="17"/>
      <c r="AC23" s="1">
        <f t="shared" si="5"/>
        <v>0</v>
      </c>
      <c r="AD23" s="1">
        <f t="shared" si="6"/>
        <v>200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31</v>
      </c>
      <c r="C24" s="1">
        <v>152</v>
      </c>
      <c r="D24" s="1">
        <v>304</v>
      </c>
      <c r="E24" s="1">
        <v>226</v>
      </c>
      <c r="F24" s="1">
        <v>184</v>
      </c>
      <c r="G24" s="6">
        <v>0.25</v>
      </c>
      <c r="H24" s="1">
        <v>120</v>
      </c>
      <c r="I24" s="1"/>
      <c r="J24" s="1">
        <v>229</v>
      </c>
      <c r="K24" s="1">
        <f t="shared" si="1"/>
        <v>-3</v>
      </c>
      <c r="L24" s="1"/>
      <c r="M24" s="1"/>
      <c r="N24" s="1">
        <v>101</v>
      </c>
      <c r="O24" s="1">
        <f t="shared" si="2"/>
        <v>45.2</v>
      </c>
      <c r="P24" s="5">
        <f t="shared" si="7"/>
        <v>303</v>
      </c>
      <c r="Q24" s="5"/>
      <c r="R24" s="5">
        <f t="shared" si="10"/>
        <v>303</v>
      </c>
      <c r="S24" s="5"/>
      <c r="T24" s="1"/>
      <c r="U24" s="1">
        <f t="shared" si="3"/>
        <v>13.008849557522122</v>
      </c>
      <c r="V24" s="1">
        <f t="shared" si="4"/>
        <v>6.3053097345132736</v>
      </c>
      <c r="W24" s="1">
        <v>39</v>
      </c>
      <c r="X24" s="1">
        <v>46</v>
      </c>
      <c r="Y24" s="1">
        <v>36.799999999999997</v>
      </c>
      <c r="Z24" s="1">
        <v>47.6</v>
      </c>
      <c r="AA24" s="1">
        <v>23.2</v>
      </c>
      <c r="AB24" s="17"/>
      <c r="AC24" s="1">
        <f t="shared" si="5"/>
        <v>0</v>
      </c>
      <c r="AD24" s="1">
        <f t="shared" si="6"/>
        <v>75.75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33</v>
      </c>
      <c r="C25" s="1">
        <v>6.2140000000000004</v>
      </c>
      <c r="D25" s="1">
        <v>36.777000000000001</v>
      </c>
      <c r="E25" s="1">
        <v>15.552</v>
      </c>
      <c r="F25" s="1">
        <v>25.376000000000001</v>
      </c>
      <c r="G25" s="6">
        <v>1</v>
      </c>
      <c r="H25" s="1">
        <v>120</v>
      </c>
      <c r="I25" s="1"/>
      <c r="J25" s="1">
        <v>15.874000000000001</v>
      </c>
      <c r="K25" s="1">
        <f t="shared" si="1"/>
        <v>-0.32200000000000095</v>
      </c>
      <c r="L25" s="1"/>
      <c r="M25" s="1"/>
      <c r="N25" s="1">
        <v>12</v>
      </c>
      <c r="O25" s="1">
        <f t="shared" si="2"/>
        <v>3.1103999999999998</v>
      </c>
      <c r="P25" s="5">
        <v>10</v>
      </c>
      <c r="Q25" s="5"/>
      <c r="R25" s="5">
        <f t="shared" si="10"/>
        <v>10</v>
      </c>
      <c r="S25" s="5"/>
      <c r="T25" s="1"/>
      <c r="U25" s="1">
        <f t="shared" si="3"/>
        <v>15.231481481481485</v>
      </c>
      <c r="V25" s="1">
        <f t="shared" si="4"/>
        <v>12.016460905349797</v>
      </c>
      <c r="W25" s="1">
        <v>4.0478000000000014</v>
      </c>
      <c r="X25" s="1">
        <v>5.0338000000000003</v>
      </c>
      <c r="Y25" s="1">
        <v>1.6616</v>
      </c>
      <c r="Z25" s="1">
        <v>2.7984</v>
      </c>
      <c r="AA25" s="1">
        <v>2.8553999999999999</v>
      </c>
      <c r="AB25" s="17"/>
      <c r="AC25" s="1">
        <f t="shared" si="5"/>
        <v>0</v>
      </c>
      <c r="AD25" s="1">
        <f t="shared" si="6"/>
        <v>10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31</v>
      </c>
      <c r="C26" s="1">
        <v>93</v>
      </c>
      <c r="D26" s="1"/>
      <c r="E26" s="1">
        <v>75</v>
      </c>
      <c r="F26" s="1">
        <v>2</v>
      </c>
      <c r="G26" s="6">
        <v>0.4</v>
      </c>
      <c r="H26" s="1">
        <v>45</v>
      </c>
      <c r="I26" s="1"/>
      <c r="J26" s="1">
        <v>145</v>
      </c>
      <c r="K26" s="1">
        <f t="shared" si="1"/>
        <v>-70</v>
      </c>
      <c r="L26" s="1"/>
      <c r="M26" s="1"/>
      <c r="N26" s="1">
        <v>293</v>
      </c>
      <c r="O26" s="1">
        <f t="shared" si="2"/>
        <v>15</v>
      </c>
      <c r="P26" s="5"/>
      <c r="Q26" s="5"/>
      <c r="R26" s="5">
        <f t="shared" si="10"/>
        <v>0</v>
      </c>
      <c r="S26" s="5"/>
      <c r="T26" s="1"/>
      <c r="U26" s="1">
        <f t="shared" si="3"/>
        <v>19.666666666666668</v>
      </c>
      <c r="V26" s="1">
        <f t="shared" si="4"/>
        <v>19.666666666666668</v>
      </c>
      <c r="W26" s="1">
        <v>33.6</v>
      </c>
      <c r="X26" s="1">
        <v>9.8000000000000007</v>
      </c>
      <c r="Y26" s="1">
        <v>3.2</v>
      </c>
      <c r="Z26" s="1">
        <v>38.6</v>
      </c>
      <c r="AA26" s="1">
        <v>8.1999999999999993</v>
      </c>
      <c r="AB26" s="17"/>
      <c r="AC26" s="1">
        <f t="shared" si="5"/>
        <v>0</v>
      </c>
      <c r="AD26" s="1">
        <f t="shared" si="6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33</v>
      </c>
      <c r="C27" s="1">
        <v>85.105999999999995</v>
      </c>
      <c r="D27" s="1">
        <v>251.14699999999999</v>
      </c>
      <c r="E27" s="1">
        <v>217.744</v>
      </c>
      <c r="F27" s="1">
        <v>59.033999999999999</v>
      </c>
      <c r="G27" s="6">
        <v>1</v>
      </c>
      <c r="H27" s="1">
        <v>60</v>
      </c>
      <c r="I27" s="1"/>
      <c r="J27" s="1">
        <v>210.477</v>
      </c>
      <c r="K27" s="1">
        <f t="shared" si="1"/>
        <v>7.2669999999999959</v>
      </c>
      <c r="L27" s="1"/>
      <c r="M27" s="1"/>
      <c r="N27" s="1">
        <v>336</v>
      </c>
      <c r="O27" s="1">
        <f t="shared" si="2"/>
        <v>43.5488</v>
      </c>
      <c r="P27" s="5">
        <v>250</v>
      </c>
      <c r="Q27" s="5">
        <v>100</v>
      </c>
      <c r="R27" s="5">
        <f t="shared" si="10"/>
        <v>150</v>
      </c>
      <c r="S27" s="5"/>
      <c r="T27" s="1"/>
      <c r="U27" s="1">
        <f t="shared" si="3"/>
        <v>14.811751414505107</v>
      </c>
      <c r="V27" s="1">
        <f t="shared" si="4"/>
        <v>9.071065103975311</v>
      </c>
      <c r="W27" s="1">
        <v>47.011800000000001</v>
      </c>
      <c r="X27" s="1">
        <v>39.256999999999998</v>
      </c>
      <c r="Y27" s="1">
        <v>29.9724</v>
      </c>
      <c r="Z27" s="1">
        <v>35.6524</v>
      </c>
      <c r="AA27" s="1">
        <v>34.454000000000001</v>
      </c>
      <c r="AB27" s="17"/>
      <c r="AC27" s="1">
        <f t="shared" si="5"/>
        <v>100</v>
      </c>
      <c r="AD27" s="1">
        <f t="shared" si="6"/>
        <v>150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31</v>
      </c>
      <c r="C28" s="1"/>
      <c r="D28" s="1">
        <v>16</v>
      </c>
      <c r="E28" s="1">
        <v>16</v>
      </c>
      <c r="F28" s="1"/>
      <c r="G28" s="6">
        <v>0.22</v>
      </c>
      <c r="H28" s="1">
        <f>VLOOKUP(A28,[1]Sheet!$A:$H,8,0)</f>
        <v>120</v>
      </c>
      <c r="I28" s="1"/>
      <c r="J28" s="1">
        <v>17</v>
      </c>
      <c r="K28" s="1">
        <f t="shared" ref="K28:K59" si="11">E28-J28</f>
        <v>-1</v>
      </c>
      <c r="L28" s="1"/>
      <c r="M28" s="1"/>
      <c r="N28" s="1"/>
      <c r="O28" s="1">
        <f t="shared" ref="O28:O59" si="12">E28/5</f>
        <v>3.2</v>
      </c>
      <c r="P28" s="5">
        <f>ROUND(9*O28-N28-F28,0)</f>
        <v>29</v>
      </c>
      <c r="Q28" s="5">
        <v>100</v>
      </c>
      <c r="R28" s="5">
        <v>100</v>
      </c>
      <c r="S28" s="16">
        <v>200</v>
      </c>
      <c r="T28" s="9"/>
      <c r="U28" s="1">
        <f t="shared" si="3"/>
        <v>62.5</v>
      </c>
      <c r="V28" s="1">
        <f t="shared" ref="V28:V59" si="13">(F28+N28)/O28</f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9" t="s">
        <v>56</v>
      </c>
      <c r="AC28" s="1">
        <f t="shared" si="5"/>
        <v>22</v>
      </c>
      <c r="AD28" s="1">
        <f t="shared" si="6"/>
        <v>22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31</v>
      </c>
      <c r="C29" s="1"/>
      <c r="D29" s="1">
        <v>200</v>
      </c>
      <c r="E29" s="1">
        <v>170</v>
      </c>
      <c r="F29" s="1">
        <v>30</v>
      </c>
      <c r="G29" s="6">
        <v>0.4</v>
      </c>
      <c r="H29" s="1">
        <f>VLOOKUP(A29,[1]Sheet!$A:$H,8,0)</f>
        <v>60</v>
      </c>
      <c r="I29" s="1"/>
      <c r="J29" s="1">
        <v>208.5</v>
      </c>
      <c r="K29" s="1">
        <f t="shared" si="11"/>
        <v>-38.5</v>
      </c>
      <c r="L29" s="1"/>
      <c r="M29" s="1"/>
      <c r="N29" s="1"/>
      <c r="O29" s="1">
        <f t="shared" si="12"/>
        <v>34</v>
      </c>
      <c r="P29" s="5">
        <f>ROUND(10*O29-N29-F29,0)</f>
        <v>310</v>
      </c>
      <c r="Q29" s="5"/>
      <c r="R29" s="5">
        <f t="shared" ref="R29:R31" si="14">P29-Q29</f>
        <v>310</v>
      </c>
      <c r="S29" s="5"/>
      <c r="T29" s="1"/>
      <c r="U29" s="1">
        <f t="shared" si="3"/>
        <v>10</v>
      </c>
      <c r="V29" s="1">
        <f t="shared" si="13"/>
        <v>0.88235294117647056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9" t="s">
        <v>126</v>
      </c>
      <c r="AC29" s="1">
        <f t="shared" si="5"/>
        <v>0</v>
      </c>
      <c r="AD29" s="1">
        <f t="shared" si="6"/>
        <v>124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57</v>
      </c>
      <c r="B30" s="1" t="s">
        <v>33</v>
      </c>
      <c r="C30" s="1"/>
      <c r="D30" s="1">
        <v>152.04900000000001</v>
      </c>
      <c r="E30" s="1">
        <v>151.952</v>
      </c>
      <c r="F30" s="1">
        <v>9.7000000000000003E-2</v>
      </c>
      <c r="G30" s="6">
        <v>1</v>
      </c>
      <c r="H30" s="1">
        <f>VLOOKUP(A30,[1]Sheet!$A:$H,8,0)</f>
        <v>60</v>
      </c>
      <c r="I30" s="1"/>
      <c r="J30" s="1">
        <v>139.709</v>
      </c>
      <c r="K30" s="1">
        <f t="shared" si="11"/>
        <v>12.242999999999995</v>
      </c>
      <c r="L30" s="1"/>
      <c r="M30" s="1"/>
      <c r="N30" s="1"/>
      <c r="O30" s="1">
        <f t="shared" si="12"/>
        <v>30.3904</v>
      </c>
      <c r="P30" s="5">
        <v>300</v>
      </c>
      <c r="Q30" s="5"/>
      <c r="R30" s="5">
        <f t="shared" si="14"/>
        <v>300</v>
      </c>
      <c r="S30" s="5"/>
      <c r="T30" s="1"/>
      <c r="U30" s="1">
        <f t="shared" si="3"/>
        <v>9.8747301779509318</v>
      </c>
      <c r="V30" s="1">
        <f t="shared" si="13"/>
        <v>3.191797409708329E-3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9" t="s">
        <v>56</v>
      </c>
      <c r="AC30" s="1">
        <f t="shared" si="5"/>
        <v>0</v>
      </c>
      <c r="AD30" s="1">
        <f t="shared" si="6"/>
        <v>300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58</v>
      </c>
      <c r="B31" s="1" t="s">
        <v>33</v>
      </c>
      <c r="C31" s="1">
        <v>157.26</v>
      </c>
      <c r="D31" s="1"/>
      <c r="E31" s="1">
        <v>13.382</v>
      </c>
      <c r="F31" s="1">
        <v>137.72999999999999</v>
      </c>
      <c r="G31" s="6">
        <v>1</v>
      </c>
      <c r="H31" s="1">
        <v>60</v>
      </c>
      <c r="I31" s="1"/>
      <c r="J31" s="1">
        <v>15.4</v>
      </c>
      <c r="K31" s="1">
        <f t="shared" si="11"/>
        <v>-2.0180000000000007</v>
      </c>
      <c r="L31" s="1"/>
      <c r="M31" s="1"/>
      <c r="N31" s="1">
        <v>0</v>
      </c>
      <c r="O31" s="1">
        <f t="shared" si="12"/>
        <v>2.6764000000000001</v>
      </c>
      <c r="P31" s="5"/>
      <c r="Q31" s="5"/>
      <c r="R31" s="5">
        <f t="shared" si="14"/>
        <v>0</v>
      </c>
      <c r="S31" s="5"/>
      <c r="T31" s="1"/>
      <c r="U31" s="1">
        <f t="shared" si="3"/>
        <v>51.460917650575396</v>
      </c>
      <c r="V31" s="1">
        <f t="shared" si="13"/>
        <v>51.460917650575396</v>
      </c>
      <c r="W31" s="1">
        <v>3.9971999999999999</v>
      </c>
      <c r="X31" s="1">
        <v>3.4723999999999999</v>
      </c>
      <c r="Y31" s="1">
        <v>2.7183999999999999</v>
      </c>
      <c r="Z31" s="1">
        <v>-3.2238000000000002</v>
      </c>
      <c r="AA31" s="1">
        <v>47.440800000000003</v>
      </c>
      <c r="AB31" s="20" t="s">
        <v>59</v>
      </c>
      <c r="AC31" s="1">
        <f t="shared" si="5"/>
        <v>0</v>
      </c>
      <c r="AD31" s="1">
        <f t="shared" si="6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0" t="s">
        <v>60</v>
      </c>
      <c r="B32" s="10" t="s">
        <v>33</v>
      </c>
      <c r="C32" s="10">
        <v>17.96</v>
      </c>
      <c r="D32" s="10">
        <v>0.74399999999999999</v>
      </c>
      <c r="E32" s="10">
        <v>13.93</v>
      </c>
      <c r="F32" s="10"/>
      <c r="G32" s="11">
        <v>0</v>
      </c>
      <c r="H32" s="10">
        <v>60</v>
      </c>
      <c r="I32" s="10"/>
      <c r="J32" s="10">
        <v>13.92</v>
      </c>
      <c r="K32" s="10">
        <f t="shared" si="11"/>
        <v>9.9999999999997868E-3</v>
      </c>
      <c r="L32" s="10"/>
      <c r="M32" s="10"/>
      <c r="N32" s="10"/>
      <c r="O32" s="10">
        <f t="shared" si="12"/>
        <v>2.786</v>
      </c>
      <c r="P32" s="12"/>
      <c r="Q32" s="12"/>
      <c r="R32" s="12"/>
      <c r="S32" s="12"/>
      <c r="T32" s="10"/>
      <c r="U32" s="10">
        <f t="shared" ref="U32:U57" si="15">(F32+N32+P32)/O32</f>
        <v>0</v>
      </c>
      <c r="V32" s="10">
        <f t="shared" si="13"/>
        <v>0</v>
      </c>
      <c r="W32" s="10">
        <v>4.8287999999999993</v>
      </c>
      <c r="X32" s="10">
        <v>4.0430000000000001</v>
      </c>
      <c r="Y32" s="10">
        <v>0.81199999999999994</v>
      </c>
      <c r="Z32" s="10">
        <v>1.6220000000000001</v>
      </c>
      <c r="AA32" s="10">
        <v>7.1400000000000006</v>
      </c>
      <c r="AB32" s="21" t="s">
        <v>61</v>
      </c>
      <c r="AC32" s="10">
        <f t="shared" si="5"/>
        <v>0</v>
      </c>
      <c r="AD32" s="10">
        <f t="shared" ref="AD32:AD57" si="16">P32*G32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62</v>
      </c>
      <c r="B33" s="10" t="s">
        <v>31</v>
      </c>
      <c r="C33" s="10">
        <v>11</v>
      </c>
      <c r="D33" s="10"/>
      <c r="E33" s="10"/>
      <c r="F33" s="10">
        <v>11</v>
      </c>
      <c r="G33" s="11">
        <v>0</v>
      </c>
      <c r="H33" s="10">
        <v>45</v>
      </c>
      <c r="I33" s="10"/>
      <c r="J33" s="10">
        <v>156</v>
      </c>
      <c r="K33" s="10">
        <f t="shared" si="11"/>
        <v>-156</v>
      </c>
      <c r="L33" s="10"/>
      <c r="M33" s="10"/>
      <c r="N33" s="10"/>
      <c r="O33" s="10">
        <f t="shared" si="12"/>
        <v>0</v>
      </c>
      <c r="P33" s="12"/>
      <c r="Q33" s="12"/>
      <c r="R33" s="12"/>
      <c r="S33" s="12"/>
      <c r="T33" s="10"/>
      <c r="U33" s="10" t="e">
        <f t="shared" si="15"/>
        <v>#DIV/0!</v>
      </c>
      <c r="V33" s="10" t="e">
        <f t="shared" si="13"/>
        <v>#DIV/0!</v>
      </c>
      <c r="W33" s="10">
        <v>49.2</v>
      </c>
      <c r="X33" s="10">
        <v>86</v>
      </c>
      <c r="Y33" s="10">
        <v>75.2</v>
      </c>
      <c r="Z33" s="10">
        <v>40.6</v>
      </c>
      <c r="AA33" s="10">
        <v>85.2</v>
      </c>
      <c r="AB33" s="22" t="s">
        <v>118</v>
      </c>
      <c r="AC33" s="10">
        <f t="shared" si="5"/>
        <v>0</v>
      </c>
      <c r="AD33" s="10">
        <f t="shared" si="16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0" t="s">
        <v>64</v>
      </c>
      <c r="B34" s="10" t="s">
        <v>33</v>
      </c>
      <c r="C34" s="10"/>
      <c r="D34" s="10">
        <v>4.0670000000000002</v>
      </c>
      <c r="E34" s="10">
        <v>3.4750000000000001</v>
      </c>
      <c r="F34" s="10"/>
      <c r="G34" s="11">
        <v>0</v>
      </c>
      <c r="H34" s="10">
        <v>45</v>
      </c>
      <c r="I34" s="10"/>
      <c r="J34" s="10">
        <v>30.067</v>
      </c>
      <c r="K34" s="10">
        <f t="shared" si="11"/>
        <v>-26.591999999999999</v>
      </c>
      <c r="L34" s="10"/>
      <c r="M34" s="10"/>
      <c r="N34" s="10"/>
      <c r="O34" s="10">
        <f t="shared" si="12"/>
        <v>0.69500000000000006</v>
      </c>
      <c r="P34" s="12"/>
      <c r="Q34" s="12"/>
      <c r="R34" s="12"/>
      <c r="S34" s="12"/>
      <c r="T34" s="10"/>
      <c r="U34" s="10">
        <f t="shared" si="15"/>
        <v>0</v>
      </c>
      <c r="V34" s="10">
        <f t="shared" si="13"/>
        <v>0</v>
      </c>
      <c r="W34" s="10">
        <v>13.9542</v>
      </c>
      <c r="X34" s="10">
        <v>18.753399999999999</v>
      </c>
      <c r="Y34" s="10">
        <v>44.965400000000002</v>
      </c>
      <c r="Z34" s="10">
        <v>29.1556</v>
      </c>
      <c r="AA34" s="10">
        <v>19.807600000000001</v>
      </c>
      <c r="AB34" s="21" t="s">
        <v>63</v>
      </c>
      <c r="AC34" s="10">
        <f t="shared" si="5"/>
        <v>0</v>
      </c>
      <c r="AD34" s="10">
        <f t="shared" si="16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65</v>
      </c>
      <c r="B35" s="1" t="s">
        <v>33</v>
      </c>
      <c r="C35" s="1">
        <v>243.97900000000001</v>
      </c>
      <c r="D35" s="1"/>
      <c r="E35" s="13">
        <f>117.426+E85</f>
        <v>144.81900000000002</v>
      </c>
      <c r="F35" s="13">
        <f>-12.543+F85</f>
        <v>59.011000000000003</v>
      </c>
      <c r="G35" s="6">
        <v>1</v>
      </c>
      <c r="H35" s="1">
        <v>45</v>
      </c>
      <c r="I35" s="1"/>
      <c r="J35" s="1">
        <v>116.179</v>
      </c>
      <c r="K35" s="1">
        <f t="shared" si="11"/>
        <v>28.640000000000015</v>
      </c>
      <c r="L35" s="1"/>
      <c r="M35" s="1"/>
      <c r="N35" s="1">
        <v>162</v>
      </c>
      <c r="O35" s="1">
        <f t="shared" si="12"/>
        <v>28.963800000000003</v>
      </c>
      <c r="P35" s="5">
        <f>ROUND(13*O35-N35-F35,0)</f>
        <v>156</v>
      </c>
      <c r="Q35" s="5">
        <v>150</v>
      </c>
      <c r="R35" s="5">
        <v>150</v>
      </c>
      <c r="S35" s="16">
        <v>300</v>
      </c>
      <c r="T35" s="9"/>
      <c r="U35" s="1">
        <f>(F35+N35+R35+Q35)/O35</f>
        <v>17.988350976045957</v>
      </c>
      <c r="V35" s="1">
        <f t="shared" si="13"/>
        <v>7.6305940518854563</v>
      </c>
      <c r="W35" s="1">
        <v>28.142199999999999</v>
      </c>
      <c r="X35" s="1">
        <v>19.357800000000001</v>
      </c>
      <c r="Y35" s="1">
        <v>28.138999999999999</v>
      </c>
      <c r="Z35" s="1">
        <v>15.0284</v>
      </c>
      <c r="AA35" s="1">
        <v>25.415199999999999</v>
      </c>
      <c r="AB35" s="24" t="s">
        <v>128</v>
      </c>
      <c r="AC35" s="1">
        <f t="shared" si="5"/>
        <v>150</v>
      </c>
      <c r="AD35" s="1">
        <f t="shared" ref="AD35:AD37" si="17">R35*G35</f>
        <v>150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33</v>
      </c>
      <c r="C36" s="1"/>
      <c r="D36" s="1">
        <v>543.96199999999999</v>
      </c>
      <c r="E36" s="1">
        <v>382.01900000000001</v>
      </c>
      <c r="F36" s="1">
        <v>157.874</v>
      </c>
      <c r="G36" s="6">
        <v>1</v>
      </c>
      <c r="H36" s="1">
        <v>45</v>
      </c>
      <c r="I36" s="1"/>
      <c r="J36" s="1">
        <v>379.66500000000002</v>
      </c>
      <c r="K36" s="1">
        <f t="shared" si="11"/>
        <v>2.353999999999985</v>
      </c>
      <c r="L36" s="1"/>
      <c r="M36" s="1"/>
      <c r="N36" s="1">
        <v>39</v>
      </c>
      <c r="O36" s="1">
        <f t="shared" si="12"/>
        <v>76.403800000000004</v>
      </c>
      <c r="P36" s="5">
        <v>900</v>
      </c>
      <c r="Q36" s="5">
        <v>300</v>
      </c>
      <c r="R36" s="5">
        <f t="shared" ref="R36:R37" si="18">P36-Q36</f>
        <v>600</v>
      </c>
      <c r="S36" s="5"/>
      <c r="T36" s="1"/>
      <c r="U36" s="1">
        <f t="shared" ref="U36:U37" si="19">(F36+N36+R36+Q36)/O36</f>
        <v>14.356275473209447</v>
      </c>
      <c r="V36" s="1">
        <f t="shared" si="13"/>
        <v>2.57675665346488</v>
      </c>
      <c r="W36" s="1">
        <v>44.964599999999997</v>
      </c>
      <c r="X36" s="1">
        <v>61.570799999999998</v>
      </c>
      <c r="Y36" s="1">
        <v>33.614999999999988</v>
      </c>
      <c r="Z36" s="1">
        <v>37.692799999999998</v>
      </c>
      <c r="AA36" s="1">
        <v>47.175199999999997</v>
      </c>
      <c r="AB36" s="17" t="s">
        <v>129</v>
      </c>
      <c r="AC36" s="1">
        <f t="shared" si="5"/>
        <v>300</v>
      </c>
      <c r="AD36" s="1">
        <f t="shared" si="17"/>
        <v>600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31</v>
      </c>
      <c r="C37" s="1">
        <v>163</v>
      </c>
      <c r="D37" s="1">
        <v>20</v>
      </c>
      <c r="E37" s="1">
        <v>136</v>
      </c>
      <c r="F37" s="1">
        <v>-1</v>
      </c>
      <c r="G37" s="6">
        <v>0.36</v>
      </c>
      <c r="H37" s="1">
        <v>45</v>
      </c>
      <c r="I37" s="1"/>
      <c r="J37" s="1">
        <v>189</v>
      </c>
      <c r="K37" s="1">
        <f t="shared" si="11"/>
        <v>-53</v>
      </c>
      <c r="L37" s="1"/>
      <c r="M37" s="1"/>
      <c r="N37" s="1">
        <v>244</v>
      </c>
      <c r="O37" s="1">
        <f t="shared" si="12"/>
        <v>27.2</v>
      </c>
      <c r="P37" s="5">
        <f>ROUND(13*O37-N37-F37,0)</f>
        <v>111</v>
      </c>
      <c r="Q37" s="5"/>
      <c r="R37" s="5">
        <f t="shared" si="18"/>
        <v>111</v>
      </c>
      <c r="S37" s="5"/>
      <c r="T37" s="1"/>
      <c r="U37" s="1">
        <f t="shared" si="19"/>
        <v>13.014705882352942</v>
      </c>
      <c r="V37" s="1">
        <f t="shared" si="13"/>
        <v>8.9338235294117645</v>
      </c>
      <c r="W37" s="1">
        <v>29.6</v>
      </c>
      <c r="X37" s="1">
        <v>22.2</v>
      </c>
      <c r="Y37" s="1">
        <v>28.8</v>
      </c>
      <c r="Z37" s="1">
        <v>19</v>
      </c>
      <c r="AA37" s="1">
        <v>18</v>
      </c>
      <c r="AB37" s="17"/>
      <c r="AC37" s="1">
        <f t="shared" si="5"/>
        <v>0</v>
      </c>
      <c r="AD37" s="1">
        <f t="shared" si="17"/>
        <v>39.96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68</v>
      </c>
      <c r="B38" s="10" t="s">
        <v>33</v>
      </c>
      <c r="C38" s="10">
        <v>5.4589999999999996</v>
      </c>
      <c r="D38" s="10">
        <v>0.755</v>
      </c>
      <c r="E38" s="10">
        <v>1.222</v>
      </c>
      <c r="F38" s="10">
        <v>2.1240000000000001</v>
      </c>
      <c r="G38" s="11">
        <v>0</v>
      </c>
      <c r="H38" s="10">
        <v>60</v>
      </c>
      <c r="I38" s="10"/>
      <c r="J38" s="10">
        <v>8.6319999999999997</v>
      </c>
      <c r="K38" s="10">
        <f t="shared" si="11"/>
        <v>-7.41</v>
      </c>
      <c r="L38" s="10"/>
      <c r="M38" s="10"/>
      <c r="N38" s="10"/>
      <c r="O38" s="10">
        <f t="shared" si="12"/>
        <v>0.24440000000000001</v>
      </c>
      <c r="P38" s="12"/>
      <c r="Q38" s="12"/>
      <c r="R38" s="12"/>
      <c r="S38" s="12"/>
      <c r="T38" s="10"/>
      <c r="U38" s="10">
        <f t="shared" si="15"/>
        <v>8.6906710310965636</v>
      </c>
      <c r="V38" s="10">
        <f t="shared" si="13"/>
        <v>8.6906710310965636</v>
      </c>
      <c r="W38" s="10">
        <v>18.480599999999999</v>
      </c>
      <c r="X38" s="10">
        <v>24.619399999999999</v>
      </c>
      <c r="Y38" s="10">
        <v>19.519600000000001</v>
      </c>
      <c r="Z38" s="10">
        <v>23.392800000000001</v>
      </c>
      <c r="AA38" s="10">
        <v>30.547799999999999</v>
      </c>
      <c r="AB38" s="21" t="s">
        <v>63</v>
      </c>
      <c r="AC38" s="10">
        <f t="shared" si="5"/>
        <v>0</v>
      </c>
      <c r="AD38" s="10">
        <f t="shared" si="16"/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0" t="s">
        <v>69</v>
      </c>
      <c r="B39" s="10" t="s">
        <v>31</v>
      </c>
      <c r="C39" s="10">
        <v>43</v>
      </c>
      <c r="D39" s="10"/>
      <c r="E39" s="10">
        <v>18</v>
      </c>
      <c r="F39" s="10">
        <v>25</v>
      </c>
      <c r="G39" s="11">
        <v>0</v>
      </c>
      <c r="H39" s="10" t="e">
        <v>#N/A</v>
      </c>
      <c r="I39" s="10"/>
      <c r="J39" s="10">
        <v>18</v>
      </c>
      <c r="K39" s="10">
        <f t="shared" si="11"/>
        <v>0</v>
      </c>
      <c r="L39" s="10"/>
      <c r="M39" s="10"/>
      <c r="N39" s="10"/>
      <c r="O39" s="10">
        <f t="shared" si="12"/>
        <v>3.6</v>
      </c>
      <c r="P39" s="12"/>
      <c r="Q39" s="12"/>
      <c r="R39" s="12"/>
      <c r="S39" s="12"/>
      <c r="T39" s="10"/>
      <c r="U39" s="10">
        <f t="shared" si="15"/>
        <v>6.9444444444444446</v>
      </c>
      <c r="V39" s="10">
        <f t="shared" si="13"/>
        <v>6.9444444444444446</v>
      </c>
      <c r="W39" s="10">
        <v>5.6</v>
      </c>
      <c r="X39" s="10">
        <v>-1.6</v>
      </c>
      <c r="Y39" s="10">
        <v>4.4000000000000004</v>
      </c>
      <c r="Z39" s="10">
        <v>18.8</v>
      </c>
      <c r="AA39" s="10">
        <v>6.8</v>
      </c>
      <c r="AB39" s="22" t="s">
        <v>119</v>
      </c>
      <c r="AC39" s="10">
        <f t="shared" si="5"/>
        <v>0</v>
      </c>
      <c r="AD39" s="10">
        <f t="shared" si="16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33</v>
      </c>
      <c r="C40" s="1">
        <v>4.0199999999999996</v>
      </c>
      <c r="D40" s="1">
        <v>196.572</v>
      </c>
      <c r="E40" s="1">
        <v>154.35</v>
      </c>
      <c r="F40" s="1">
        <v>46.241999999999997</v>
      </c>
      <c r="G40" s="6">
        <v>1</v>
      </c>
      <c r="H40" s="1">
        <v>60</v>
      </c>
      <c r="I40" s="1"/>
      <c r="J40" s="1">
        <v>139.119</v>
      </c>
      <c r="K40" s="1">
        <f t="shared" si="11"/>
        <v>15.230999999999995</v>
      </c>
      <c r="L40" s="1"/>
      <c r="M40" s="1"/>
      <c r="N40" s="1">
        <v>0</v>
      </c>
      <c r="O40" s="1">
        <f t="shared" si="12"/>
        <v>30.869999999999997</v>
      </c>
      <c r="P40" s="5">
        <v>400</v>
      </c>
      <c r="Q40" s="5">
        <v>200</v>
      </c>
      <c r="R40" s="5">
        <f>P40-Q40</f>
        <v>200</v>
      </c>
      <c r="S40" s="5"/>
      <c r="T40" s="1"/>
      <c r="U40" s="1">
        <f>(F40+N40+R40+Q40)/O40</f>
        <v>14.45552316164561</v>
      </c>
      <c r="V40" s="1">
        <f t="shared" si="13"/>
        <v>1.4979591836734694</v>
      </c>
      <c r="W40" s="1">
        <v>3.2294</v>
      </c>
      <c r="X40" s="1">
        <v>22.582799999999999</v>
      </c>
      <c r="Y40" s="1">
        <v>8.0495999999999999</v>
      </c>
      <c r="Z40" s="1">
        <v>21.4786</v>
      </c>
      <c r="AA40" s="1">
        <v>20.8674</v>
      </c>
      <c r="AB40" s="17" t="s">
        <v>125</v>
      </c>
      <c r="AC40" s="1">
        <f t="shared" si="5"/>
        <v>200</v>
      </c>
      <c r="AD40" s="1">
        <f>R40*G40</f>
        <v>200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71</v>
      </c>
      <c r="B41" s="10" t="s">
        <v>31</v>
      </c>
      <c r="C41" s="10"/>
      <c r="D41" s="10"/>
      <c r="E41" s="13">
        <v>20</v>
      </c>
      <c r="F41" s="13">
        <v>-20</v>
      </c>
      <c r="G41" s="11">
        <v>0</v>
      </c>
      <c r="H41" s="10" t="e">
        <v>#N/A</v>
      </c>
      <c r="I41" s="10"/>
      <c r="J41" s="10">
        <v>16</v>
      </c>
      <c r="K41" s="10">
        <f t="shared" si="11"/>
        <v>4</v>
      </c>
      <c r="L41" s="10"/>
      <c r="M41" s="10"/>
      <c r="N41" s="10"/>
      <c r="O41" s="10">
        <f t="shared" si="12"/>
        <v>4</v>
      </c>
      <c r="P41" s="12"/>
      <c r="Q41" s="12"/>
      <c r="R41" s="12"/>
      <c r="S41" s="12"/>
      <c r="T41" s="10"/>
      <c r="U41" s="10">
        <f t="shared" si="15"/>
        <v>-5</v>
      </c>
      <c r="V41" s="10">
        <f t="shared" si="13"/>
        <v>-5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21" t="s">
        <v>117</v>
      </c>
      <c r="AC41" s="10">
        <f t="shared" si="5"/>
        <v>0</v>
      </c>
      <c r="AD41" s="10">
        <f t="shared" si="16"/>
        <v>0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31</v>
      </c>
      <c r="C42" s="1">
        <v>2</v>
      </c>
      <c r="D42" s="1">
        <v>90</v>
      </c>
      <c r="E42" s="1">
        <v>45</v>
      </c>
      <c r="F42" s="1">
        <v>42</v>
      </c>
      <c r="G42" s="6">
        <v>0.09</v>
      </c>
      <c r="H42" s="1">
        <v>45</v>
      </c>
      <c r="I42" s="1"/>
      <c r="J42" s="1">
        <v>50</v>
      </c>
      <c r="K42" s="1">
        <f t="shared" si="11"/>
        <v>-5</v>
      </c>
      <c r="L42" s="1"/>
      <c r="M42" s="1"/>
      <c r="N42" s="1">
        <v>0</v>
      </c>
      <c r="O42" s="1">
        <f t="shared" si="12"/>
        <v>9</v>
      </c>
      <c r="P42" s="5">
        <f>ROUND(13*O42-N42-F42,0)</f>
        <v>75</v>
      </c>
      <c r="Q42" s="5"/>
      <c r="R42" s="5">
        <f>P42-Q42</f>
        <v>75</v>
      </c>
      <c r="S42" s="5"/>
      <c r="T42" s="1"/>
      <c r="U42" s="1">
        <f>(F42+N42+R42+Q42)/O42</f>
        <v>13</v>
      </c>
      <c r="V42" s="1">
        <f t="shared" si="13"/>
        <v>4.666666666666667</v>
      </c>
      <c r="W42" s="1">
        <v>2.4</v>
      </c>
      <c r="X42" s="1">
        <v>10.6</v>
      </c>
      <c r="Y42" s="1">
        <v>1.8</v>
      </c>
      <c r="Z42" s="1">
        <v>2.2000000000000002</v>
      </c>
      <c r="AA42" s="1">
        <v>9</v>
      </c>
      <c r="AB42" s="17"/>
      <c r="AC42" s="1">
        <f t="shared" si="5"/>
        <v>0</v>
      </c>
      <c r="AD42" s="1">
        <f>R42*G42</f>
        <v>6.75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 t="s">
        <v>73</v>
      </c>
      <c r="B43" s="10" t="s">
        <v>31</v>
      </c>
      <c r="C43" s="10">
        <v>173</v>
      </c>
      <c r="D43" s="10">
        <v>54</v>
      </c>
      <c r="E43" s="10">
        <v>178</v>
      </c>
      <c r="F43" s="10"/>
      <c r="G43" s="11">
        <v>0</v>
      </c>
      <c r="H43" s="10">
        <v>45</v>
      </c>
      <c r="I43" s="10"/>
      <c r="J43" s="10">
        <v>179</v>
      </c>
      <c r="K43" s="10">
        <f t="shared" si="11"/>
        <v>-1</v>
      </c>
      <c r="L43" s="10"/>
      <c r="M43" s="10"/>
      <c r="N43" s="10"/>
      <c r="O43" s="10">
        <f t="shared" si="12"/>
        <v>35.6</v>
      </c>
      <c r="P43" s="12"/>
      <c r="Q43" s="12"/>
      <c r="R43" s="12"/>
      <c r="S43" s="12"/>
      <c r="T43" s="10"/>
      <c r="U43" s="10">
        <f t="shared" si="15"/>
        <v>0</v>
      </c>
      <c r="V43" s="10">
        <f t="shared" si="13"/>
        <v>0</v>
      </c>
      <c r="W43" s="10">
        <v>70</v>
      </c>
      <c r="X43" s="10">
        <v>16.8</v>
      </c>
      <c r="Y43" s="10">
        <v>29</v>
      </c>
      <c r="Z43" s="10">
        <v>69.599999999999994</v>
      </c>
      <c r="AA43" s="10">
        <v>21.4</v>
      </c>
      <c r="AB43" s="21" t="s">
        <v>63</v>
      </c>
      <c r="AC43" s="10">
        <f t="shared" si="5"/>
        <v>0</v>
      </c>
      <c r="AD43" s="10">
        <f t="shared" si="16"/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74</v>
      </c>
      <c r="B44" s="1" t="s">
        <v>31</v>
      </c>
      <c r="C44" s="1">
        <v>223</v>
      </c>
      <c r="D44" s="1"/>
      <c r="E44" s="1">
        <v>179</v>
      </c>
      <c r="F44" s="1"/>
      <c r="G44" s="6">
        <v>0.3</v>
      </c>
      <c r="H44" s="1">
        <v>45</v>
      </c>
      <c r="I44" s="1"/>
      <c r="J44" s="1">
        <v>194</v>
      </c>
      <c r="K44" s="1">
        <f t="shared" si="11"/>
        <v>-15</v>
      </c>
      <c r="L44" s="1"/>
      <c r="M44" s="1"/>
      <c r="N44" s="1">
        <v>369</v>
      </c>
      <c r="O44" s="1">
        <f t="shared" si="12"/>
        <v>35.799999999999997</v>
      </c>
      <c r="P44" s="5">
        <v>120</v>
      </c>
      <c r="Q44" s="5">
        <v>50</v>
      </c>
      <c r="R44" s="5">
        <f t="shared" ref="R44:R51" si="20">P44-Q44</f>
        <v>70</v>
      </c>
      <c r="S44" s="5"/>
      <c r="T44" s="1"/>
      <c r="U44" s="1">
        <f t="shared" ref="U44:U51" si="21">(F44+N44+R44+Q44)/O44</f>
        <v>13.659217877094973</v>
      </c>
      <c r="V44" s="1">
        <f t="shared" si="13"/>
        <v>10.307262569832403</v>
      </c>
      <c r="W44" s="1">
        <v>42.4</v>
      </c>
      <c r="X44" s="1">
        <v>15</v>
      </c>
      <c r="Y44" s="1">
        <v>23.2</v>
      </c>
      <c r="Z44" s="1">
        <v>55.6</v>
      </c>
      <c r="AA44" s="1">
        <v>19.8</v>
      </c>
      <c r="AB44" s="17"/>
      <c r="AC44" s="1">
        <f t="shared" si="5"/>
        <v>15</v>
      </c>
      <c r="AD44" s="1">
        <f t="shared" ref="AD44:AD51" si="22">R44*G44</f>
        <v>21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75</v>
      </c>
      <c r="B45" s="1" t="s">
        <v>31</v>
      </c>
      <c r="C45" s="1">
        <v>200</v>
      </c>
      <c r="D45" s="1">
        <v>352</v>
      </c>
      <c r="E45" s="1">
        <v>322</v>
      </c>
      <c r="F45" s="1">
        <v>180</v>
      </c>
      <c r="G45" s="6">
        <v>0.27</v>
      </c>
      <c r="H45" s="1">
        <v>45</v>
      </c>
      <c r="I45" s="1"/>
      <c r="J45" s="1">
        <v>331</v>
      </c>
      <c r="K45" s="1">
        <f t="shared" si="11"/>
        <v>-9</v>
      </c>
      <c r="L45" s="1"/>
      <c r="M45" s="1"/>
      <c r="N45" s="1">
        <v>0</v>
      </c>
      <c r="O45" s="1">
        <f t="shared" si="12"/>
        <v>64.400000000000006</v>
      </c>
      <c r="P45" s="5">
        <f>ROUND(12*O45-N45-F45,0)</f>
        <v>593</v>
      </c>
      <c r="Q45" s="5"/>
      <c r="R45" s="5">
        <f t="shared" si="20"/>
        <v>593</v>
      </c>
      <c r="S45" s="5"/>
      <c r="T45" s="1"/>
      <c r="U45" s="1">
        <f t="shared" si="21"/>
        <v>12.003105590062111</v>
      </c>
      <c r="V45" s="1">
        <f t="shared" si="13"/>
        <v>2.7950310559006208</v>
      </c>
      <c r="W45" s="1">
        <v>37.6</v>
      </c>
      <c r="X45" s="1">
        <v>52.2</v>
      </c>
      <c r="Y45" s="1">
        <v>46</v>
      </c>
      <c r="Z45" s="1">
        <v>30</v>
      </c>
      <c r="AA45" s="1">
        <v>49.4</v>
      </c>
      <c r="AB45" s="17" t="s">
        <v>127</v>
      </c>
      <c r="AC45" s="1">
        <f t="shared" si="5"/>
        <v>0</v>
      </c>
      <c r="AD45" s="1">
        <f t="shared" si="22"/>
        <v>160.11000000000001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76</v>
      </c>
      <c r="B46" s="1" t="s">
        <v>33</v>
      </c>
      <c r="C46" s="1">
        <v>10.984</v>
      </c>
      <c r="D46" s="1">
        <v>146.66999999999999</v>
      </c>
      <c r="E46" s="1">
        <v>96.388000000000005</v>
      </c>
      <c r="F46" s="1">
        <v>61.265999999999998</v>
      </c>
      <c r="G46" s="6">
        <v>1</v>
      </c>
      <c r="H46" s="1">
        <v>45</v>
      </c>
      <c r="I46" s="1"/>
      <c r="J46" s="1">
        <v>94.05</v>
      </c>
      <c r="K46" s="1">
        <f t="shared" si="11"/>
        <v>2.3380000000000081</v>
      </c>
      <c r="L46" s="1"/>
      <c r="M46" s="1"/>
      <c r="N46" s="1">
        <v>0</v>
      </c>
      <c r="O46" s="1">
        <f t="shared" si="12"/>
        <v>19.2776</v>
      </c>
      <c r="P46" s="5">
        <v>200</v>
      </c>
      <c r="Q46" s="5"/>
      <c r="R46" s="5">
        <f t="shared" si="20"/>
        <v>200</v>
      </c>
      <c r="S46" s="5"/>
      <c r="T46" s="1"/>
      <c r="U46" s="1">
        <f t="shared" si="21"/>
        <v>13.552828152882103</v>
      </c>
      <c r="V46" s="1">
        <f t="shared" si="13"/>
        <v>3.1780927086359299</v>
      </c>
      <c r="W46" s="1">
        <v>11.0936</v>
      </c>
      <c r="X46" s="1">
        <v>16.612400000000001</v>
      </c>
      <c r="Y46" s="1">
        <v>3.8740000000000001</v>
      </c>
      <c r="Z46" s="1">
        <v>13.023199999999999</v>
      </c>
      <c r="AA46" s="1">
        <v>23.664400000000001</v>
      </c>
      <c r="AB46" s="17"/>
      <c r="AC46" s="1">
        <f t="shared" si="5"/>
        <v>0</v>
      </c>
      <c r="AD46" s="1">
        <f t="shared" si="22"/>
        <v>200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77</v>
      </c>
      <c r="B47" s="1" t="s">
        <v>33</v>
      </c>
      <c r="C47" s="1">
        <v>116.688</v>
      </c>
      <c r="D47" s="1">
        <v>51.027000000000001</v>
      </c>
      <c r="E47" s="1">
        <v>114.755</v>
      </c>
      <c r="F47" s="1">
        <v>42.008000000000003</v>
      </c>
      <c r="G47" s="6">
        <v>1</v>
      </c>
      <c r="H47" s="1">
        <v>45</v>
      </c>
      <c r="I47" s="1"/>
      <c r="J47" s="1">
        <v>109.05800000000001</v>
      </c>
      <c r="K47" s="1">
        <f t="shared" si="11"/>
        <v>5.6969999999999885</v>
      </c>
      <c r="L47" s="1"/>
      <c r="M47" s="1"/>
      <c r="N47" s="1">
        <v>162</v>
      </c>
      <c r="O47" s="1">
        <f t="shared" si="12"/>
        <v>22.951000000000001</v>
      </c>
      <c r="P47" s="5">
        <f>ROUND(13*O47-N47-F47,0)</f>
        <v>94</v>
      </c>
      <c r="Q47" s="5"/>
      <c r="R47" s="5">
        <f t="shared" si="20"/>
        <v>94</v>
      </c>
      <c r="S47" s="5"/>
      <c r="T47" s="1"/>
      <c r="U47" s="1">
        <f t="shared" si="21"/>
        <v>12.984532264389353</v>
      </c>
      <c r="V47" s="1">
        <f t="shared" si="13"/>
        <v>8.8888501590344653</v>
      </c>
      <c r="W47" s="1">
        <v>20.561399999999999</v>
      </c>
      <c r="X47" s="1">
        <v>5.1104000000000003</v>
      </c>
      <c r="Y47" s="1">
        <v>18.0426</v>
      </c>
      <c r="Z47" s="1">
        <v>9.8558000000000003</v>
      </c>
      <c r="AA47" s="1">
        <v>9.1209999999999987</v>
      </c>
      <c r="AB47" s="17"/>
      <c r="AC47" s="1">
        <f t="shared" si="5"/>
        <v>0</v>
      </c>
      <c r="AD47" s="1">
        <f t="shared" si="22"/>
        <v>94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78</v>
      </c>
      <c r="B48" s="1" t="s">
        <v>31</v>
      </c>
      <c r="C48" s="1">
        <v>221</v>
      </c>
      <c r="D48" s="1">
        <v>496</v>
      </c>
      <c r="E48" s="1">
        <v>437.69799999999998</v>
      </c>
      <c r="F48" s="1">
        <v>173.30199999999999</v>
      </c>
      <c r="G48" s="6">
        <v>0.4</v>
      </c>
      <c r="H48" s="1">
        <v>60</v>
      </c>
      <c r="I48" s="1"/>
      <c r="J48" s="1">
        <v>448.6</v>
      </c>
      <c r="K48" s="1">
        <f t="shared" si="11"/>
        <v>-10.902000000000044</v>
      </c>
      <c r="L48" s="1"/>
      <c r="M48" s="1"/>
      <c r="N48" s="1">
        <v>455</v>
      </c>
      <c r="O48" s="1">
        <f t="shared" si="12"/>
        <v>87.539599999999993</v>
      </c>
      <c r="P48" s="5">
        <f>ROUND(15*O48-N48-F48,0)</f>
        <v>685</v>
      </c>
      <c r="Q48" s="5"/>
      <c r="R48" s="5">
        <f t="shared" si="20"/>
        <v>685</v>
      </c>
      <c r="S48" s="5"/>
      <c r="T48" s="1"/>
      <c r="U48" s="1">
        <f t="shared" si="21"/>
        <v>15.002376067516876</v>
      </c>
      <c r="V48" s="1">
        <f t="shared" si="13"/>
        <v>7.1773460239708662</v>
      </c>
      <c r="W48" s="1">
        <v>82.4</v>
      </c>
      <c r="X48" s="1">
        <v>81</v>
      </c>
      <c r="Y48" s="1">
        <v>63.8</v>
      </c>
      <c r="Z48" s="1">
        <v>57.6</v>
      </c>
      <c r="AA48" s="1">
        <v>93.2</v>
      </c>
      <c r="AB48" s="17"/>
      <c r="AC48" s="1">
        <f t="shared" si="5"/>
        <v>0</v>
      </c>
      <c r="AD48" s="1">
        <f t="shared" si="22"/>
        <v>274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79</v>
      </c>
      <c r="B49" s="1" t="s">
        <v>31</v>
      </c>
      <c r="C49" s="1">
        <v>300</v>
      </c>
      <c r="D49" s="1">
        <v>376</v>
      </c>
      <c r="E49" s="1">
        <v>346.35700000000003</v>
      </c>
      <c r="F49" s="1">
        <v>201.643</v>
      </c>
      <c r="G49" s="6">
        <v>0.4</v>
      </c>
      <c r="H49" s="1">
        <v>60</v>
      </c>
      <c r="I49" s="1"/>
      <c r="J49" s="1">
        <v>359.3</v>
      </c>
      <c r="K49" s="1">
        <f t="shared" si="11"/>
        <v>-12.942999999999984</v>
      </c>
      <c r="L49" s="1"/>
      <c r="M49" s="1"/>
      <c r="N49" s="1">
        <v>398</v>
      </c>
      <c r="O49" s="1">
        <f t="shared" si="12"/>
        <v>69.2714</v>
      </c>
      <c r="P49" s="5">
        <f>ROUND(15*O49-N49-F49,0)</f>
        <v>439</v>
      </c>
      <c r="Q49" s="5"/>
      <c r="R49" s="5">
        <f t="shared" si="20"/>
        <v>439</v>
      </c>
      <c r="S49" s="5"/>
      <c r="T49" s="1"/>
      <c r="U49" s="1">
        <f t="shared" si="21"/>
        <v>14.993821403927162</v>
      </c>
      <c r="V49" s="1">
        <f t="shared" si="13"/>
        <v>8.6564296376282286</v>
      </c>
      <c r="W49" s="1">
        <v>72.400000000000006</v>
      </c>
      <c r="X49" s="1">
        <v>69</v>
      </c>
      <c r="Y49" s="1">
        <v>58</v>
      </c>
      <c r="Z49" s="1">
        <v>44</v>
      </c>
      <c r="AA49" s="1">
        <v>71</v>
      </c>
      <c r="AB49" s="17"/>
      <c r="AC49" s="1">
        <f t="shared" si="5"/>
        <v>0</v>
      </c>
      <c r="AD49" s="1">
        <f t="shared" si="22"/>
        <v>175.60000000000002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80</v>
      </c>
      <c r="B50" s="1" t="s">
        <v>31</v>
      </c>
      <c r="C50" s="1">
        <v>384</v>
      </c>
      <c r="D50" s="1">
        <v>328</v>
      </c>
      <c r="E50" s="1">
        <v>342.36500000000001</v>
      </c>
      <c r="F50" s="1">
        <v>305.63499999999999</v>
      </c>
      <c r="G50" s="6">
        <v>0.4</v>
      </c>
      <c r="H50" s="1">
        <v>60</v>
      </c>
      <c r="I50" s="1"/>
      <c r="J50" s="1">
        <v>353.3</v>
      </c>
      <c r="K50" s="1">
        <f t="shared" si="11"/>
        <v>-10.935000000000002</v>
      </c>
      <c r="L50" s="1"/>
      <c r="M50" s="1"/>
      <c r="N50" s="1">
        <v>166</v>
      </c>
      <c r="O50" s="1">
        <f t="shared" si="12"/>
        <v>68.472999999999999</v>
      </c>
      <c r="P50" s="5">
        <f>ROUND(14*O50-N50-F50,0)</f>
        <v>487</v>
      </c>
      <c r="Q50" s="5">
        <v>70</v>
      </c>
      <c r="R50" s="5">
        <f t="shared" si="20"/>
        <v>417</v>
      </c>
      <c r="S50" s="5"/>
      <c r="T50" s="1"/>
      <c r="U50" s="1">
        <f t="shared" si="21"/>
        <v>14.000189855855593</v>
      </c>
      <c r="V50" s="1">
        <f t="shared" si="13"/>
        <v>6.8878974194207938</v>
      </c>
      <c r="W50" s="1">
        <v>62.4</v>
      </c>
      <c r="X50" s="1">
        <v>74</v>
      </c>
      <c r="Y50" s="1">
        <v>67.2</v>
      </c>
      <c r="Z50" s="1">
        <v>56.2</v>
      </c>
      <c r="AA50" s="1">
        <v>61.8</v>
      </c>
      <c r="AB50" s="17"/>
      <c r="AC50" s="1">
        <f t="shared" si="5"/>
        <v>28</v>
      </c>
      <c r="AD50" s="1">
        <f t="shared" si="22"/>
        <v>166.8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81</v>
      </c>
      <c r="B51" s="1" t="s">
        <v>31</v>
      </c>
      <c r="C51" s="1"/>
      <c r="D51" s="1">
        <v>98</v>
      </c>
      <c r="E51" s="1">
        <v>20</v>
      </c>
      <c r="F51" s="1">
        <v>78</v>
      </c>
      <c r="G51" s="6">
        <v>0.1</v>
      </c>
      <c r="H51" s="1">
        <f>VLOOKUP(A51,[1]Sheet!$A:$H,8,0)</f>
        <v>60</v>
      </c>
      <c r="I51" s="1"/>
      <c r="J51" s="1">
        <v>20</v>
      </c>
      <c r="K51" s="1">
        <f t="shared" si="11"/>
        <v>0</v>
      </c>
      <c r="L51" s="1"/>
      <c r="M51" s="1"/>
      <c r="N51" s="1"/>
      <c r="O51" s="1">
        <f t="shared" si="12"/>
        <v>4</v>
      </c>
      <c r="P51" s="5"/>
      <c r="Q51" s="5"/>
      <c r="R51" s="5">
        <f t="shared" si="20"/>
        <v>0</v>
      </c>
      <c r="S51" s="5"/>
      <c r="T51" s="1"/>
      <c r="U51" s="1">
        <f t="shared" si="21"/>
        <v>19.5</v>
      </c>
      <c r="V51" s="1">
        <f t="shared" si="13"/>
        <v>19.5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9" t="s">
        <v>56</v>
      </c>
      <c r="AC51" s="1">
        <f t="shared" si="5"/>
        <v>0</v>
      </c>
      <c r="AD51" s="1">
        <f t="shared" si="22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82</v>
      </c>
      <c r="B52" s="10" t="s">
        <v>33</v>
      </c>
      <c r="C52" s="10">
        <v>3.2679999999999998</v>
      </c>
      <c r="D52" s="10">
        <v>4.0000000000000001E-3</v>
      </c>
      <c r="E52" s="10">
        <v>1.63</v>
      </c>
      <c r="F52" s="10"/>
      <c r="G52" s="11">
        <v>0</v>
      </c>
      <c r="H52" s="10">
        <v>45</v>
      </c>
      <c r="I52" s="10"/>
      <c r="J52" s="10">
        <v>1.63</v>
      </c>
      <c r="K52" s="10">
        <f t="shared" si="11"/>
        <v>0</v>
      </c>
      <c r="L52" s="10"/>
      <c r="M52" s="10"/>
      <c r="N52" s="10"/>
      <c r="O52" s="10">
        <f t="shared" si="12"/>
        <v>0.32599999999999996</v>
      </c>
      <c r="P52" s="12"/>
      <c r="Q52" s="12"/>
      <c r="R52" s="12"/>
      <c r="S52" s="12"/>
      <c r="T52" s="10"/>
      <c r="U52" s="10">
        <f t="shared" si="15"/>
        <v>0</v>
      </c>
      <c r="V52" s="10">
        <f t="shared" si="13"/>
        <v>0</v>
      </c>
      <c r="W52" s="10">
        <v>10.3042</v>
      </c>
      <c r="X52" s="10">
        <v>10.2606</v>
      </c>
      <c r="Y52" s="10">
        <v>14.1088</v>
      </c>
      <c r="Z52" s="10">
        <v>5.0326000000000004</v>
      </c>
      <c r="AA52" s="10">
        <v>6.2157999999999998</v>
      </c>
      <c r="AB52" s="21" t="s">
        <v>63</v>
      </c>
      <c r="AC52" s="10">
        <f t="shared" si="5"/>
        <v>0</v>
      </c>
      <c r="AD52" s="10">
        <f t="shared" si="16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31</v>
      </c>
      <c r="C53" s="1">
        <v>181</v>
      </c>
      <c r="D53" s="1"/>
      <c r="E53" s="1">
        <v>130</v>
      </c>
      <c r="F53" s="1"/>
      <c r="G53" s="6">
        <v>0.4</v>
      </c>
      <c r="H53" s="1">
        <v>45</v>
      </c>
      <c r="I53" s="1"/>
      <c r="J53" s="1">
        <v>217</v>
      </c>
      <c r="K53" s="1">
        <f t="shared" si="11"/>
        <v>-87</v>
      </c>
      <c r="L53" s="1"/>
      <c r="M53" s="1"/>
      <c r="N53" s="1">
        <v>390</v>
      </c>
      <c r="O53" s="1">
        <f t="shared" si="12"/>
        <v>26</v>
      </c>
      <c r="P53" s="5"/>
      <c r="Q53" s="5"/>
      <c r="R53" s="5">
        <f>P53-Q53</f>
        <v>0</v>
      </c>
      <c r="S53" s="5"/>
      <c r="T53" s="1"/>
      <c r="U53" s="1">
        <f t="shared" ref="U53:U55" si="23">(F53+N53+R53+Q53)/O53</f>
        <v>15</v>
      </c>
      <c r="V53" s="1">
        <f t="shared" si="13"/>
        <v>15</v>
      </c>
      <c r="W53" s="1">
        <v>43.4</v>
      </c>
      <c r="X53" s="1">
        <v>12.2</v>
      </c>
      <c r="Y53" s="1">
        <v>31.2</v>
      </c>
      <c r="Z53" s="1">
        <v>25.8</v>
      </c>
      <c r="AA53" s="1">
        <v>0.4</v>
      </c>
      <c r="AB53" s="17"/>
      <c r="AC53" s="1">
        <f t="shared" si="5"/>
        <v>0</v>
      </c>
      <c r="AD53" s="1">
        <f t="shared" ref="AD53:AD55" si="24">R53*G53</f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33</v>
      </c>
      <c r="C54" s="1">
        <v>52.774000000000001</v>
      </c>
      <c r="D54" s="1">
        <v>274.339</v>
      </c>
      <c r="E54" s="1">
        <v>202.28100000000001</v>
      </c>
      <c r="F54" s="1">
        <v>98.066999999999993</v>
      </c>
      <c r="G54" s="6">
        <v>1</v>
      </c>
      <c r="H54" s="1">
        <v>45</v>
      </c>
      <c r="I54" s="1"/>
      <c r="J54" s="1">
        <v>205.75700000000001</v>
      </c>
      <c r="K54" s="1">
        <f t="shared" si="11"/>
        <v>-3.4759999999999991</v>
      </c>
      <c r="L54" s="1"/>
      <c r="M54" s="1"/>
      <c r="N54" s="1">
        <v>157</v>
      </c>
      <c r="O54" s="1">
        <f t="shared" si="12"/>
        <v>40.456200000000003</v>
      </c>
      <c r="P54" s="5">
        <f>ROUND(13*O54-N54-F54,0)</f>
        <v>271</v>
      </c>
      <c r="Q54" s="5"/>
      <c r="R54" s="5">
        <v>300</v>
      </c>
      <c r="S54" s="16">
        <v>300</v>
      </c>
      <c r="T54" s="9"/>
      <c r="U54" s="1">
        <f t="shared" si="23"/>
        <v>13.720196162763679</v>
      </c>
      <c r="V54" s="1">
        <f t="shared" si="13"/>
        <v>6.3047691083196149</v>
      </c>
      <c r="W54" s="1">
        <v>35.817799999999998</v>
      </c>
      <c r="X54" s="1">
        <v>37.876399999999997</v>
      </c>
      <c r="Y54" s="1">
        <v>11.673999999999999</v>
      </c>
      <c r="Z54" s="1">
        <v>36.510399999999997</v>
      </c>
      <c r="AA54" s="1">
        <v>37.138599999999997</v>
      </c>
      <c r="AB54" s="17"/>
      <c r="AC54" s="1">
        <f t="shared" si="5"/>
        <v>0</v>
      </c>
      <c r="AD54" s="1">
        <f t="shared" si="24"/>
        <v>300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31</v>
      </c>
      <c r="C55" s="1"/>
      <c r="D55" s="1">
        <v>100</v>
      </c>
      <c r="E55" s="1">
        <v>9</v>
      </c>
      <c r="F55" s="1">
        <v>91</v>
      </c>
      <c r="G55" s="6">
        <v>0.1</v>
      </c>
      <c r="H55" s="1">
        <f>VLOOKUP(A55,[1]Sheet!$A:$H,8,0)</f>
        <v>60</v>
      </c>
      <c r="I55" s="1"/>
      <c r="J55" s="1">
        <v>10.5</v>
      </c>
      <c r="K55" s="1">
        <f t="shared" si="11"/>
        <v>-1.5</v>
      </c>
      <c r="L55" s="1"/>
      <c r="M55" s="1"/>
      <c r="N55" s="1"/>
      <c r="O55" s="1">
        <f t="shared" si="12"/>
        <v>1.8</v>
      </c>
      <c r="P55" s="5"/>
      <c r="Q55" s="5"/>
      <c r="R55" s="5">
        <f>P55-Q55</f>
        <v>0</v>
      </c>
      <c r="S55" s="5"/>
      <c r="T55" s="1"/>
      <c r="U55" s="1">
        <f t="shared" si="23"/>
        <v>50.555555555555557</v>
      </c>
      <c r="V55" s="1">
        <f t="shared" si="13"/>
        <v>50.555555555555557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9" t="s">
        <v>56</v>
      </c>
      <c r="AC55" s="1">
        <f t="shared" si="5"/>
        <v>0</v>
      </c>
      <c r="AD55" s="1">
        <f t="shared" si="24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0" t="s">
        <v>86</v>
      </c>
      <c r="B56" s="10" t="s">
        <v>31</v>
      </c>
      <c r="C56" s="10">
        <v>29</v>
      </c>
      <c r="D56" s="10"/>
      <c r="E56" s="10">
        <v>11</v>
      </c>
      <c r="F56" s="10">
        <v>14</v>
      </c>
      <c r="G56" s="11">
        <v>0</v>
      </c>
      <c r="H56" s="10">
        <v>45</v>
      </c>
      <c r="I56" s="10"/>
      <c r="J56" s="10">
        <v>12</v>
      </c>
      <c r="K56" s="10">
        <f t="shared" si="11"/>
        <v>-1</v>
      </c>
      <c r="L56" s="10"/>
      <c r="M56" s="10"/>
      <c r="N56" s="10"/>
      <c r="O56" s="10">
        <f t="shared" si="12"/>
        <v>2.2000000000000002</v>
      </c>
      <c r="P56" s="12"/>
      <c r="Q56" s="12"/>
      <c r="R56" s="12"/>
      <c r="S56" s="12"/>
      <c r="T56" s="10"/>
      <c r="U56" s="10">
        <f t="shared" si="15"/>
        <v>6.3636363636363633</v>
      </c>
      <c r="V56" s="10">
        <f t="shared" si="13"/>
        <v>6.3636363636363633</v>
      </c>
      <c r="W56" s="10">
        <v>3.8</v>
      </c>
      <c r="X56" s="10">
        <v>4.2</v>
      </c>
      <c r="Y56" s="10">
        <v>0.4</v>
      </c>
      <c r="Z56" s="10">
        <v>3.4</v>
      </c>
      <c r="AA56" s="10">
        <v>13</v>
      </c>
      <c r="AB56" s="21" t="s">
        <v>61</v>
      </c>
      <c r="AC56" s="10">
        <f t="shared" si="5"/>
        <v>0</v>
      </c>
      <c r="AD56" s="10">
        <f t="shared" si="16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0" t="s">
        <v>87</v>
      </c>
      <c r="B57" s="10" t="s">
        <v>33</v>
      </c>
      <c r="C57" s="10"/>
      <c r="D57" s="10">
        <v>56.930999999999997</v>
      </c>
      <c r="E57" s="10">
        <v>25.887</v>
      </c>
      <c r="F57" s="10">
        <v>31.044</v>
      </c>
      <c r="G57" s="11">
        <v>0</v>
      </c>
      <c r="H57" s="10">
        <v>45</v>
      </c>
      <c r="I57" s="10"/>
      <c r="J57" s="10">
        <v>24</v>
      </c>
      <c r="K57" s="10">
        <f t="shared" si="11"/>
        <v>1.8870000000000005</v>
      </c>
      <c r="L57" s="10"/>
      <c r="M57" s="10"/>
      <c r="N57" s="10"/>
      <c r="O57" s="10">
        <f t="shared" si="12"/>
        <v>5.1774000000000004</v>
      </c>
      <c r="P57" s="12"/>
      <c r="Q57" s="12"/>
      <c r="R57" s="12"/>
      <c r="S57" s="12"/>
      <c r="T57" s="10"/>
      <c r="U57" s="10">
        <f t="shared" si="15"/>
        <v>5.996059798354386</v>
      </c>
      <c r="V57" s="10">
        <f t="shared" si="13"/>
        <v>5.996059798354386</v>
      </c>
      <c r="W57" s="10">
        <v>3.5179999999999998</v>
      </c>
      <c r="X57" s="10">
        <v>6.7864000000000004</v>
      </c>
      <c r="Y57" s="10">
        <v>1.2734000000000001</v>
      </c>
      <c r="Z57" s="10">
        <v>4.4034000000000004</v>
      </c>
      <c r="AA57" s="10">
        <v>6.6936000000000009</v>
      </c>
      <c r="AB57" s="21" t="s">
        <v>88</v>
      </c>
      <c r="AC57" s="10">
        <f t="shared" si="5"/>
        <v>0</v>
      </c>
      <c r="AD57" s="10">
        <f t="shared" si="16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89</v>
      </c>
      <c r="B58" s="1" t="s">
        <v>31</v>
      </c>
      <c r="C58" s="1">
        <v>13</v>
      </c>
      <c r="D58" s="1">
        <v>70</v>
      </c>
      <c r="E58" s="13">
        <f>19+E41</f>
        <v>39</v>
      </c>
      <c r="F58" s="13">
        <f>62+F41</f>
        <v>42</v>
      </c>
      <c r="G58" s="6">
        <v>0.09</v>
      </c>
      <c r="H58" s="1">
        <v>45</v>
      </c>
      <c r="I58" s="1"/>
      <c r="J58" s="1">
        <v>23</v>
      </c>
      <c r="K58" s="1">
        <f t="shared" si="11"/>
        <v>16</v>
      </c>
      <c r="L58" s="1"/>
      <c r="M58" s="1"/>
      <c r="N58" s="1">
        <v>0</v>
      </c>
      <c r="O58" s="1">
        <f t="shared" si="12"/>
        <v>7.8</v>
      </c>
      <c r="P58" s="5">
        <f>ROUND(13*O58-N58-F58,0)</f>
        <v>59</v>
      </c>
      <c r="Q58" s="5"/>
      <c r="R58" s="5">
        <f t="shared" ref="R58:R59" si="25">P58-Q58</f>
        <v>59</v>
      </c>
      <c r="S58" s="5"/>
      <c r="T58" s="1"/>
      <c r="U58" s="1">
        <f t="shared" ref="U58:U59" si="26">(F58+N58+R58+Q58)/O58</f>
        <v>12.948717948717949</v>
      </c>
      <c r="V58" s="1">
        <f t="shared" si="13"/>
        <v>5.384615384615385</v>
      </c>
      <c r="W58" s="1">
        <v>2</v>
      </c>
      <c r="X58" s="1">
        <v>7.8</v>
      </c>
      <c r="Y58" s="1">
        <v>6.2</v>
      </c>
      <c r="Z58" s="1">
        <v>4.8</v>
      </c>
      <c r="AA58" s="1">
        <v>2.8</v>
      </c>
      <c r="AB58" s="17"/>
      <c r="AC58" s="1">
        <f t="shared" si="5"/>
        <v>0</v>
      </c>
      <c r="AD58" s="1">
        <f t="shared" ref="AD58:AD59" si="27">R58*G58</f>
        <v>5.31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91</v>
      </c>
      <c r="B59" s="1" t="s">
        <v>31</v>
      </c>
      <c r="C59" s="1">
        <v>92</v>
      </c>
      <c r="D59" s="1">
        <v>384</v>
      </c>
      <c r="E59" s="1">
        <v>171</v>
      </c>
      <c r="F59" s="1">
        <v>266</v>
      </c>
      <c r="G59" s="6">
        <v>0.35</v>
      </c>
      <c r="H59" s="1">
        <v>45</v>
      </c>
      <c r="I59" s="1"/>
      <c r="J59" s="1">
        <v>179</v>
      </c>
      <c r="K59" s="1">
        <f t="shared" si="11"/>
        <v>-8</v>
      </c>
      <c r="L59" s="1"/>
      <c r="M59" s="1"/>
      <c r="N59" s="1">
        <v>0</v>
      </c>
      <c r="O59" s="1">
        <f t="shared" si="12"/>
        <v>34.200000000000003</v>
      </c>
      <c r="P59" s="5">
        <f>ROUND(13*O59-N59-F59,0)</f>
        <v>179</v>
      </c>
      <c r="Q59" s="5"/>
      <c r="R59" s="5">
        <f t="shared" si="25"/>
        <v>179</v>
      </c>
      <c r="S59" s="5"/>
      <c r="T59" s="1"/>
      <c r="U59" s="1">
        <f t="shared" si="26"/>
        <v>13.011695906432747</v>
      </c>
      <c r="V59" s="1">
        <f t="shared" si="13"/>
        <v>7.7777777777777768</v>
      </c>
      <c r="W59" s="1">
        <v>22.2</v>
      </c>
      <c r="X59" s="1">
        <v>42</v>
      </c>
      <c r="Y59" s="1">
        <v>11.8</v>
      </c>
      <c r="Z59" s="1">
        <v>33.6</v>
      </c>
      <c r="AA59" s="1">
        <v>34.4</v>
      </c>
      <c r="AB59" s="17"/>
      <c r="AC59" s="1">
        <f t="shared" si="5"/>
        <v>0</v>
      </c>
      <c r="AD59" s="1">
        <f t="shared" si="27"/>
        <v>62.65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0" t="s">
        <v>92</v>
      </c>
      <c r="B60" s="10" t="s">
        <v>31</v>
      </c>
      <c r="C60" s="10"/>
      <c r="D60" s="10"/>
      <c r="E60" s="10">
        <v>1</v>
      </c>
      <c r="F60" s="10">
        <v>-1</v>
      </c>
      <c r="G60" s="11">
        <v>0</v>
      </c>
      <c r="H60" s="10" t="e">
        <v>#N/A</v>
      </c>
      <c r="I60" s="10"/>
      <c r="J60" s="10">
        <v>1</v>
      </c>
      <c r="K60" s="10">
        <f t="shared" ref="K60:K82" si="28">E60-J60</f>
        <v>0</v>
      </c>
      <c r="L60" s="10"/>
      <c r="M60" s="10"/>
      <c r="N60" s="10"/>
      <c r="O60" s="10">
        <f t="shared" ref="O60:O82" si="29">E60/5</f>
        <v>0.2</v>
      </c>
      <c r="P60" s="12"/>
      <c r="Q60" s="12"/>
      <c r="R60" s="12"/>
      <c r="S60" s="12"/>
      <c r="T60" s="10"/>
      <c r="U60" s="10">
        <f t="shared" ref="U60:U76" si="30">(F60+N60+P60)/O60</f>
        <v>-5</v>
      </c>
      <c r="V60" s="10">
        <f t="shared" ref="V60:V82" si="31">(F60+N60)/O60</f>
        <v>-5</v>
      </c>
      <c r="W60" s="10"/>
      <c r="X60" s="10"/>
      <c r="Y60" s="10"/>
      <c r="Z60" s="10"/>
      <c r="AA60" s="10"/>
      <c r="AB60" s="21" t="s">
        <v>90</v>
      </c>
      <c r="AC60" s="10">
        <f t="shared" si="5"/>
        <v>0</v>
      </c>
      <c r="AD60" s="10">
        <f t="shared" ref="AD60:AD76" si="32">P60*G60</f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93</v>
      </c>
      <c r="B61" s="1" t="s">
        <v>33</v>
      </c>
      <c r="C61" s="1">
        <v>78.576999999999998</v>
      </c>
      <c r="D61" s="1">
        <v>130.41499999999999</v>
      </c>
      <c r="E61" s="1">
        <v>108.899</v>
      </c>
      <c r="F61" s="1">
        <v>76.813999999999993</v>
      </c>
      <c r="G61" s="6">
        <v>1</v>
      </c>
      <c r="H61" s="1">
        <v>45</v>
      </c>
      <c r="I61" s="1"/>
      <c r="J61" s="1">
        <v>111.92</v>
      </c>
      <c r="K61" s="1">
        <f t="shared" si="28"/>
        <v>-3.0210000000000008</v>
      </c>
      <c r="L61" s="1"/>
      <c r="M61" s="1"/>
      <c r="N61" s="1">
        <v>101</v>
      </c>
      <c r="O61" s="1">
        <f t="shared" si="29"/>
        <v>21.779800000000002</v>
      </c>
      <c r="P61" s="5">
        <f>ROUND(13*O61-N61-F61,0)</f>
        <v>105</v>
      </c>
      <c r="Q61" s="5"/>
      <c r="R61" s="5">
        <v>150</v>
      </c>
      <c r="S61" s="16">
        <v>170</v>
      </c>
      <c r="T61" s="9"/>
      <c r="U61" s="1">
        <f>(F61+N61+R61+Q61)/O61</f>
        <v>15.051286054050081</v>
      </c>
      <c r="V61" s="1">
        <f t="shared" si="31"/>
        <v>8.1641704698849384</v>
      </c>
      <c r="W61" s="1">
        <v>21.9666</v>
      </c>
      <c r="X61" s="1">
        <v>22.536999999999999</v>
      </c>
      <c r="Y61" s="1">
        <v>5.3078000000000003</v>
      </c>
      <c r="Z61" s="1">
        <v>22.946400000000001</v>
      </c>
      <c r="AA61" s="1">
        <v>19.426200000000001</v>
      </c>
      <c r="AB61" s="17"/>
      <c r="AC61" s="1">
        <f t="shared" si="5"/>
        <v>0</v>
      </c>
      <c r="AD61" s="1">
        <f>R61*G61</f>
        <v>150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0" t="s">
        <v>94</v>
      </c>
      <c r="B62" s="10" t="s">
        <v>31</v>
      </c>
      <c r="C62" s="10"/>
      <c r="D62" s="10">
        <v>9</v>
      </c>
      <c r="E62" s="10">
        <v>4</v>
      </c>
      <c r="F62" s="10">
        <v>5</v>
      </c>
      <c r="G62" s="11">
        <v>0</v>
      </c>
      <c r="H62" s="10">
        <v>45</v>
      </c>
      <c r="I62" s="10"/>
      <c r="J62" s="10">
        <v>4</v>
      </c>
      <c r="K62" s="10">
        <f t="shared" si="28"/>
        <v>0</v>
      </c>
      <c r="L62" s="10"/>
      <c r="M62" s="10"/>
      <c r="N62" s="10"/>
      <c r="O62" s="10">
        <f t="shared" si="29"/>
        <v>0.8</v>
      </c>
      <c r="P62" s="12"/>
      <c r="Q62" s="12"/>
      <c r="R62" s="12"/>
      <c r="S62" s="12"/>
      <c r="T62" s="10"/>
      <c r="U62" s="10">
        <f t="shared" si="30"/>
        <v>6.25</v>
      </c>
      <c r="V62" s="10">
        <f t="shared" si="31"/>
        <v>6.25</v>
      </c>
      <c r="W62" s="10">
        <v>0</v>
      </c>
      <c r="X62" s="10">
        <v>0.2</v>
      </c>
      <c r="Y62" s="10">
        <v>0.6</v>
      </c>
      <c r="Z62" s="10">
        <v>4.2</v>
      </c>
      <c r="AA62" s="10">
        <v>6.2</v>
      </c>
      <c r="AB62" s="21" t="s">
        <v>88</v>
      </c>
      <c r="AC62" s="10">
        <f t="shared" si="5"/>
        <v>0</v>
      </c>
      <c r="AD62" s="10">
        <f t="shared" si="32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95</v>
      </c>
      <c r="B63" s="1" t="s">
        <v>31</v>
      </c>
      <c r="C63" s="1">
        <v>46</v>
      </c>
      <c r="D63" s="1">
        <v>656</v>
      </c>
      <c r="E63" s="1">
        <v>326</v>
      </c>
      <c r="F63" s="1">
        <v>322</v>
      </c>
      <c r="G63" s="6">
        <v>0.28000000000000003</v>
      </c>
      <c r="H63" s="1">
        <v>45</v>
      </c>
      <c r="I63" s="1"/>
      <c r="J63" s="1">
        <v>336</v>
      </c>
      <c r="K63" s="1">
        <f t="shared" si="28"/>
        <v>-10</v>
      </c>
      <c r="L63" s="1"/>
      <c r="M63" s="1"/>
      <c r="N63" s="1">
        <v>56</v>
      </c>
      <c r="O63" s="1">
        <f t="shared" si="29"/>
        <v>65.2</v>
      </c>
      <c r="P63" s="5">
        <f t="shared" ref="P63:P68" si="33">ROUND(13*O63-N63-F63,0)</f>
        <v>470</v>
      </c>
      <c r="Q63" s="5"/>
      <c r="R63" s="5">
        <f t="shared" ref="R63:R72" si="34">P63-Q63</f>
        <v>470</v>
      </c>
      <c r="S63" s="5"/>
      <c r="T63" s="1"/>
      <c r="U63" s="1">
        <f t="shared" ref="U63:U73" si="35">(F63+N63+R63+Q63)/O63</f>
        <v>13.006134969325153</v>
      </c>
      <c r="V63" s="1">
        <f t="shared" si="31"/>
        <v>5.7975460122699385</v>
      </c>
      <c r="W63" s="1">
        <v>55.2</v>
      </c>
      <c r="X63" s="1">
        <v>78</v>
      </c>
      <c r="Y63" s="1">
        <v>51.8</v>
      </c>
      <c r="Z63" s="1">
        <v>58.4</v>
      </c>
      <c r="AA63" s="1">
        <v>70.2</v>
      </c>
      <c r="AB63" s="17" t="s">
        <v>128</v>
      </c>
      <c r="AC63" s="1">
        <f t="shared" si="5"/>
        <v>0</v>
      </c>
      <c r="AD63" s="1">
        <f t="shared" ref="AD63:AD75" si="36">R63*G63</f>
        <v>131.60000000000002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96</v>
      </c>
      <c r="B64" s="1" t="s">
        <v>31</v>
      </c>
      <c r="C64" s="1">
        <v>41</v>
      </c>
      <c r="D64" s="1">
        <v>376</v>
      </c>
      <c r="E64" s="1">
        <v>219</v>
      </c>
      <c r="F64" s="1">
        <v>160</v>
      </c>
      <c r="G64" s="6">
        <v>0.28000000000000003</v>
      </c>
      <c r="H64" s="1">
        <v>45</v>
      </c>
      <c r="I64" s="1"/>
      <c r="J64" s="1">
        <v>222</v>
      </c>
      <c r="K64" s="1">
        <f t="shared" si="28"/>
        <v>-3</v>
      </c>
      <c r="L64" s="1"/>
      <c r="M64" s="1"/>
      <c r="N64" s="1">
        <v>143</v>
      </c>
      <c r="O64" s="1">
        <f t="shared" si="29"/>
        <v>43.8</v>
      </c>
      <c r="P64" s="5">
        <f t="shared" si="33"/>
        <v>266</v>
      </c>
      <c r="Q64" s="5"/>
      <c r="R64" s="5">
        <f t="shared" si="34"/>
        <v>266</v>
      </c>
      <c r="S64" s="5"/>
      <c r="T64" s="1"/>
      <c r="U64" s="1">
        <f t="shared" si="35"/>
        <v>12.990867579908677</v>
      </c>
      <c r="V64" s="1">
        <f t="shared" si="31"/>
        <v>6.9178082191780828</v>
      </c>
      <c r="W64" s="1">
        <v>40.4</v>
      </c>
      <c r="X64" s="1">
        <v>43.6</v>
      </c>
      <c r="Y64" s="1">
        <v>32.4</v>
      </c>
      <c r="Z64" s="1">
        <v>36</v>
      </c>
      <c r="AA64" s="1">
        <v>44.8</v>
      </c>
      <c r="AB64" s="17"/>
      <c r="AC64" s="1">
        <f t="shared" si="5"/>
        <v>0</v>
      </c>
      <c r="AD64" s="1">
        <f t="shared" si="36"/>
        <v>74.48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97</v>
      </c>
      <c r="B65" s="1" t="s">
        <v>31</v>
      </c>
      <c r="C65" s="1">
        <v>200</v>
      </c>
      <c r="D65" s="1">
        <v>400</v>
      </c>
      <c r="E65" s="1">
        <v>396</v>
      </c>
      <c r="F65" s="1">
        <v>93</v>
      </c>
      <c r="G65" s="6">
        <v>0.35</v>
      </c>
      <c r="H65" s="1">
        <v>45</v>
      </c>
      <c r="I65" s="1"/>
      <c r="J65" s="1">
        <v>411</v>
      </c>
      <c r="K65" s="1">
        <f t="shared" si="28"/>
        <v>-15</v>
      </c>
      <c r="L65" s="1"/>
      <c r="M65" s="1"/>
      <c r="N65" s="1">
        <v>445</v>
      </c>
      <c r="O65" s="1">
        <f t="shared" si="29"/>
        <v>79.2</v>
      </c>
      <c r="P65" s="5">
        <f t="shared" si="33"/>
        <v>492</v>
      </c>
      <c r="Q65" s="5"/>
      <c r="R65" s="5">
        <f t="shared" si="34"/>
        <v>492</v>
      </c>
      <c r="S65" s="5"/>
      <c r="T65" s="1"/>
      <c r="U65" s="1">
        <f t="shared" si="35"/>
        <v>13.005050505050505</v>
      </c>
      <c r="V65" s="1">
        <f t="shared" si="31"/>
        <v>6.7929292929292924</v>
      </c>
      <c r="W65" s="1">
        <v>72.400000000000006</v>
      </c>
      <c r="X65" s="1">
        <v>66.8</v>
      </c>
      <c r="Y65" s="1">
        <v>61.6</v>
      </c>
      <c r="Z65" s="1">
        <v>77.599999999999994</v>
      </c>
      <c r="AA65" s="1">
        <v>51.4</v>
      </c>
      <c r="AB65" s="17"/>
      <c r="AC65" s="1">
        <f t="shared" si="5"/>
        <v>0</v>
      </c>
      <c r="AD65" s="1">
        <f t="shared" si="36"/>
        <v>172.2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98</v>
      </c>
      <c r="B66" s="1" t="s">
        <v>31</v>
      </c>
      <c r="C66" s="1">
        <v>158</v>
      </c>
      <c r="D66" s="1">
        <v>624</v>
      </c>
      <c r="E66" s="1">
        <v>381</v>
      </c>
      <c r="F66" s="1">
        <v>277</v>
      </c>
      <c r="G66" s="6">
        <v>0.28000000000000003</v>
      </c>
      <c r="H66" s="1">
        <v>45</v>
      </c>
      <c r="I66" s="1"/>
      <c r="J66" s="1">
        <v>387</v>
      </c>
      <c r="K66" s="1">
        <f t="shared" si="28"/>
        <v>-6</v>
      </c>
      <c r="L66" s="1"/>
      <c r="M66" s="1"/>
      <c r="N66" s="1">
        <v>474</v>
      </c>
      <c r="O66" s="1">
        <f t="shared" si="29"/>
        <v>76.2</v>
      </c>
      <c r="P66" s="5">
        <f t="shared" si="33"/>
        <v>240</v>
      </c>
      <c r="Q66" s="5"/>
      <c r="R66" s="5">
        <f t="shared" si="34"/>
        <v>240</v>
      </c>
      <c r="S66" s="5"/>
      <c r="T66" s="1"/>
      <c r="U66" s="1">
        <f t="shared" si="35"/>
        <v>13.00524934383202</v>
      </c>
      <c r="V66" s="1">
        <f t="shared" si="31"/>
        <v>9.8556430446194216</v>
      </c>
      <c r="W66" s="1">
        <v>87.8</v>
      </c>
      <c r="X66" s="1">
        <v>85</v>
      </c>
      <c r="Y66" s="1">
        <v>69.2</v>
      </c>
      <c r="Z66" s="1">
        <v>50.2</v>
      </c>
      <c r="AA66" s="1">
        <v>89.6</v>
      </c>
      <c r="AB66" s="17"/>
      <c r="AC66" s="1">
        <f t="shared" si="5"/>
        <v>0</v>
      </c>
      <c r="AD66" s="1">
        <f t="shared" si="36"/>
        <v>67.2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99</v>
      </c>
      <c r="B67" s="1" t="s">
        <v>31</v>
      </c>
      <c r="C67" s="1">
        <v>43</v>
      </c>
      <c r="D67" s="1">
        <v>824</v>
      </c>
      <c r="E67" s="1">
        <v>401</v>
      </c>
      <c r="F67" s="1">
        <v>392</v>
      </c>
      <c r="G67" s="6">
        <v>0.35</v>
      </c>
      <c r="H67" s="1">
        <v>45</v>
      </c>
      <c r="I67" s="1"/>
      <c r="J67" s="1">
        <v>414</v>
      </c>
      <c r="K67" s="1">
        <f t="shared" si="28"/>
        <v>-13</v>
      </c>
      <c r="L67" s="1"/>
      <c r="M67" s="1"/>
      <c r="N67" s="1">
        <v>205</v>
      </c>
      <c r="O67" s="1">
        <f t="shared" si="29"/>
        <v>80.2</v>
      </c>
      <c r="P67" s="5">
        <f t="shared" si="33"/>
        <v>446</v>
      </c>
      <c r="Q67" s="5"/>
      <c r="R67" s="5">
        <f t="shared" si="34"/>
        <v>446</v>
      </c>
      <c r="S67" s="5"/>
      <c r="T67" s="1"/>
      <c r="U67" s="1">
        <f t="shared" si="35"/>
        <v>13.00498753117207</v>
      </c>
      <c r="V67" s="1">
        <f t="shared" si="31"/>
        <v>7.4438902743142146</v>
      </c>
      <c r="W67" s="1">
        <v>76.8</v>
      </c>
      <c r="X67" s="1">
        <v>91.8</v>
      </c>
      <c r="Y67" s="1">
        <v>64.2</v>
      </c>
      <c r="Z67" s="1">
        <v>57</v>
      </c>
      <c r="AA67" s="1">
        <v>86</v>
      </c>
      <c r="AB67" s="17"/>
      <c r="AC67" s="1">
        <f t="shared" si="5"/>
        <v>0</v>
      </c>
      <c r="AD67" s="1">
        <f t="shared" si="36"/>
        <v>156.1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100</v>
      </c>
      <c r="B68" s="1" t="s">
        <v>31</v>
      </c>
      <c r="C68" s="1">
        <v>226</v>
      </c>
      <c r="D68" s="1"/>
      <c r="E68" s="1">
        <v>176</v>
      </c>
      <c r="F68" s="1"/>
      <c r="G68" s="6">
        <v>0.28000000000000003</v>
      </c>
      <c r="H68" s="1">
        <v>45</v>
      </c>
      <c r="I68" s="1"/>
      <c r="J68" s="1">
        <v>203</v>
      </c>
      <c r="K68" s="1">
        <f t="shared" si="28"/>
        <v>-27</v>
      </c>
      <c r="L68" s="1"/>
      <c r="M68" s="1"/>
      <c r="N68" s="1">
        <v>413</v>
      </c>
      <c r="O68" s="1">
        <f t="shared" si="29"/>
        <v>35.200000000000003</v>
      </c>
      <c r="P68" s="5">
        <f t="shared" si="33"/>
        <v>45</v>
      </c>
      <c r="Q68" s="5"/>
      <c r="R68" s="5">
        <f t="shared" si="34"/>
        <v>45</v>
      </c>
      <c r="S68" s="5"/>
      <c r="T68" s="1"/>
      <c r="U68" s="1">
        <f t="shared" si="35"/>
        <v>13.011363636363635</v>
      </c>
      <c r="V68" s="1">
        <f t="shared" si="31"/>
        <v>11.732954545454545</v>
      </c>
      <c r="W68" s="1">
        <v>45.6</v>
      </c>
      <c r="X68" s="1">
        <v>30</v>
      </c>
      <c r="Y68" s="1">
        <v>42.4</v>
      </c>
      <c r="Z68" s="1">
        <v>47.2</v>
      </c>
      <c r="AA68" s="1">
        <v>42.8</v>
      </c>
      <c r="AB68" s="17"/>
      <c r="AC68" s="1">
        <f t="shared" si="5"/>
        <v>0</v>
      </c>
      <c r="AD68" s="1">
        <f t="shared" si="36"/>
        <v>12.600000000000001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101</v>
      </c>
      <c r="B69" s="1" t="s">
        <v>31</v>
      </c>
      <c r="C69" s="1">
        <v>264</v>
      </c>
      <c r="D69" s="1"/>
      <c r="E69" s="1">
        <v>178</v>
      </c>
      <c r="F69" s="1">
        <v>2</v>
      </c>
      <c r="G69" s="6">
        <v>0.35</v>
      </c>
      <c r="H69" s="1">
        <v>45</v>
      </c>
      <c r="I69" s="1"/>
      <c r="J69" s="1">
        <v>285</v>
      </c>
      <c r="K69" s="1">
        <f t="shared" si="28"/>
        <v>-107</v>
      </c>
      <c r="L69" s="1"/>
      <c r="M69" s="1"/>
      <c r="N69" s="1">
        <v>664</v>
      </c>
      <c r="O69" s="1">
        <f t="shared" si="29"/>
        <v>35.6</v>
      </c>
      <c r="P69" s="5"/>
      <c r="Q69" s="5"/>
      <c r="R69" s="5">
        <f t="shared" si="34"/>
        <v>0</v>
      </c>
      <c r="S69" s="5"/>
      <c r="T69" s="1"/>
      <c r="U69" s="1">
        <f t="shared" si="35"/>
        <v>18.707865168539325</v>
      </c>
      <c r="V69" s="1">
        <f t="shared" si="31"/>
        <v>18.707865168539325</v>
      </c>
      <c r="W69" s="1">
        <v>70</v>
      </c>
      <c r="X69" s="1">
        <v>37.6</v>
      </c>
      <c r="Y69" s="1">
        <v>12.8</v>
      </c>
      <c r="Z69" s="1">
        <v>84.4</v>
      </c>
      <c r="AA69" s="1">
        <v>36.4</v>
      </c>
      <c r="AB69" s="17"/>
      <c r="AC69" s="1">
        <f t="shared" si="5"/>
        <v>0</v>
      </c>
      <c r="AD69" s="1">
        <f t="shared" si="36"/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102</v>
      </c>
      <c r="B70" s="1" t="s">
        <v>31</v>
      </c>
      <c r="C70" s="1"/>
      <c r="D70" s="1">
        <v>1272</v>
      </c>
      <c r="E70" s="1">
        <v>638</v>
      </c>
      <c r="F70" s="1">
        <v>600</v>
      </c>
      <c r="G70" s="6">
        <v>0.41</v>
      </c>
      <c r="H70" s="1">
        <v>45</v>
      </c>
      <c r="I70" s="1"/>
      <c r="J70" s="1">
        <v>656</v>
      </c>
      <c r="K70" s="1">
        <f t="shared" si="28"/>
        <v>-18</v>
      </c>
      <c r="L70" s="1"/>
      <c r="M70" s="1"/>
      <c r="N70" s="1">
        <v>0</v>
      </c>
      <c r="O70" s="1">
        <f t="shared" si="29"/>
        <v>127.6</v>
      </c>
      <c r="P70" s="5">
        <f>ROUND(13*O70-N70-F70,0)</f>
        <v>1059</v>
      </c>
      <c r="Q70" s="5"/>
      <c r="R70" s="5">
        <f t="shared" si="34"/>
        <v>1059</v>
      </c>
      <c r="S70" s="5"/>
      <c r="T70" s="1"/>
      <c r="U70" s="1">
        <f t="shared" si="35"/>
        <v>13.001567398119123</v>
      </c>
      <c r="V70" s="1">
        <f t="shared" si="31"/>
        <v>4.7021943573667713</v>
      </c>
      <c r="W70" s="1">
        <v>75</v>
      </c>
      <c r="X70" s="1">
        <v>135.6</v>
      </c>
      <c r="Y70" s="1">
        <v>56.8</v>
      </c>
      <c r="Z70" s="1">
        <v>98.6</v>
      </c>
      <c r="AA70" s="1">
        <v>95.6</v>
      </c>
      <c r="AB70" s="17" t="s">
        <v>127</v>
      </c>
      <c r="AC70" s="1">
        <f t="shared" si="5"/>
        <v>0</v>
      </c>
      <c r="AD70" s="1">
        <f t="shared" si="36"/>
        <v>434.19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103</v>
      </c>
      <c r="B71" s="1" t="s">
        <v>31</v>
      </c>
      <c r="C71" s="1"/>
      <c r="D71" s="1">
        <v>296</v>
      </c>
      <c r="E71" s="13">
        <f>123+E83</f>
        <v>135</v>
      </c>
      <c r="F71" s="13">
        <f>126+F83</f>
        <v>152</v>
      </c>
      <c r="G71" s="6">
        <v>0.5</v>
      </c>
      <c r="H71" s="1">
        <v>45</v>
      </c>
      <c r="I71" s="1"/>
      <c r="J71" s="1">
        <v>129</v>
      </c>
      <c r="K71" s="1">
        <f t="shared" si="28"/>
        <v>6</v>
      </c>
      <c r="L71" s="1"/>
      <c r="M71" s="1"/>
      <c r="N71" s="1">
        <v>0</v>
      </c>
      <c r="O71" s="1">
        <f t="shared" si="29"/>
        <v>27</v>
      </c>
      <c r="P71" s="5">
        <f>ROUND(13*O71-N71-F71,0)</f>
        <v>199</v>
      </c>
      <c r="Q71" s="5"/>
      <c r="R71" s="5">
        <f t="shared" si="34"/>
        <v>199</v>
      </c>
      <c r="S71" s="5"/>
      <c r="T71" s="1"/>
      <c r="U71" s="1">
        <f t="shared" si="35"/>
        <v>13</v>
      </c>
      <c r="V71" s="1">
        <f t="shared" si="31"/>
        <v>5.6296296296296298</v>
      </c>
      <c r="W71" s="1">
        <v>11.2</v>
      </c>
      <c r="X71" s="1">
        <v>35.4</v>
      </c>
      <c r="Y71" s="1">
        <v>17.399999999999999</v>
      </c>
      <c r="Z71" s="1">
        <v>17</v>
      </c>
      <c r="AA71" s="1">
        <v>13</v>
      </c>
      <c r="AB71" s="17"/>
      <c r="AC71" s="1">
        <f t="shared" ref="AC71:AC86" si="37">Q71*G71</f>
        <v>0</v>
      </c>
      <c r="AD71" s="1">
        <f t="shared" si="36"/>
        <v>99.5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104</v>
      </c>
      <c r="B72" s="1" t="s">
        <v>31</v>
      </c>
      <c r="C72" s="1">
        <v>565</v>
      </c>
      <c r="D72" s="1">
        <v>60</v>
      </c>
      <c r="E72" s="13">
        <f>477+E84</f>
        <v>520</v>
      </c>
      <c r="F72" s="13">
        <f>18+F84</f>
        <v>15</v>
      </c>
      <c r="G72" s="6">
        <v>0.41</v>
      </c>
      <c r="H72" s="1">
        <v>45</v>
      </c>
      <c r="I72" s="1"/>
      <c r="J72" s="1">
        <v>560</v>
      </c>
      <c r="K72" s="1">
        <f t="shared" si="28"/>
        <v>-40</v>
      </c>
      <c r="L72" s="1"/>
      <c r="M72" s="1"/>
      <c r="N72" s="1">
        <v>532</v>
      </c>
      <c r="O72" s="1">
        <f t="shared" si="29"/>
        <v>104</v>
      </c>
      <c r="P72" s="5">
        <f>ROUND(13*O72-N72-F72,0)</f>
        <v>805</v>
      </c>
      <c r="Q72" s="5"/>
      <c r="R72" s="5">
        <f t="shared" si="34"/>
        <v>805</v>
      </c>
      <c r="S72" s="5"/>
      <c r="T72" s="1"/>
      <c r="U72" s="1">
        <f t="shared" si="35"/>
        <v>13</v>
      </c>
      <c r="V72" s="1">
        <f t="shared" si="31"/>
        <v>5.259615384615385</v>
      </c>
      <c r="W72" s="1">
        <v>82.4</v>
      </c>
      <c r="X72" s="1">
        <v>73.599999999999994</v>
      </c>
      <c r="Y72" s="1">
        <v>83</v>
      </c>
      <c r="Z72" s="1">
        <v>91</v>
      </c>
      <c r="AA72" s="1">
        <v>74.8</v>
      </c>
      <c r="AB72" s="17"/>
      <c r="AC72" s="1">
        <f t="shared" si="37"/>
        <v>0</v>
      </c>
      <c r="AD72" s="1">
        <f t="shared" si="36"/>
        <v>330.04999999999995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105</v>
      </c>
      <c r="B73" s="1" t="s">
        <v>31</v>
      </c>
      <c r="C73" s="1"/>
      <c r="D73" s="1">
        <v>100</v>
      </c>
      <c r="E73" s="1">
        <v>61</v>
      </c>
      <c r="F73" s="1">
        <v>-15</v>
      </c>
      <c r="G73" s="6">
        <v>0.41</v>
      </c>
      <c r="H73" s="1">
        <f>VLOOKUP(A73,[1]Sheet!$A:$H,8,0)</f>
        <v>45</v>
      </c>
      <c r="I73" s="1"/>
      <c r="J73" s="1">
        <v>162</v>
      </c>
      <c r="K73" s="1">
        <f t="shared" si="28"/>
        <v>-101</v>
      </c>
      <c r="L73" s="1"/>
      <c r="M73" s="1"/>
      <c r="N73" s="1"/>
      <c r="O73" s="1">
        <f t="shared" si="29"/>
        <v>12.2</v>
      </c>
      <c r="P73" s="5">
        <f>ROUND(7*O73-N73-F73,0)</f>
        <v>100</v>
      </c>
      <c r="Q73" s="5">
        <v>50</v>
      </c>
      <c r="R73" s="5">
        <v>200</v>
      </c>
      <c r="S73" s="16">
        <v>250</v>
      </c>
      <c r="T73" s="9"/>
      <c r="U73" s="1">
        <f t="shared" si="35"/>
        <v>19.262295081967213</v>
      </c>
      <c r="V73" s="1">
        <f t="shared" si="31"/>
        <v>-1.2295081967213115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9" t="s">
        <v>56</v>
      </c>
      <c r="AC73" s="1">
        <f t="shared" si="37"/>
        <v>20.5</v>
      </c>
      <c r="AD73" s="1">
        <f t="shared" si="36"/>
        <v>82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106</v>
      </c>
      <c r="B74" s="10" t="s">
        <v>31</v>
      </c>
      <c r="C74" s="10">
        <v>7</v>
      </c>
      <c r="D74" s="10">
        <v>96</v>
      </c>
      <c r="E74" s="10">
        <v>37</v>
      </c>
      <c r="F74" s="10">
        <v>66</v>
      </c>
      <c r="G74" s="11">
        <v>0</v>
      </c>
      <c r="H74" s="10">
        <v>45</v>
      </c>
      <c r="I74" s="10"/>
      <c r="J74" s="10">
        <v>40</v>
      </c>
      <c r="K74" s="10">
        <f t="shared" si="28"/>
        <v>-3</v>
      </c>
      <c r="L74" s="10"/>
      <c r="M74" s="10"/>
      <c r="N74" s="10">
        <v>0</v>
      </c>
      <c r="O74" s="10">
        <f t="shared" si="29"/>
        <v>7.4</v>
      </c>
      <c r="P74" s="12"/>
      <c r="Q74" s="12"/>
      <c r="R74" s="12"/>
      <c r="S74" s="12"/>
      <c r="T74" s="10"/>
      <c r="U74" s="10">
        <f t="shared" ref="U74" si="38">(F74+N74+R74)/O74</f>
        <v>8.9189189189189193</v>
      </c>
      <c r="V74" s="10">
        <f t="shared" si="31"/>
        <v>8.9189189189189193</v>
      </c>
      <c r="W74" s="10">
        <v>3</v>
      </c>
      <c r="X74" s="10">
        <v>11.4</v>
      </c>
      <c r="Y74" s="10">
        <v>3.6</v>
      </c>
      <c r="Z74" s="10">
        <v>4.4000000000000004</v>
      </c>
      <c r="AA74" s="10">
        <v>9</v>
      </c>
      <c r="AB74" s="21" t="s">
        <v>122</v>
      </c>
      <c r="AC74" s="10">
        <f t="shared" si="37"/>
        <v>0</v>
      </c>
      <c r="AD74" s="10">
        <f t="shared" si="3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107</v>
      </c>
      <c r="B75" s="1" t="s">
        <v>31</v>
      </c>
      <c r="C75" s="1">
        <v>213</v>
      </c>
      <c r="D75" s="1"/>
      <c r="E75" s="1">
        <v>106</v>
      </c>
      <c r="F75" s="1">
        <v>69</v>
      </c>
      <c r="G75" s="6">
        <v>0.41</v>
      </c>
      <c r="H75" s="1">
        <v>45</v>
      </c>
      <c r="I75" s="1"/>
      <c r="J75" s="1">
        <v>116</v>
      </c>
      <c r="K75" s="1">
        <f t="shared" si="28"/>
        <v>-10</v>
      </c>
      <c r="L75" s="1"/>
      <c r="M75" s="1"/>
      <c r="N75" s="1">
        <v>0</v>
      </c>
      <c r="O75" s="1">
        <f t="shared" si="29"/>
        <v>21.2</v>
      </c>
      <c r="P75" s="5">
        <f>ROUND(11*O75-N75-F75,0)</f>
        <v>164</v>
      </c>
      <c r="Q75" s="5"/>
      <c r="R75" s="5">
        <f>P75-Q75</f>
        <v>164</v>
      </c>
      <c r="S75" s="5"/>
      <c r="T75" s="1"/>
      <c r="U75" s="1">
        <f>(F75+N75+R75+Q75)/O75</f>
        <v>10.990566037735849</v>
      </c>
      <c r="V75" s="1">
        <f t="shared" si="31"/>
        <v>3.2547169811320757</v>
      </c>
      <c r="W75" s="1">
        <v>9.8000000000000007</v>
      </c>
      <c r="X75" s="1">
        <v>17.399999999999999</v>
      </c>
      <c r="Y75" s="1">
        <v>13.6</v>
      </c>
      <c r="Z75" s="1">
        <v>26.8</v>
      </c>
      <c r="AA75" s="1">
        <v>20.399999999999999</v>
      </c>
      <c r="AB75" s="17"/>
      <c r="AC75" s="1">
        <f t="shared" si="37"/>
        <v>0</v>
      </c>
      <c r="AD75" s="1">
        <f t="shared" si="36"/>
        <v>67.239999999999995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0" t="s">
        <v>108</v>
      </c>
      <c r="B76" s="10" t="s">
        <v>31</v>
      </c>
      <c r="C76" s="10"/>
      <c r="D76" s="10"/>
      <c r="E76" s="10"/>
      <c r="F76" s="10"/>
      <c r="G76" s="11">
        <v>0</v>
      </c>
      <c r="H76" s="10">
        <v>60</v>
      </c>
      <c r="I76" s="10"/>
      <c r="J76" s="10"/>
      <c r="K76" s="10">
        <f t="shared" si="28"/>
        <v>0</v>
      </c>
      <c r="L76" s="10"/>
      <c r="M76" s="10"/>
      <c r="N76" s="10"/>
      <c r="O76" s="10">
        <f t="shared" si="29"/>
        <v>0</v>
      </c>
      <c r="P76" s="12"/>
      <c r="Q76" s="12"/>
      <c r="R76" s="12"/>
      <c r="S76" s="12"/>
      <c r="T76" s="10"/>
      <c r="U76" s="10" t="e">
        <f t="shared" si="30"/>
        <v>#DIV/0!</v>
      </c>
      <c r="V76" s="10" t="e">
        <f t="shared" si="31"/>
        <v>#DIV/0!</v>
      </c>
      <c r="W76" s="10">
        <v>7</v>
      </c>
      <c r="X76" s="10">
        <v>1.6</v>
      </c>
      <c r="Y76" s="10">
        <v>1.6</v>
      </c>
      <c r="Z76" s="10">
        <v>4.5999999999999996</v>
      </c>
      <c r="AA76" s="10">
        <v>0</v>
      </c>
      <c r="AB76" s="21" t="s">
        <v>88</v>
      </c>
      <c r="AC76" s="10">
        <f t="shared" si="37"/>
        <v>0</v>
      </c>
      <c r="AD76" s="10">
        <f t="shared" si="32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109</v>
      </c>
      <c r="B77" s="1" t="s">
        <v>33</v>
      </c>
      <c r="C77" s="1">
        <v>63.222000000000001</v>
      </c>
      <c r="D77" s="1">
        <v>325.40800000000002</v>
      </c>
      <c r="E77" s="1">
        <v>144.268</v>
      </c>
      <c r="F77" s="1">
        <v>223.29400000000001</v>
      </c>
      <c r="G77" s="6">
        <v>1</v>
      </c>
      <c r="H77" s="1">
        <v>60</v>
      </c>
      <c r="I77" s="1"/>
      <c r="J77" s="1">
        <v>141.078</v>
      </c>
      <c r="K77" s="1">
        <f t="shared" si="28"/>
        <v>3.1899999999999977</v>
      </c>
      <c r="L77" s="1"/>
      <c r="M77" s="1"/>
      <c r="N77" s="1">
        <v>0</v>
      </c>
      <c r="O77" s="1">
        <f t="shared" si="29"/>
        <v>28.8536</v>
      </c>
      <c r="P77" s="5">
        <f>ROUND(13*O77-N77-F77,0)</f>
        <v>152</v>
      </c>
      <c r="Q77" s="5"/>
      <c r="R77" s="5">
        <f>P77-Q77</f>
        <v>152</v>
      </c>
      <c r="S77" s="5"/>
      <c r="T77" s="1"/>
      <c r="U77" s="1">
        <f t="shared" ref="U77:U82" si="39">(F77+N77+R77+Q77)/O77</f>
        <v>13.006834502453765</v>
      </c>
      <c r="V77" s="1">
        <f t="shared" si="31"/>
        <v>7.7388610086782936</v>
      </c>
      <c r="W77" s="1">
        <v>17.7668</v>
      </c>
      <c r="X77" s="1">
        <v>34.758600000000001</v>
      </c>
      <c r="Y77" s="1">
        <v>20.461400000000001</v>
      </c>
      <c r="Z77" s="1">
        <v>23.183599999999998</v>
      </c>
      <c r="AA77" s="1">
        <v>13.539</v>
      </c>
      <c r="AB77" s="17"/>
      <c r="AC77" s="1">
        <f t="shared" si="37"/>
        <v>0</v>
      </c>
      <c r="AD77" s="1">
        <f t="shared" ref="AD77:AD86" si="40">R77*G77</f>
        <v>152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110</v>
      </c>
      <c r="B78" s="1" t="s">
        <v>31</v>
      </c>
      <c r="C78" s="1"/>
      <c r="D78" s="1">
        <v>96</v>
      </c>
      <c r="E78" s="1">
        <v>95</v>
      </c>
      <c r="F78" s="1">
        <v>1</v>
      </c>
      <c r="G78" s="6">
        <v>0.35</v>
      </c>
      <c r="H78" s="1">
        <f>VLOOKUP(A78,[1]Sheet!$A:$H,8,0)</f>
        <v>45</v>
      </c>
      <c r="I78" s="1"/>
      <c r="J78" s="1">
        <v>195</v>
      </c>
      <c r="K78" s="1">
        <f t="shared" si="28"/>
        <v>-100</v>
      </c>
      <c r="L78" s="1"/>
      <c r="M78" s="1"/>
      <c r="N78" s="1"/>
      <c r="O78" s="1">
        <f t="shared" si="29"/>
        <v>19</v>
      </c>
      <c r="P78" s="5">
        <f>ROUND(9*O78-N78-F78,0)</f>
        <v>170</v>
      </c>
      <c r="Q78" s="5">
        <v>50</v>
      </c>
      <c r="R78" s="5">
        <v>250</v>
      </c>
      <c r="S78" s="16">
        <v>300</v>
      </c>
      <c r="T78" s="9"/>
      <c r="U78" s="1">
        <f t="shared" si="39"/>
        <v>15.842105263157896</v>
      </c>
      <c r="V78" s="1">
        <f t="shared" si="31"/>
        <v>5.2631578947368418E-2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9" t="s">
        <v>130</v>
      </c>
      <c r="AC78" s="1">
        <f t="shared" si="37"/>
        <v>17.5</v>
      </c>
      <c r="AD78" s="1">
        <f t="shared" si="40"/>
        <v>87.5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111</v>
      </c>
      <c r="B79" s="1" t="s">
        <v>31</v>
      </c>
      <c r="C79" s="1"/>
      <c r="D79" s="1">
        <v>100</v>
      </c>
      <c r="E79" s="1">
        <v>100</v>
      </c>
      <c r="F79" s="1"/>
      <c r="G79" s="6">
        <v>0.4</v>
      </c>
      <c r="H79" s="1">
        <f>VLOOKUP(A79,[1]Sheet!$A:$H,8,0)</f>
        <v>45</v>
      </c>
      <c r="I79" s="1"/>
      <c r="J79" s="1">
        <v>170</v>
      </c>
      <c r="K79" s="1">
        <f t="shared" si="28"/>
        <v>-70</v>
      </c>
      <c r="L79" s="1"/>
      <c r="M79" s="1"/>
      <c r="N79" s="1"/>
      <c r="O79" s="1">
        <f t="shared" si="29"/>
        <v>20</v>
      </c>
      <c r="P79" s="5">
        <f>ROUND(9*O79-N79-F79,0)</f>
        <v>180</v>
      </c>
      <c r="Q79" s="5">
        <v>50</v>
      </c>
      <c r="R79" s="5">
        <v>250</v>
      </c>
      <c r="S79" s="16">
        <v>300</v>
      </c>
      <c r="T79" s="9"/>
      <c r="U79" s="1">
        <f t="shared" si="39"/>
        <v>15</v>
      </c>
      <c r="V79" s="1">
        <f t="shared" si="31"/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9" t="s">
        <v>130</v>
      </c>
      <c r="AC79" s="1">
        <f t="shared" si="37"/>
        <v>20</v>
      </c>
      <c r="AD79" s="1">
        <f t="shared" si="40"/>
        <v>100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112</v>
      </c>
      <c r="B80" s="1" t="s">
        <v>31</v>
      </c>
      <c r="C80" s="1"/>
      <c r="D80" s="1">
        <v>96</v>
      </c>
      <c r="E80" s="1">
        <v>96</v>
      </c>
      <c r="F80" s="1"/>
      <c r="G80" s="6">
        <v>0.16</v>
      </c>
      <c r="H80" s="15">
        <f>VLOOKUP(A80,[1]Sheet!$A:$H,8,0)</f>
        <v>30</v>
      </c>
      <c r="I80" s="1"/>
      <c r="J80" s="1">
        <v>99</v>
      </c>
      <c r="K80" s="1">
        <f t="shared" si="28"/>
        <v>-3</v>
      </c>
      <c r="L80" s="1"/>
      <c r="M80" s="1"/>
      <c r="N80" s="1"/>
      <c r="O80" s="1">
        <f t="shared" si="29"/>
        <v>19.2</v>
      </c>
      <c r="P80" s="5">
        <f>ROUND(8*O80-N80-F80,0)</f>
        <v>154</v>
      </c>
      <c r="Q80" s="5">
        <v>50</v>
      </c>
      <c r="R80" s="5">
        <v>250</v>
      </c>
      <c r="S80" s="16">
        <v>300</v>
      </c>
      <c r="T80" s="9"/>
      <c r="U80" s="1">
        <f t="shared" si="39"/>
        <v>15.625</v>
      </c>
      <c r="V80" s="1">
        <f t="shared" si="31"/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9" t="s">
        <v>130</v>
      </c>
      <c r="AC80" s="1">
        <f t="shared" si="37"/>
        <v>8</v>
      </c>
      <c r="AD80" s="1">
        <f t="shared" si="40"/>
        <v>40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113</v>
      </c>
      <c r="B81" s="1" t="s">
        <v>31</v>
      </c>
      <c r="C81" s="1"/>
      <c r="D81" s="1">
        <v>102</v>
      </c>
      <c r="E81" s="1">
        <v>41.354999999999997</v>
      </c>
      <c r="F81" s="1">
        <v>60.645000000000003</v>
      </c>
      <c r="G81" s="6">
        <v>0.75</v>
      </c>
      <c r="H81" s="1">
        <v>60</v>
      </c>
      <c r="I81" s="1"/>
      <c r="J81" s="1">
        <v>43.3</v>
      </c>
      <c r="K81" s="1">
        <f t="shared" si="28"/>
        <v>-1.9450000000000003</v>
      </c>
      <c r="L81" s="1"/>
      <c r="M81" s="1"/>
      <c r="N81" s="1"/>
      <c r="O81" s="1">
        <f t="shared" si="29"/>
        <v>8.270999999999999</v>
      </c>
      <c r="P81" s="5">
        <f>ROUND(13*O81-N81-F81,0)</f>
        <v>47</v>
      </c>
      <c r="Q81" s="5"/>
      <c r="R81" s="5">
        <f>P81-Q81</f>
        <v>47</v>
      </c>
      <c r="S81" s="5"/>
      <c r="T81" s="1"/>
      <c r="U81" s="1">
        <f t="shared" si="39"/>
        <v>13.014750332487006</v>
      </c>
      <c r="V81" s="1">
        <f t="shared" si="31"/>
        <v>7.3322451940515068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9" t="s">
        <v>56</v>
      </c>
      <c r="AC81" s="1">
        <f t="shared" si="37"/>
        <v>0</v>
      </c>
      <c r="AD81" s="1">
        <f t="shared" si="40"/>
        <v>35.25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31</v>
      </c>
      <c r="C82" s="1"/>
      <c r="D82" s="1"/>
      <c r="E82" s="1"/>
      <c r="F82" s="1"/>
      <c r="G82" s="6">
        <v>0.36</v>
      </c>
      <c r="H82" s="1" t="e">
        <f>VLOOKUP(A82,[1]Sheet!$A:$H,8,0)</f>
        <v>#N/A</v>
      </c>
      <c r="I82" s="1"/>
      <c r="J82" s="1"/>
      <c r="K82" s="1">
        <f t="shared" si="28"/>
        <v>0</v>
      </c>
      <c r="L82" s="1"/>
      <c r="M82" s="1"/>
      <c r="N82" s="1">
        <v>100</v>
      </c>
      <c r="O82" s="1">
        <f t="shared" si="29"/>
        <v>0</v>
      </c>
      <c r="P82" s="5"/>
      <c r="Q82" s="5">
        <v>50</v>
      </c>
      <c r="R82" s="5">
        <v>100</v>
      </c>
      <c r="S82" s="16">
        <v>150</v>
      </c>
      <c r="T82" s="9"/>
      <c r="U82" s="1" t="e">
        <f t="shared" si="39"/>
        <v>#DIV/0!</v>
      </c>
      <c r="V82" s="1" t="e">
        <f t="shared" si="31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9" t="s">
        <v>56</v>
      </c>
      <c r="AC82" s="1">
        <f t="shared" si="37"/>
        <v>18</v>
      </c>
      <c r="AD82" s="1">
        <f t="shared" si="40"/>
        <v>36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114</v>
      </c>
      <c r="B83" s="1" t="s">
        <v>31</v>
      </c>
      <c r="C83" s="1"/>
      <c r="D83" s="1">
        <v>39</v>
      </c>
      <c r="E83" s="13">
        <v>12</v>
      </c>
      <c r="F83" s="13">
        <v>26</v>
      </c>
      <c r="G83" s="6">
        <v>0</v>
      </c>
      <c r="H83" s="1" t="e">
        <v>#N/A</v>
      </c>
      <c r="I83" s="1"/>
      <c r="J83" s="1">
        <v>12</v>
      </c>
      <c r="K83" s="1">
        <f t="shared" ref="K83:K85" si="41">E83-J83</f>
        <v>0</v>
      </c>
      <c r="L83" s="1"/>
      <c r="M83" s="1"/>
      <c r="N83" s="1"/>
      <c r="O83" s="1">
        <f t="shared" ref="O83:O85" si="42">E83/5</f>
        <v>2.4</v>
      </c>
      <c r="P83" s="5"/>
      <c r="Q83" s="5"/>
      <c r="R83" s="5"/>
      <c r="S83" s="5"/>
      <c r="T83" s="1"/>
      <c r="U83" s="1">
        <f t="shared" ref="U83:U85" si="43">(F83+N83+P83)/O83</f>
        <v>10.833333333333334</v>
      </c>
      <c r="V83" s="1">
        <f t="shared" ref="V83:V85" si="44">(F83+N83)/O83</f>
        <v>10.833333333333334</v>
      </c>
      <c r="W83" s="1">
        <v>1</v>
      </c>
      <c r="X83" s="1">
        <v>3</v>
      </c>
      <c r="Y83" s="1">
        <v>1.6</v>
      </c>
      <c r="Z83" s="1">
        <v>1.8</v>
      </c>
      <c r="AA83" s="1">
        <v>1.4</v>
      </c>
      <c r="AB83" s="17"/>
      <c r="AC83" s="1">
        <f t="shared" si="37"/>
        <v>0</v>
      </c>
      <c r="AD83" s="1">
        <f t="shared" si="40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4" t="s">
        <v>115</v>
      </c>
      <c r="B84" s="1" t="s">
        <v>31</v>
      </c>
      <c r="C84" s="1"/>
      <c r="D84" s="1">
        <v>55</v>
      </c>
      <c r="E84" s="13">
        <v>43</v>
      </c>
      <c r="F84" s="13">
        <v>-3</v>
      </c>
      <c r="G84" s="6">
        <v>0</v>
      </c>
      <c r="H84" s="1">
        <v>45</v>
      </c>
      <c r="I84" s="1"/>
      <c r="J84" s="1">
        <v>44</v>
      </c>
      <c r="K84" s="1">
        <f t="shared" si="41"/>
        <v>-1</v>
      </c>
      <c r="L84" s="1"/>
      <c r="M84" s="1"/>
      <c r="N84" s="1"/>
      <c r="O84" s="1">
        <f t="shared" si="42"/>
        <v>8.6</v>
      </c>
      <c r="P84" s="5"/>
      <c r="Q84" s="5"/>
      <c r="R84" s="5"/>
      <c r="S84" s="5"/>
      <c r="T84" s="1"/>
      <c r="U84" s="1">
        <f t="shared" si="43"/>
        <v>-0.34883720930232559</v>
      </c>
      <c r="V84" s="1">
        <f t="shared" si="44"/>
        <v>-0.34883720930232559</v>
      </c>
      <c r="W84" s="1">
        <v>13.2</v>
      </c>
      <c r="X84" s="1">
        <v>2.2000000000000002</v>
      </c>
      <c r="Y84" s="1">
        <v>2.2000000000000002</v>
      </c>
      <c r="Z84" s="1">
        <v>5.2</v>
      </c>
      <c r="AA84" s="1">
        <v>12.4</v>
      </c>
      <c r="AB84" s="17"/>
      <c r="AC84" s="1">
        <f t="shared" si="37"/>
        <v>0</v>
      </c>
      <c r="AD84" s="1">
        <f t="shared" si="40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116</v>
      </c>
      <c r="B85" s="1" t="s">
        <v>33</v>
      </c>
      <c r="C85" s="1"/>
      <c r="D85" s="1">
        <v>100</v>
      </c>
      <c r="E85" s="13">
        <v>27.393000000000001</v>
      </c>
      <c r="F85" s="13">
        <v>71.554000000000002</v>
      </c>
      <c r="G85" s="6">
        <v>0</v>
      </c>
      <c r="H85" s="1">
        <v>45</v>
      </c>
      <c r="I85" s="1"/>
      <c r="J85" s="1">
        <v>26.209</v>
      </c>
      <c r="K85" s="1">
        <f t="shared" si="41"/>
        <v>1.1840000000000011</v>
      </c>
      <c r="L85" s="1"/>
      <c r="M85" s="1"/>
      <c r="N85" s="1"/>
      <c r="O85" s="1">
        <f t="shared" si="42"/>
        <v>5.4786000000000001</v>
      </c>
      <c r="P85" s="5"/>
      <c r="Q85" s="5"/>
      <c r="R85" s="5"/>
      <c r="S85" s="5"/>
      <c r="T85" s="1"/>
      <c r="U85" s="1">
        <f t="shared" si="43"/>
        <v>13.060635928886942</v>
      </c>
      <c r="V85" s="1">
        <f t="shared" si="44"/>
        <v>13.060635928886942</v>
      </c>
      <c r="W85" s="1">
        <v>2.1634000000000002</v>
      </c>
      <c r="X85" s="1">
        <v>0.43359999999999999</v>
      </c>
      <c r="Y85" s="1">
        <v>2.7183999999999999</v>
      </c>
      <c r="Z85" s="1">
        <v>2.0853999999999999</v>
      </c>
      <c r="AA85" s="1">
        <v>2.3504</v>
      </c>
      <c r="AB85" s="17"/>
      <c r="AC85" s="1">
        <f t="shared" si="37"/>
        <v>0</v>
      </c>
      <c r="AD85" s="1">
        <f t="shared" si="40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121</v>
      </c>
      <c r="B86" s="1" t="s">
        <v>33</v>
      </c>
      <c r="C86" s="1"/>
      <c r="D86" s="1"/>
      <c r="E86" s="1"/>
      <c r="F86" s="1"/>
      <c r="G86" s="6">
        <v>1</v>
      </c>
      <c r="H86" s="1" t="e">
        <v>#N/A</v>
      </c>
      <c r="I86" s="1"/>
      <c r="J86" s="1"/>
      <c r="K86" s="1"/>
      <c r="L86" s="1"/>
      <c r="M86" s="1"/>
      <c r="N86" s="1"/>
      <c r="O86" s="1"/>
      <c r="P86" s="1"/>
      <c r="Q86" s="1"/>
      <c r="R86" s="5">
        <v>200</v>
      </c>
      <c r="S86" s="1"/>
      <c r="T86" s="1"/>
      <c r="U86" s="1"/>
      <c r="V86" s="1"/>
      <c r="W86" s="1"/>
      <c r="X86" s="1"/>
      <c r="Y86" s="1"/>
      <c r="Z86" s="1"/>
      <c r="AA86" s="1"/>
      <c r="AB86" s="17"/>
      <c r="AC86" s="1">
        <f t="shared" si="37"/>
        <v>0</v>
      </c>
      <c r="AD86" s="1">
        <f t="shared" si="40"/>
        <v>200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7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7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7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7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7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7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7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7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7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7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7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7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7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7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7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7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7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7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7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7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7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7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7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7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7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7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7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7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7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7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7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7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7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7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7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7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7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7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7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7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7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7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7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7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7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7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7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7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7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7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7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7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7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7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7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7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7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7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7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7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7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7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7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7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7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7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7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7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7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7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7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7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7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7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7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7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7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7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7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7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7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7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7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7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7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7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7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7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7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7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7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7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7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7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7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7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7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7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7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7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7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7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7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7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7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7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7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7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7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7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7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7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7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7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7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7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7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7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7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7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7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7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7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7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7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7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7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7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7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7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7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7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7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7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7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7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7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7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7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7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7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7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7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7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7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7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7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7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7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7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7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7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7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7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7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7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7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7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7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7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7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7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7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7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7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7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7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7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7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7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7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7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7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7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7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7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7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7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7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7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7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7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7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7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7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7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7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7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7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7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7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7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7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7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7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7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7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7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7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7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7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7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7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7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7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7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7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7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7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7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7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7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7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7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7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7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7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7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7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7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7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7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7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7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7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7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7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7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7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7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7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7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7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7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7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7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7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7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7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7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7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7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7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7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7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7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7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7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7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7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7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7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7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7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7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7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7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7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7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7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7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7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7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7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7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7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7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7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7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7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7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7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7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7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7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7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7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7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7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7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7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7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7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7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7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7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7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7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7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7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7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7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7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7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7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7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7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7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7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7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7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7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7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7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7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7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7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7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7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7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7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7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7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7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7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7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7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7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7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7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7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7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7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7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7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7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7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7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7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7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7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7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7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7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7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7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7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7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7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7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7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7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7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7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7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7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7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7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7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7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7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7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7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7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7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7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7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7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7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7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7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7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7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7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7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7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7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7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7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7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7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7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7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7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7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7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7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7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7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7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7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7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7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7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7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7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7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7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7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7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7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7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7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7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7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7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7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7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7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7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7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</sheetData>
  <autoFilter ref="A3:AD86" xr:uid="{86D57B7E-8BDC-4CD2-B4CB-3A5826089CB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2024-04-23T09:31:35Z</dcterms:created>
  <dcterms:modified xsi:type="dcterms:W3CDTF">2024-06-12T07:20:39Z</dcterms:modified>
</cp:coreProperties>
</file>