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E242B42F-D906-4FDE-ACE4-89090F5CD42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AC84" i="1"/>
  <c r="AC83" i="1"/>
  <c r="AC82" i="1"/>
  <c r="AC81" i="1"/>
  <c r="AC79" i="1"/>
  <c r="AC76" i="1"/>
  <c r="AC66" i="1"/>
  <c r="AC65" i="1"/>
  <c r="AC63" i="1"/>
  <c r="AC57" i="1"/>
  <c r="AC56" i="1"/>
  <c r="AC55" i="1"/>
  <c r="AC54" i="1"/>
  <c r="AC49" i="1"/>
  <c r="AC48" i="1"/>
  <c r="AC47" i="1"/>
  <c r="AC46" i="1"/>
  <c r="AC45" i="1"/>
  <c r="AC41" i="1"/>
  <c r="AC37" i="1"/>
  <c r="AC36" i="1"/>
  <c r="AC32" i="1"/>
  <c r="AC31" i="1"/>
  <c r="AC30" i="1"/>
  <c r="AC29" i="1"/>
  <c r="AC28" i="1"/>
  <c r="AC22" i="1"/>
  <c r="AC21" i="1"/>
  <c r="AC14" i="1"/>
  <c r="AC13" i="1"/>
  <c r="AC12" i="1"/>
  <c r="AC7" i="1"/>
  <c r="AC86" i="1"/>
  <c r="R80" i="1"/>
  <c r="R78" i="1"/>
  <c r="R75" i="1"/>
  <c r="R74" i="1"/>
  <c r="R73" i="1"/>
  <c r="R67" i="1"/>
  <c r="R42" i="1"/>
  <c r="R33" i="1"/>
  <c r="R10" i="1"/>
  <c r="AC33" i="1" l="1"/>
  <c r="AC78" i="1"/>
  <c r="AC10" i="1"/>
  <c r="AC75" i="1"/>
  <c r="AC74" i="1"/>
  <c r="AC73" i="1"/>
  <c r="AC80" i="1"/>
  <c r="AC42" i="1"/>
  <c r="AC67" i="1"/>
  <c r="F75" i="1"/>
  <c r="E75" i="1"/>
  <c r="P75" i="1" s="1"/>
  <c r="F71" i="1"/>
  <c r="F10" i="1"/>
  <c r="E10" i="1"/>
  <c r="P10" i="1" s="1"/>
  <c r="F72" i="1"/>
  <c r="E72" i="1"/>
  <c r="P72" i="1" s="1"/>
  <c r="F70" i="1"/>
  <c r="E70" i="1"/>
  <c r="P70" i="1" s="1"/>
  <c r="F68" i="1"/>
  <c r="E68" i="1"/>
  <c r="P68" i="1" s="1"/>
  <c r="F78" i="1"/>
  <c r="E78" i="1"/>
  <c r="P78" i="1" s="1"/>
  <c r="AC89" i="1"/>
  <c r="AC90" i="1"/>
  <c r="AC91" i="1"/>
  <c r="F88" i="1"/>
  <c r="E88" i="1"/>
  <c r="P88" i="1" s="1"/>
  <c r="F87" i="1"/>
  <c r="E87" i="1"/>
  <c r="P87" i="1" s="1"/>
  <c r="F86" i="1"/>
  <c r="E86" i="1"/>
  <c r="P86" i="1" s="1"/>
  <c r="AC9" i="1"/>
  <c r="AC16" i="1"/>
  <c r="AC17" i="1"/>
  <c r="AC18" i="1"/>
  <c r="AC24" i="1"/>
  <c r="AC34" i="1"/>
  <c r="AC35" i="1"/>
  <c r="AC39" i="1"/>
  <c r="AC40" i="1"/>
  <c r="AC43" i="1"/>
  <c r="AC50" i="1"/>
  <c r="AC51" i="1"/>
  <c r="AC52" i="1"/>
  <c r="AC53" i="1"/>
  <c r="AC59" i="1"/>
  <c r="AC60" i="1"/>
  <c r="AC62" i="1"/>
  <c r="AC64" i="1"/>
  <c r="AC77" i="1"/>
  <c r="P7" i="1"/>
  <c r="P8" i="1"/>
  <c r="P9" i="1"/>
  <c r="P11" i="1"/>
  <c r="P12" i="1"/>
  <c r="U12" i="1" s="1"/>
  <c r="P13" i="1"/>
  <c r="U13" i="1" s="1"/>
  <c r="P14" i="1"/>
  <c r="U14" i="1" s="1"/>
  <c r="P15" i="1"/>
  <c r="P16" i="1"/>
  <c r="P17" i="1"/>
  <c r="P18" i="1"/>
  <c r="P19" i="1"/>
  <c r="P20" i="1"/>
  <c r="P21" i="1"/>
  <c r="U21" i="1" s="1"/>
  <c r="P22" i="1"/>
  <c r="U22" i="1" s="1"/>
  <c r="P23" i="1"/>
  <c r="P24" i="1"/>
  <c r="P25" i="1"/>
  <c r="P26" i="1"/>
  <c r="P27" i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P35" i="1"/>
  <c r="P36" i="1"/>
  <c r="U36" i="1" s="1"/>
  <c r="P37" i="1"/>
  <c r="U37" i="1" s="1"/>
  <c r="P38" i="1"/>
  <c r="P39" i="1"/>
  <c r="P40" i="1"/>
  <c r="P41" i="1"/>
  <c r="U41" i="1" s="1"/>
  <c r="P42" i="1"/>
  <c r="U42" i="1" s="1"/>
  <c r="P43" i="1"/>
  <c r="P44" i="1"/>
  <c r="Q44" i="1" s="1"/>
  <c r="R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P51" i="1"/>
  <c r="P52" i="1"/>
  <c r="P53" i="1"/>
  <c r="P54" i="1"/>
  <c r="U54" i="1" s="1"/>
  <c r="P55" i="1"/>
  <c r="U55" i="1" s="1"/>
  <c r="P56" i="1"/>
  <c r="P57" i="1"/>
  <c r="U57" i="1" s="1"/>
  <c r="P58" i="1"/>
  <c r="P59" i="1"/>
  <c r="P60" i="1"/>
  <c r="P61" i="1"/>
  <c r="P62" i="1"/>
  <c r="P63" i="1"/>
  <c r="U63" i="1" s="1"/>
  <c r="P64" i="1"/>
  <c r="P65" i="1"/>
  <c r="U65" i="1" s="1"/>
  <c r="P66" i="1"/>
  <c r="U66" i="1" s="1"/>
  <c r="P67" i="1"/>
  <c r="U67" i="1" s="1"/>
  <c r="P69" i="1"/>
  <c r="P71" i="1"/>
  <c r="Q71" i="1" s="1"/>
  <c r="R71" i="1" s="1"/>
  <c r="P73" i="1"/>
  <c r="U73" i="1" s="1"/>
  <c r="P74" i="1"/>
  <c r="U74" i="1" s="1"/>
  <c r="P76" i="1"/>
  <c r="U76" i="1" s="1"/>
  <c r="P77" i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9" i="1"/>
  <c r="P90" i="1"/>
  <c r="P91" i="1"/>
  <c r="P6" i="1"/>
  <c r="Q6" i="1" s="1"/>
  <c r="R6" i="1" s="1"/>
  <c r="AC71" i="1" l="1"/>
  <c r="U86" i="1"/>
  <c r="U75" i="1"/>
  <c r="U71" i="1"/>
  <c r="AC6" i="1"/>
  <c r="U6" i="1"/>
  <c r="Q56" i="1"/>
  <c r="U56" i="1"/>
  <c r="AC44" i="1"/>
  <c r="U44" i="1"/>
  <c r="Q7" i="1"/>
  <c r="U7" i="1"/>
  <c r="Q87" i="1"/>
  <c r="AC87" i="1" s="1"/>
  <c r="Q88" i="1"/>
  <c r="AC88" i="1" s="1"/>
  <c r="U78" i="1"/>
  <c r="U72" i="1"/>
  <c r="U10" i="1"/>
  <c r="Q85" i="1"/>
  <c r="Q76" i="1"/>
  <c r="Q69" i="1"/>
  <c r="R69" i="1" s="1"/>
  <c r="Q58" i="1"/>
  <c r="R58" i="1" s="1"/>
  <c r="Q54" i="1"/>
  <c r="Q48" i="1"/>
  <c r="Q38" i="1"/>
  <c r="R38" i="1" s="1"/>
  <c r="Q36" i="1"/>
  <c r="Q28" i="1"/>
  <c r="Q26" i="1"/>
  <c r="R26" i="1" s="1"/>
  <c r="Q22" i="1"/>
  <c r="Q20" i="1"/>
  <c r="R20" i="1" s="1"/>
  <c r="Q12" i="1"/>
  <c r="Q63" i="1"/>
  <c r="Q61" i="1"/>
  <c r="R61" i="1" s="1"/>
  <c r="Q55" i="1"/>
  <c r="Q45" i="1"/>
  <c r="Q41" i="1"/>
  <c r="Q37" i="1"/>
  <c r="Q31" i="1"/>
  <c r="Q29" i="1"/>
  <c r="Q27" i="1"/>
  <c r="R27" i="1" s="1"/>
  <c r="Q25" i="1"/>
  <c r="R25" i="1" s="1"/>
  <c r="Q23" i="1"/>
  <c r="R23" i="1" s="1"/>
  <c r="Q21" i="1"/>
  <c r="Q19" i="1"/>
  <c r="R19" i="1" s="1"/>
  <c r="Q15" i="1"/>
  <c r="R15" i="1" s="1"/>
  <c r="Q11" i="1"/>
  <c r="R11" i="1" s="1"/>
  <c r="Q8" i="1"/>
  <c r="R8" i="1" s="1"/>
  <c r="Q68" i="1"/>
  <c r="R68" i="1" s="1"/>
  <c r="Q70" i="1"/>
  <c r="R70" i="1" s="1"/>
  <c r="Q72" i="1"/>
  <c r="R72" i="1" s="1"/>
  <c r="V91" i="1"/>
  <c r="U91" i="1"/>
  <c r="V89" i="1"/>
  <c r="U89" i="1"/>
  <c r="V84" i="1"/>
  <c r="V82" i="1"/>
  <c r="V80" i="1"/>
  <c r="V77" i="1"/>
  <c r="U77" i="1"/>
  <c r="V74" i="1"/>
  <c r="V67" i="1"/>
  <c r="V65" i="1"/>
  <c r="V63" i="1"/>
  <c r="V61" i="1"/>
  <c r="V59" i="1"/>
  <c r="U59" i="1"/>
  <c r="V57" i="1"/>
  <c r="V55" i="1"/>
  <c r="V53" i="1"/>
  <c r="U53" i="1"/>
  <c r="V51" i="1"/>
  <c r="U51" i="1"/>
  <c r="V49" i="1"/>
  <c r="V47" i="1"/>
  <c r="V45" i="1"/>
  <c r="V43" i="1"/>
  <c r="U43" i="1"/>
  <c r="V41" i="1"/>
  <c r="V39" i="1"/>
  <c r="U39" i="1"/>
  <c r="V37" i="1"/>
  <c r="V35" i="1"/>
  <c r="U35" i="1"/>
  <c r="V33" i="1"/>
  <c r="V31" i="1"/>
  <c r="V29" i="1"/>
  <c r="V27" i="1"/>
  <c r="V25" i="1"/>
  <c r="V23" i="1"/>
  <c r="V21" i="1"/>
  <c r="V19" i="1"/>
  <c r="V17" i="1"/>
  <c r="U17" i="1"/>
  <c r="V15" i="1"/>
  <c r="V13" i="1"/>
  <c r="V11" i="1"/>
  <c r="V9" i="1"/>
  <c r="U9" i="1"/>
  <c r="V7" i="1"/>
  <c r="V71" i="1"/>
  <c r="V75" i="1"/>
  <c r="V6" i="1"/>
  <c r="U90" i="1"/>
  <c r="V90" i="1"/>
  <c r="V85" i="1"/>
  <c r="V83" i="1"/>
  <c r="V81" i="1"/>
  <c r="V79" i="1"/>
  <c r="V76" i="1"/>
  <c r="V73" i="1"/>
  <c r="V69" i="1"/>
  <c r="V66" i="1"/>
  <c r="U64" i="1"/>
  <c r="V64" i="1"/>
  <c r="U62" i="1"/>
  <c r="V62" i="1"/>
  <c r="U60" i="1"/>
  <c r="V60" i="1"/>
  <c r="V58" i="1"/>
  <c r="V56" i="1"/>
  <c r="V54" i="1"/>
  <c r="U52" i="1"/>
  <c r="V52" i="1"/>
  <c r="U50" i="1"/>
  <c r="V50" i="1"/>
  <c r="V48" i="1"/>
  <c r="V46" i="1"/>
  <c r="V44" i="1"/>
  <c r="V42" i="1"/>
  <c r="U40" i="1"/>
  <c r="V40" i="1"/>
  <c r="V38" i="1"/>
  <c r="V36" i="1"/>
  <c r="U34" i="1"/>
  <c r="V34" i="1"/>
  <c r="V32" i="1"/>
  <c r="V30" i="1"/>
  <c r="V28" i="1"/>
  <c r="V26" i="1"/>
  <c r="U24" i="1"/>
  <c r="V24" i="1"/>
  <c r="V22" i="1"/>
  <c r="V20" i="1"/>
  <c r="U18" i="1"/>
  <c r="V18" i="1"/>
  <c r="U16" i="1"/>
  <c r="V16" i="1"/>
  <c r="V14" i="1"/>
  <c r="V12" i="1"/>
  <c r="V8" i="1"/>
  <c r="V86" i="1"/>
  <c r="V87" i="1"/>
  <c r="V88" i="1"/>
  <c r="V78" i="1"/>
  <c r="V68" i="1"/>
  <c r="V70" i="1"/>
  <c r="V72" i="1"/>
  <c r="V10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70" i="1" l="1"/>
  <c r="AC72" i="1"/>
  <c r="AC68" i="1"/>
  <c r="AC5" i="1" s="1"/>
  <c r="U68" i="1"/>
  <c r="AC8" i="1"/>
  <c r="U8" i="1"/>
  <c r="AC15" i="1"/>
  <c r="U15" i="1"/>
  <c r="AC25" i="1"/>
  <c r="U25" i="1"/>
  <c r="AC61" i="1"/>
  <c r="U61" i="1"/>
  <c r="AC38" i="1"/>
  <c r="U38" i="1"/>
  <c r="AC69" i="1"/>
  <c r="U69" i="1"/>
  <c r="R5" i="1"/>
  <c r="U88" i="1"/>
  <c r="AC11" i="1"/>
  <c r="U11" i="1"/>
  <c r="AC19" i="1"/>
  <c r="U19" i="1"/>
  <c r="AC23" i="1"/>
  <c r="U23" i="1"/>
  <c r="AC27" i="1"/>
  <c r="U27" i="1"/>
  <c r="AC20" i="1"/>
  <c r="U20" i="1"/>
  <c r="AC26" i="1"/>
  <c r="U26" i="1"/>
  <c r="AC58" i="1"/>
  <c r="U58" i="1"/>
  <c r="U70" i="1"/>
  <c r="U87" i="1"/>
  <c r="Q5" i="1"/>
  <c r="K5" i="1"/>
</calcChain>
</file>

<file path=xl/sharedStrings.xml><?xml version="1.0" encoding="utf-8"?>
<sst xmlns="http://schemas.openxmlformats.org/spreadsheetml/2006/main" count="249" uniqueCount="140">
  <si>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</si>
  <si>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</si>
  <si>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</si>
  <si>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</si>
  <si>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</si>
  <si>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</si>
  <si>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</si>
  <si>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</si>
  <si>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</si>
  <si>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</si>
  <si>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</si>
  <si>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</si>
  <si>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</si>
  <si>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</si>
  <si>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</si>
  <si>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</si>
  <si>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</si>
  <si>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</si>
  <si>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</si>
  <si>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</si>
  <si>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</si>
  <si>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</si>
  <si>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</si>
  <si>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</si>
  <si>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04,05,(1)</t>
  </si>
  <si>
    <t>04,05,(2)</t>
  </si>
  <si>
    <t>06,05,</t>
  </si>
  <si>
    <t>23,04,</t>
  </si>
  <si>
    <t>16,04,</t>
  </si>
  <si>
    <t>09,04,</t>
  </si>
  <si>
    <t>02,04,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</si>
  <si>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</si>
  <si>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</si>
  <si>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</si>
  <si>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</si>
  <si>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</si>
  <si>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</si>
  <si>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</si>
  <si>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</si>
  <si>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</si>
  <si>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</si>
  <si>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</si>
  <si>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</si>
  <si>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</si>
  <si>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</si>
  <si>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</si>
  <si>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</si>
  <si>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</si>
  <si>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</si>
  <si>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</si>
  <si>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</si>
  <si>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</si>
  <si>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</si>
  <si>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</si>
  <si>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</si>
  <si>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</si>
  <si>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</si>
  <si>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</si>
  <si>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</si>
  <si>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</si>
  <si>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</si>
  <si>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</si>
  <si>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</si>
  <si>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</si>
  <si>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30,04,24 Зверев обнулил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</si>
  <si>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</si>
  <si>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</si>
  <si>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</si>
  <si>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</si>
  <si>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</si>
  <si>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</si>
  <si>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</si>
  <si>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</si>
  <si>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</si>
  <si>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</si>
  <si>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</si>
  <si>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</si>
  <si>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</si>
  <si>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</si>
  <si>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</si>
  <si>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</si>
  <si>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</si>
  <si>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</si>
  <si>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</si>
  <si>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</si>
  <si>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</si>
  <si>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</si>
  <si>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</si>
  <si>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</si>
  <si>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</si>
  <si>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</si>
  <si>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</si>
  <si>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</si>
  <si>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</si>
  <si>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</si>
  <si>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</si>
  <si>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</si>
  <si>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</si>
  <si>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</si>
  <si>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</si>
  <si>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</si>
  <si>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</si>
  <si>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</si>
  <si>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</si>
  <si>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</si>
  <si>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</si>
  <si>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</si>
  <si>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</si>
  <si>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</si>
  <si>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</si>
  <si>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</si>
  <si>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</si>
  <si>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</si>
  <si>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</si>
  <si>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</si>
  <si>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</si>
  <si>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</si>
  <si>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</si>
  <si>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</si>
  <si>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</si>
  <si>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</si>
  <si>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</si>
  <si>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</si>
  <si>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</si>
  <si>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</si>
  <si>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</si>
  <si>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</si>
  <si>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</si>
  <si>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</si>
  <si>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</si>
  <si>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устар. (6827)</t>
  </si>
  <si>
    <t>устар. (6826)</t>
  </si>
  <si>
    <t>устар. (6828)</t>
  </si>
  <si>
    <t>новинка</t>
  </si>
  <si>
    <t>дубль</t>
  </si>
  <si>
    <t>ротация на 6773 САЛЯМИ Папа может п/к в/у 0.28кг 8шт.</t>
  </si>
  <si>
    <t>дифицит на 04,05</t>
  </si>
  <si>
    <t>дефицит на 27,04 и 04,05</t>
  </si>
  <si>
    <t>заказ</t>
  </si>
  <si>
    <t>11,05,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</si>
</sst>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8" sqref="AE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" customWidth="1"/>
    <col min="10" max="11" width="7.140625" customWidth="1"/>
    <col min="12" max="13" width="0.85546875" customWidth="1"/>
    <col min="14" max="19" width="7.140625" customWidth="1"/>
    <col min="20" max="20" width="22.140625" customWidth="1"/>
    <col min="21" max="22" width="5.140625" customWidth="1"/>
    <col min="23" max="27" width="6.140625" customWidth="1"/>
    <col min="28" max="28" width="50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 t="s">
        <v>139</v>
      </c>
      <c r="S4" s="1"/>
      <c r="T4" s="1"/>
      <c r="U4" s="1"/>
      <c r="V4" s="1"/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11925.887000000001</v>
      </c>
      <c r="F5" s="4">
        <f>SUM(F6:F492)</f>
        <v>9793.112000000001</v>
      </c>
      <c r="G5" s="6"/>
      <c r="H5" s="1"/>
      <c r="I5" s="1"/>
      <c r="J5" s="4">
        <f t="shared" ref="J5:S5" si="0">SUM(J6:J492)</f>
        <v>13493.694000000001</v>
      </c>
      <c r="K5" s="4">
        <f t="shared" si="0"/>
        <v>-1567.807</v>
      </c>
      <c r="L5" s="4">
        <f t="shared" si="0"/>
        <v>0</v>
      </c>
      <c r="M5" s="4">
        <f t="shared" si="0"/>
        <v>0</v>
      </c>
      <c r="N5" s="4">
        <f t="shared" si="0"/>
        <v>5973</v>
      </c>
      <c r="O5" s="4">
        <f t="shared" si="0"/>
        <v>7000</v>
      </c>
      <c r="P5" s="4">
        <f t="shared" si="0"/>
        <v>2385.1773999999996</v>
      </c>
      <c r="Q5" s="4">
        <f t="shared" si="0"/>
        <v>10056</v>
      </c>
      <c r="R5" s="4">
        <f t="shared" si="0"/>
        <v>13237</v>
      </c>
      <c r="S5" s="4">
        <f t="shared" si="0"/>
        <v>8720</v>
      </c>
      <c r="T5" s="1"/>
      <c r="U5" s="1"/>
      <c r="V5" s="1"/>
      <c r="W5" s="4">
        <f>SUM(W6:W492)</f>
        <v>2310.5936000000015</v>
      </c>
      <c r="X5" s="4">
        <f>SUM(X6:X492)</f>
        <v>2374.3980000000001</v>
      </c>
      <c r="Y5" s="4">
        <f>SUM(Y6:Y492)</f>
        <v>2083.9728000000005</v>
      </c>
      <c r="Z5" s="4">
        <f>SUM(Z6:Z492)</f>
        <v>2142.6662000000001</v>
      </c>
      <c r="AA5" s="4">
        <f>SUM(AA6:AA492)</f>
        <v>1618.2149999999999</v>
      </c>
      <c r="AB5" s="1"/>
      <c r="AC5" s="4">
        <f>SUM(AC6:AC492)</f>
        <v>6767.68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128</v>
      </c>
      <c r="D6" s="1">
        <v>472</v>
      </c>
      <c r="E6" s="1">
        <v>332</v>
      </c>
      <c r="F6" s="1">
        <v>266</v>
      </c>
      <c r="G6" s="6">
        <v>0.4</v>
      </c>
      <c r="H6" s="1">
        <v>60</v>
      </c>
      <c r="I6" s="1"/>
      <c r="J6" s="1">
        <v>365</v>
      </c>
      <c r="K6" s="1">
        <f t="shared" ref="K6:K35" si="1">E6-J6</f>
        <v>-33</v>
      </c>
      <c r="L6" s="1"/>
      <c r="M6" s="1"/>
      <c r="N6" s="1">
        <v>0</v>
      </c>
      <c r="O6" s="1"/>
      <c r="P6" s="1">
        <f t="shared" ref="P6:P37" si="2">E6/5</f>
        <v>66.400000000000006</v>
      </c>
      <c r="Q6" s="5">
        <f>ROUND(13*P6-O6-N6-F6,0)</f>
        <v>597</v>
      </c>
      <c r="R6" s="5">
        <f>Q6</f>
        <v>597</v>
      </c>
      <c r="S6" s="5"/>
      <c r="T6" s="1"/>
      <c r="U6" s="1">
        <f>(F6+N6+O6+R6)/P6</f>
        <v>12.996987951807228</v>
      </c>
      <c r="V6" s="1">
        <f>(F6+N6+O6)/P6</f>
        <v>4.0060240963855422</v>
      </c>
      <c r="W6" s="1">
        <v>54.8</v>
      </c>
      <c r="X6" s="1">
        <v>67.599999999999994</v>
      </c>
      <c r="Y6" s="1">
        <v>50.4</v>
      </c>
      <c r="Z6" s="1">
        <v>39.200000000000003</v>
      </c>
      <c r="AA6" s="1">
        <v>55.8</v>
      </c>
      <c r="AB6" s="1" t="s">
        <v>136</v>
      </c>
      <c r="AC6" s="1">
        <f>R6*G6</f>
        <v>238.8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33.677</v>
      </c>
      <c r="D7" s="1"/>
      <c r="E7" s="1">
        <v>32.738</v>
      </c>
      <c r="F7" s="1">
        <v>0.437</v>
      </c>
      <c r="G7" s="6">
        <v>1</v>
      </c>
      <c r="H7" s="1">
        <v>120</v>
      </c>
      <c r="I7" s="1"/>
      <c r="J7" s="1">
        <v>33.299999999999997</v>
      </c>
      <c r="K7" s="1">
        <f t="shared" si="1"/>
        <v>-0.56199999999999761</v>
      </c>
      <c r="L7" s="1"/>
      <c r="M7" s="1"/>
      <c r="N7" s="1">
        <v>20</v>
      </c>
      <c r="O7" s="1"/>
      <c r="P7" s="1">
        <f t="shared" si="2"/>
        <v>6.5476000000000001</v>
      </c>
      <c r="Q7" s="5">
        <f>ROUND(12*P7-O7-N7-F7,0)</f>
        <v>58</v>
      </c>
      <c r="R7" s="5">
        <v>80</v>
      </c>
      <c r="S7" s="5">
        <v>80</v>
      </c>
      <c r="T7" s="1"/>
      <c r="U7" s="1">
        <f t="shared" ref="U7:U8" si="3">(F7+N7+O7+R7)/P7</f>
        <v>15.339513714948989</v>
      </c>
      <c r="V7" s="1">
        <f t="shared" ref="V7:V70" si="4">(F7+N7+O7)/P7</f>
        <v>3.1212963528621174</v>
      </c>
      <c r="W7" s="1">
        <v>3.048</v>
      </c>
      <c r="X7" s="1">
        <v>3.5832000000000002</v>
      </c>
      <c r="Y7" s="1">
        <v>5.1223999999999998</v>
      </c>
      <c r="Z7" s="1">
        <v>5.8697999999999997</v>
      </c>
      <c r="AA7" s="1">
        <v>4.0941999999999998</v>
      </c>
      <c r="AB7" s="1"/>
      <c r="AC7" s="1">
        <f t="shared" ref="AC7:AC8" si="5">R7*G7</f>
        <v>80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276.875</v>
      </c>
      <c r="D8" s="1">
        <v>89.549000000000007</v>
      </c>
      <c r="E8" s="1">
        <v>147.52500000000001</v>
      </c>
      <c r="F8" s="1">
        <v>217.01400000000001</v>
      </c>
      <c r="G8" s="6">
        <v>1</v>
      </c>
      <c r="H8" s="1">
        <v>45</v>
      </c>
      <c r="I8" s="1"/>
      <c r="J8" s="1">
        <v>142.072</v>
      </c>
      <c r="K8" s="1">
        <f t="shared" si="1"/>
        <v>5.453000000000003</v>
      </c>
      <c r="L8" s="1"/>
      <c r="M8" s="1"/>
      <c r="N8" s="1">
        <v>50</v>
      </c>
      <c r="O8" s="1"/>
      <c r="P8" s="1">
        <f t="shared" si="2"/>
        <v>29.505000000000003</v>
      </c>
      <c r="Q8" s="5">
        <f>ROUND(13*P8-O8-N8-F8,0)</f>
        <v>117</v>
      </c>
      <c r="R8" s="5">
        <f t="shared" ref="R8" si="6">Q8</f>
        <v>117</v>
      </c>
      <c r="S8" s="5"/>
      <c r="T8" s="1"/>
      <c r="U8" s="1">
        <f t="shared" si="3"/>
        <v>13.015217759701745</v>
      </c>
      <c r="V8" s="1">
        <f t="shared" si="4"/>
        <v>9.0497881714963562</v>
      </c>
      <c r="W8" s="1">
        <v>20.898199999999999</v>
      </c>
      <c r="X8" s="1">
        <v>27.999199999999998</v>
      </c>
      <c r="Y8" s="1">
        <v>35.833199999999998</v>
      </c>
      <c r="Z8" s="1">
        <v>14.031000000000001</v>
      </c>
      <c r="AA8" s="1">
        <v>25.165600000000001</v>
      </c>
      <c r="AB8" s="1"/>
      <c r="AC8" s="1">
        <f t="shared" si="5"/>
        <v>117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idden="1" x14ac:dyDescent="0.25">
      <c r="A9" s="11" t="s">
        <v>36</v>
      </c>
      <c r="B9" s="11" t="s">
        <v>34</v>
      </c>
      <c r="C9" s="11"/>
      <c r="D9" s="11"/>
      <c r="E9" s="16">
        <v>1.077</v>
      </c>
      <c r="F9" s="16">
        <v>-1.077</v>
      </c>
      <c r="G9" s="12">
        <v>0</v>
      </c>
      <c r="H9" s="11" t="e">
        <v>#N/A</v>
      </c>
      <c r="I9" s="11"/>
      <c r="J9" s="11">
        <v>1</v>
      </c>
      <c r="K9" s="11">
        <f t="shared" si="1"/>
        <v>7.6999999999999957E-2</v>
      </c>
      <c r="L9" s="11"/>
      <c r="M9" s="11"/>
      <c r="N9" s="11"/>
      <c r="O9" s="11"/>
      <c r="P9" s="11">
        <f t="shared" si="2"/>
        <v>0.21539999999999998</v>
      </c>
      <c r="Q9" s="13"/>
      <c r="R9" s="13"/>
      <c r="S9" s="13"/>
      <c r="T9" s="11"/>
      <c r="U9" s="11">
        <f t="shared" ref="U9:U64" si="7">(F9+N9+O9+Q9)/P9</f>
        <v>-5</v>
      </c>
      <c r="V9" s="11">
        <f t="shared" si="4"/>
        <v>-5</v>
      </c>
      <c r="W9" s="11">
        <v>0.21199999999999999</v>
      </c>
      <c r="X9" s="11">
        <v>0</v>
      </c>
      <c r="Y9" s="11">
        <v>0</v>
      </c>
      <c r="Z9" s="11">
        <v>0</v>
      </c>
      <c r="AA9" s="11">
        <v>0</v>
      </c>
      <c r="AB9" s="14" t="s">
        <v>134</v>
      </c>
      <c r="AC9" s="11">
        <f t="shared" ref="AC9:AC35" si="8">ROUND(Q9*G9,0)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idden="1" x14ac:dyDescent="0.25">
      <c r="A10" s="1" t="s">
        <v>37</v>
      </c>
      <c r="B10" s="1" t="s">
        <v>34</v>
      </c>
      <c r="C10" s="1">
        <v>123.53700000000001</v>
      </c>
      <c r="D10" s="1">
        <v>403.38099999999997</v>
      </c>
      <c r="E10" s="16">
        <f>287.318+E9</f>
        <v>288.39499999999998</v>
      </c>
      <c r="F10" s="16">
        <f>239.24+F9</f>
        <v>238.16300000000001</v>
      </c>
      <c r="G10" s="6">
        <v>1</v>
      </c>
      <c r="H10" s="1">
        <v>45</v>
      </c>
      <c r="I10" s="1"/>
      <c r="J10" s="1">
        <v>358.02800000000002</v>
      </c>
      <c r="K10" s="1">
        <f t="shared" si="1"/>
        <v>-69.633000000000038</v>
      </c>
      <c r="L10" s="1"/>
      <c r="M10" s="1"/>
      <c r="N10" s="1">
        <v>200</v>
      </c>
      <c r="O10" s="1">
        <v>500</v>
      </c>
      <c r="P10" s="1">
        <f t="shared" si="2"/>
        <v>57.678999999999995</v>
      </c>
      <c r="Q10" s="5"/>
      <c r="R10" s="5">
        <f t="shared" ref="R10:R15" si="9">Q10</f>
        <v>0</v>
      </c>
      <c r="S10" s="5"/>
      <c r="T10" s="1"/>
      <c r="U10" s="1">
        <f t="shared" ref="U10:U15" si="10">(F10+N10+O10+R10)/P10</f>
        <v>16.265243849581307</v>
      </c>
      <c r="V10" s="1">
        <f t="shared" si="4"/>
        <v>16.265243849581307</v>
      </c>
      <c r="W10" s="1">
        <v>83.114000000000004</v>
      </c>
      <c r="X10" s="1">
        <v>58.847400000000007</v>
      </c>
      <c r="Y10" s="1">
        <v>54.346799999999988</v>
      </c>
      <c r="Z10" s="1">
        <v>58.740200000000002</v>
      </c>
      <c r="AA10" s="1">
        <v>35.0854</v>
      </c>
      <c r="AB10" s="1"/>
      <c r="AC10" s="1">
        <f t="shared" ref="AC10:AC15" si="11">R10*G10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386.642</v>
      </c>
      <c r="D11" s="1">
        <v>361.226</v>
      </c>
      <c r="E11" s="1">
        <v>493.88</v>
      </c>
      <c r="F11" s="1">
        <v>252.98400000000001</v>
      </c>
      <c r="G11" s="6">
        <v>1</v>
      </c>
      <c r="H11" s="1">
        <v>60</v>
      </c>
      <c r="I11" s="1"/>
      <c r="J11" s="1">
        <v>482.88499999999999</v>
      </c>
      <c r="K11" s="1">
        <f t="shared" si="1"/>
        <v>10.995000000000005</v>
      </c>
      <c r="L11" s="1"/>
      <c r="M11" s="1"/>
      <c r="N11" s="1">
        <v>250</v>
      </c>
      <c r="O11" s="1">
        <v>350</v>
      </c>
      <c r="P11" s="1">
        <f t="shared" si="2"/>
        <v>98.775999999999996</v>
      </c>
      <c r="Q11" s="5">
        <f t="shared" ref="Q11:Q12" si="12">ROUND(13*P11-O11-N11-F11,0)</f>
        <v>431</v>
      </c>
      <c r="R11" s="5">
        <f t="shared" si="9"/>
        <v>431</v>
      </c>
      <c r="S11" s="5"/>
      <c r="T11" s="1"/>
      <c r="U11" s="1">
        <f t="shared" si="10"/>
        <v>12.998947112658945</v>
      </c>
      <c r="V11" s="1">
        <f t="shared" si="4"/>
        <v>8.635538997327286</v>
      </c>
      <c r="W11" s="1">
        <v>104.4772</v>
      </c>
      <c r="X11" s="1">
        <v>95.713200000000001</v>
      </c>
      <c r="Y11" s="1">
        <v>98.679000000000002</v>
      </c>
      <c r="Z11" s="1">
        <v>77.820599999999999</v>
      </c>
      <c r="AA11" s="1">
        <v>65.544000000000011</v>
      </c>
      <c r="AB11" s="1" t="s">
        <v>137</v>
      </c>
      <c r="AC11" s="1">
        <f t="shared" si="11"/>
        <v>431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34</v>
      </c>
      <c r="C12" s="1">
        <v>15.609</v>
      </c>
      <c r="D12" s="1">
        <v>32.813000000000002</v>
      </c>
      <c r="E12" s="1">
        <v>31.01</v>
      </c>
      <c r="F12" s="1">
        <v>16.372</v>
      </c>
      <c r="G12" s="6">
        <v>1</v>
      </c>
      <c r="H12" s="1">
        <v>120</v>
      </c>
      <c r="I12" s="1"/>
      <c r="J12" s="1">
        <v>40</v>
      </c>
      <c r="K12" s="1">
        <f t="shared" si="1"/>
        <v>-8.9899999999999984</v>
      </c>
      <c r="L12" s="1"/>
      <c r="M12" s="1"/>
      <c r="N12" s="1">
        <v>20</v>
      </c>
      <c r="O12" s="1"/>
      <c r="P12" s="1">
        <f t="shared" si="2"/>
        <v>6.202</v>
      </c>
      <c r="Q12" s="5">
        <f t="shared" si="12"/>
        <v>44</v>
      </c>
      <c r="R12" s="5">
        <v>70</v>
      </c>
      <c r="S12" s="5">
        <v>70</v>
      </c>
      <c r="T12" s="1"/>
      <c r="U12" s="1">
        <f t="shared" si="10"/>
        <v>17.151241534988714</v>
      </c>
      <c r="V12" s="1">
        <f t="shared" si="4"/>
        <v>5.8645598194130928</v>
      </c>
      <c r="W12" s="1">
        <v>4.1689999999999996</v>
      </c>
      <c r="X12" s="1">
        <v>4.7789999999999999</v>
      </c>
      <c r="Y12" s="1">
        <v>4.2875999999999994</v>
      </c>
      <c r="Z12" s="1">
        <v>3.8201999999999998</v>
      </c>
      <c r="AA12" s="1">
        <v>2.4348000000000001</v>
      </c>
      <c r="AB12" s="1"/>
      <c r="AC12" s="1">
        <f t="shared" si="11"/>
        <v>70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34</v>
      </c>
      <c r="C13" s="1">
        <v>99.340999999999994</v>
      </c>
      <c r="D13" s="1"/>
      <c r="E13" s="1">
        <v>95.605000000000004</v>
      </c>
      <c r="F13" s="1">
        <v>2.3660000000000001</v>
      </c>
      <c r="G13" s="6">
        <v>1</v>
      </c>
      <c r="H13" s="1">
        <v>60</v>
      </c>
      <c r="I13" s="1"/>
      <c r="J13" s="1">
        <v>132.9</v>
      </c>
      <c r="K13" s="1">
        <f t="shared" si="1"/>
        <v>-37.295000000000002</v>
      </c>
      <c r="L13" s="1"/>
      <c r="M13" s="1"/>
      <c r="N13" s="1">
        <v>130</v>
      </c>
      <c r="O13" s="1">
        <v>150</v>
      </c>
      <c r="P13" s="1">
        <f t="shared" si="2"/>
        <v>19.121000000000002</v>
      </c>
      <c r="Q13" s="5"/>
      <c r="R13" s="5">
        <v>100</v>
      </c>
      <c r="S13" s="5">
        <v>300</v>
      </c>
      <c r="T13" s="1"/>
      <c r="U13" s="1">
        <f t="shared" si="10"/>
        <v>19.997175879922594</v>
      </c>
      <c r="V13" s="1">
        <f t="shared" si="4"/>
        <v>14.76732388473406</v>
      </c>
      <c r="W13" s="1">
        <v>24.5336</v>
      </c>
      <c r="X13" s="1">
        <v>0</v>
      </c>
      <c r="Y13" s="1">
        <v>24.2026</v>
      </c>
      <c r="Z13" s="1">
        <v>6.7804000000000002</v>
      </c>
      <c r="AA13" s="1">
        <v>10.2758</v>
      </c>
      <c r="AB13" s="1"/>
      <c r="AC13" s="1">
        <f t="shared" si="11"/>
        <v>100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34</v>
      </c>
      <c r="C14" s="1">
        <v>70.992999999999995</v>
      </c>
      <c r="D14" s="1">
        <v>250.726</v>
      </c>
      <c r="E14" s="1">
        <v>101.345</v>
      </c>
      <c r="F14" s="1">
        <v>220.374</v>
      </c>
      <c r="G14" s="6">
        <v>1</v>
      </c>
      <c r="H14" s="1">
        <v>60</v>
      </c>
      <c r="I14" s="1"/>
      <c r="J14" s="1">
        <v>310.8</v>
      </c>
      <c r="K14" s="1">
        <f t="shared" si="1"/>
        <v>-209.45500000000001</v>
      </c>
      <c r="L14" s="1"/>
      <c r="M14" s="1"/>
      <c r="N14" s="1">
        <v>200</v>
      </c>
      <c r="O14" s="1">
        <v>250</v>
      </c>
      <c r="P14" s="1">
        <f t="shared" si="2"/>
        <v>20.268999999999998</v>
      </c>
      <c r="Q14" s="5"/>
      <c r="R14" s="5">
        <v>200</v>
      </c>
      <c r="S14" s="5">
        <v>300</v>
      </c>
      <c r="T14" s="1"/>
      <c r="U14" s="1">
        <f t="shared" si="10"/>
        <v>42.941141644876417</v>
      </c>
      <c r="V14" s="1">
        <f t="shared" si="4"/>
        <v>33.073856628348715</v>
      </c>
      <c r="W14" s="1">
        <v>66.288800000000009</v>
      </c>
      <c r="X14" s="1">
        <v>47.261600000000001</v>
      </c>
      <c r="Y14" s="1">
        <v>46.575800000000001</v>
      </c>
      <c r="Z14" s="1">
        <v>51.1738</v>
      </c>
      <c r="AA14" s="1">
        <v>30.511600000000001</v>
      </c>
      <c r="AB14" s="1" t="s">
        <v>39</v>
      </c>
      <c r="AC14" s="1">
        <f t="shared" si="11"/>
        <v>200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32</v>
      </c>
      <c r="C15" s="1">
        <v>173</v>
      </c>
      <c r="D15" s="1">
        <v>152</v>
      </c>
      <c r="E15" s="1">
        <v>274</v>
      </c>
      <c r="F15" s="1">
        <v>49</v>
      </c>
      <c r="G15" s="6">
        <v>0.25</v>
      </c>
      <c r="H15" s="1">
        <v>120</v>
      </c>
      <c r="I15" s="1"/>
      <c r="J15" s="1">
        <v>288</v>
      </c>
      <c r="K15" s="1">
        <f t="shared" si="1"/>
        <v>-14</v>
      </c>
      <c r="L15" s="1"/>
      <c r="M15" s="1"/>
      <c r="N15" s="1">
        <v>267</v>
      </c>
      <c r="O15" s="1"/>
      <c r="P15" s="1">
        <f t="shared" si="2"/>
        <v>54.8</v>
      </c>
      <c r="Q15" s="5">
        <f>ROUND(13*P15-O15-N15-F15,0)</f>
        <v>396</v>
      </c>
      <c r="R15" s="5">
        <f t="shared" si="9"/>
        <v>396</v>
      </c>
      <c r="S15" s="5"/>
      <c r="T15" s="1"/>
      <c r="U15" s="1">
        <f t="shared" si="10"/>
        <v>12.992700729927009</v>
      </c>
      <c r="V15" s="1">
        <f t="shared" si="4"/>
        <v>5.7664233576642339</v>
      </c>
      <c r="W15" s="1">
        <v>45.4</v>
      </c>
      <c r="X15" s="1">
        <v>39.4</v>
      </c>
      <c r="Y15" s="1">
        <v>44</v>
      </c>
      <c r="Z15" s="1">
        <v>49.4</v>
      </c>
      <c r="AA15" s="1">
        <v>36.4</v>
      </c>
      <c r="AB15" s="1"/>
      <c r="AC15" s="1">
        <f t="shared" si="11"/>
        <v>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idden="1" x14ac:dyDescent="0.25">
      <c r="A16" s="11" t="s">
        <v>44</v>
      </c>
      <c r="B16" s="11" t="s">
        <v>32</v>
      </c>
      <c r="C16" s="11">
        <v>59</v>
      </c>
      <c r="D16" s="11"/>
      <c r="E16" s="16">
        <v>80</v>
      </c>
      <c r="F16" s="16">
        <v>-24</v>
      </c>
      <c r="G16" s="12">
        <v>0</v>
      </c>
      <c r="H16" s="11">
        <v>60</v>
      </c>
      <c r="I16" s="11"/>
      <c r="J16" s="11">
        <v>89</v>
      </c>
      <c r="K16" s="11">
        <f t="shared" si="1"/>
        <v>-9</v>
      </c>
      <c r="L16" s="11"/>
      <c r="M16" s="11"/>
      <c r="N16" s="11">
        <v>84</v>
      </c>
      <c r="O16" s="11"/>
      <c r="P16" s="11">
        <f t="shared" si="2"/>
        <v>16</v>
      </c>
      <c r="Q16" s="13"/>
      <c r="R16" s="13"/>
      <c r="S16" s="13"/>
      <c r="T16" s="11"/>
      <c r="U16" s="11">
        <f t="shared" si="7"/>
        <v>3.75</v>
      </c>
      <c r="V16" s="11">
        <f t="shared" si="4"/>
        <v>3.75</v>
      </c>
      <c r="W16" s="11">
        <v>26.4</v>
      </c>
      <c r="X16" s="11">
        <v>27</v>
      </c>
      <c r="Y16" s="11">
        <v>3.6</v>
      </c>
      <c r="Z16" s="11">
        <v>33.799999999999997</v>
      </c>
      <c r="AA16" s="11">
        <v>14.6</v>
      </c>
      <c r="AB16" s="14" t="s">
        <v>130</v>
      </c>
      <c r="AC16" s="1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idden="1" x14ac:dyDescent="0.25">
      <c r="A17" s="11" t="s">
        <v>45</v>
      </c>
      <c r="B17" s="11" t="s">
        <v>32</v>
      </c>
      <c r="C17" s="11">
        <v>49</v>
      </c>
      <c r="D17" s="11"/>
      <c r="E17" s="16">
        <v>69</v>
      </c>
      <c r="F17" s="16">
        <v>-29</v>
      </c>
      <c r="G17" s="12">
        <v>0</v>
      </c>
      <c r="H17" s="11">
        <v>60</v>
      </c>
      <c r="I17" s="11"/>
      <c r="J17" s="11">
        <v>100</v>
      </c>
      <c r="K17" s="11">
        <f t="shared" si="1"/>
        <v>-31</v>
      </c>
      <c r="L17" s="11"/>
      <c r="M17" s="11"/>
      <c r="N17" s="11">
        <v>57</v>
      </c>
      <c r="O17" s="11"/>
      <c r="P17" s="11">
        <f t="shared" si="2"/>
        <v>13.8</v>
      </c>
      <c r="Q17" s="13"/>
      <c r="R17" s="13"/>
      <c r="S17" s="13"/>
      <c r="T17" s="11"/>
      <c r="U17" s="11">
        <f t="shared" si="7"/>
        <v>2.0289855072463765</v>
      </c>
      <c r="V17" s="11">
        <f t="shared" si="4"/>
        <v>2.0289855072463765</v>
      </c>
      <c r="W17" s="11">
        <v>31.2</v>
      </c>
      <c r="X17" s="11">
        <v>33.6</v>
      </c>
      <c r="Y17" s="11">
        <v>26</v>
      </c>
      <c r="Z17" s="11">
        <v>36.4</v>
      </c>
      <c r="AA17" s="11">
        <v>26.8</v>
      </c>
      <c r="AB17" s="14" t="s">
        <v>131</v>
      </c>
      <c r="AC17" s="1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idden="1" x14ac:dyDescent="0.25">
      <c r="A18" s="11" t="s">
        <v>46</v>
      </c>
      <c r="B18" s="11" t="s">
        <v>32</v>
      </c>
      <c r="C18" s="11">
        <v>100</v>
      </c>
      <c r="D18" s="11"/>
      <c r="E18" s="16">
        <v>143</v>
      </c>
      <c r="F18" s="16">
        <v>-44</v>
      </c>
      <c r="G18" s="12">
        <v>0</v>
      </c>
      <c r="H18" s="11">
        <v>60</v>
      </c>
      <c r="I18" s="11"/>
      <c r="J18" s="11">
        <v>166</v>
      </c>
      <c r="K18" s="11">
        <f t="shared" si="1"/>
        <v>-23</v>
      </c>
      <c r="L18" s="11"/>
      <c r="M18" s="11"/>
      <c r="N18" s="11">
        <v>0</v>
      </c>
      <c r="O18" s="11"/>
      <c r="P18" s="11">
        <f t="shared" si="2"/>
        <v>28.6</v>
      </c>
      <c r="Q18" s="13"/>
      <c r="R18" s="13"/>
      <c r="S18" s="13"/>
      <c r="T18" s="11"/>
      <c r="U18" s="11">
        <f t="shared" si="7"/>
        <v>-1.5384615384615383</v>
      </c>
      <c r="V18" s="11">
        <f t="shared" si="4"/>
        <v>-1.5384615384615383</v>
      </c>
      <c r="W18" s="11">
        <v>30</v>
      </c>
      <c r="X18" s="11">
        <v>46.8</v>
      </c>
      <c r="Y18" s="11">
        <v>34.799999999999997</v>
      </c>
      <c r="Z18" s="11">
        <v>35.6</v>
      </c>
      <c r="AA18" s="11">
        <v>28.8</v>
      </c>
      <c r="AB18" s="14" t="s">
        <v>132</v>
      </c>
      <c r="AC18" s="1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34</v>
      </c>
      <c r="C19" s="1">
        <v>123.179</v>
      </c>
      <c r="D19" s="1">
        <v>417.90600000000001</v>
      </c>
      <c r="E19" s="1">
        <v>195.98</v>
      </c>
      <c r="F19" s="1">
        <v>343.17</v>
      </c>
      <c r="G19" s="6">
        <v>1</v>
      </c>
      <c r="H19" s="1">
        <v>60</v>
      </c>
      <c r="I19" s="1"/>
      <c r="J19" s="1">
        <v>283.16699999999997</v>
      </c>
      <c r="K19" s="1">
        <f t="shared" si="1"/>
        <v>-87.186999999999983</v>
      </c>
      <c r="L19" s="1"/>
      <c r="M19" s="1"/>
      <c r="N19" s="1">
        <v>0</v>
      </c>
      <c r="O19" s="1"/>
      <c r="P19" s="1">
        <f t="shared" si="2"/>
        <v>39.195999999999998</v>
      </c>
      <c r="Q19" s="5">
        <f t="shared" ref="Q19:Q23" si="13">ROUND(13*P19-O19-N19-F19,0)</f>
        <v>166</v>
      </c>
      <c r="R19" s="5">
        <f t="shared" ref="R19:R23" si="14">Q19</f>
        <v>166</v>
      </c>
      <c r="S19" s="5"/>
      <c r="T19" s="1"/>
      <c r="U19" s="1">
        <f t="shared" ref="U19:U23" si="15">(F19+N19+O19+R19)/P19</f>
        <v>12.990356158791714</v>
      </c>
      <c r="V19" s="1">
        <f t="shared" si="4"/>
        <v>8.7552301255230134</v>
      </c>
      <c r="W19" s="1">
        <v>14.9596</v>
      </c>
      <c r="X19" s="1">
        <v>31.763000000000002</v>
      </c>
      <c r="Y19" s="1">
        <v>16.7118</v>
      </c>
      <c r="Z19" s="1">
        <v>26.457599999999999</v>
      </c>
      <c r="AA19" s="1">
        <v>10.188000000000001</v>
      </c>
      <c r="AB19" s="1"/>
      <c r="AC19" s="1">
        <f t="shared" ref="AC19:AC23" si="16">R19*G19</f>
        <v>166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34</v>
      </c>
      <c r="C20" s="1"/>
      <c r="D20" s="1">
        <v>250.88</v>
      </c>
      <c r="E20" s="1">
        <v>105.639</v>
      </c>
      <c r="F20" s="1">
        <v>145.24100000000001</v>
      </c>
      <c r="G20" s="6">
        <v>1</v>
      </c>
      <c r="H20" s="1">
        <v>60</v>
      </c>
      <c r="I20" s="1"/>
      <c r="J20" s="1">
        <v>103.8</v>
      </c>
      <c r="K20" s="1">
        <f t="shared" si="1"/>
        <v>1.8389999999999986</v>
      </c>
      <c r="L20" s="1"/>
      <c r="M20" s="1"/>
      <c r="N20" s="1">
        <v>0</v>
      </c>
      <c r="O20" s="1"/>
      <c r="P20" s="1">
        <f t="shared" si="2"/>
        <v>21.127800000000001</v>
      </c>
      <c r="Q20" s="5">
        <f t="shared" si="13"/>
        <v>129</v>
      </c>
      <c r="R20" s="5">
        <f t="shared" si="14"/>
        <v>129</v>
      </c>
      <c r="S20" s="5"/>
      <c r="T20" s="1"/>
      <c r="U20" s="1">
        <f t="shared" si="15"/>
        <v>12.980102045646019</v>
      </c>
      <c r="V20" s="1">
        <f t="shared" si="4"/>
        <v>6.8744024460663207</v>
      </c>
      <c r="W20" s="1">
        <v>7.8477999999999994</v>
      </c>
      <c r="X20" s="1">
        <v>26.817</v>
      </c>
      <c r="Y20" s="1">
        <v>2.3660000000000001</v>
      </c>
      <c r="Z20" s="1">
        <v>18.512799999999999</v>
      </c>
      <c r="AA20" s="1">
        <v>5.1162000000000001</v>
      </c>
      <c r="AB20" s="1"/>
      <c r="AC20" s="1">
        <f t="shared" si="16"/>
        <v>129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34</v>
      </c>
      <c r="C21" s="1">
        <v>-6.7519999999999998</v>
      </c>
      <c r="D21" s="1">
        <v>506.96899999999999</v>
      </c>
      <c r="E21" s="1">
        <v>155.79</v>
      </c>
      <c r="F21" s="1">
        <v>342.87700000000001</v>
      </c>
      <c r="G21" s="6">
        <v>1</v>
      </c>
      <c r="H21" s="1">
        <v>45</v>
      </c>
      <c r="I21" s="1"/>
      <c r="J21" s="1">
        <v>156.55000000000001</v>
      </c>
      <c r="K21" s="1">
        <f t="shared" si="1"/>
        <v>-0.76000000000001933</v>
      </c>
      <c r="L21" s="1"/>
      <c r="M21" s="1"/>
      <c r="N21" s="1">
        <v>0</v>
      </c>
      <c r="O21" s="1"/>
      <c r="P21" s="1">
        <f t="shared" si="2"/>
        <v>31.157999999999998</v>
      </c>
      <c r="Q21" s="5">
        <f t="shared" si="13"/>
        <v>62</v>
      </c>
      <c r="R21" s="5">
        <v>150</v>
      </c>
      <c r="S21" s="5">
        <v>300</v>
      </c>
      <c r="T21" s="1"/>
      <c r="U21" s="1">
        <f t="shared" si="15"/>
        <v>15.818634058668723</v>
      </c>
      <c r="V21" s="1">
        <f t="shared" si="4"/>
        <v>11.004461133577253</v>
      </c>
      <c r="W21" s="1">
        <v>33.180599999999998</v>
      </c>
      <c r="X21" s="1">
        <v>35.453200000000002</v>
      </c>
      <c r="Y21" s="1">
        <v>23.298400000000001</v>
      </c>
      <c r="Z21" s="1">
        <v>32.103999999999999</v>
      </c>
      <c r="AA21" s="1">
        <v>20.232199999999999</v>
      </c>
      <c r="AB21" s="1"/>
      <c r="AC21" s="1">
        <f t="shared" si="16"/>
        <v>150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34</v>
      </c>
      <c r="C22" s="1">
        <v>79.206000000000003</v>
      </c>
      <c r="D22" s="1">
        <v>48.9</v>
      </c>
      <c r="E22" s="1">
        <v>129.155</v>
      </c>
      <c r="F22" s="1">
        <v>-1.0489999999999999</v>
      </c>
      <c r="G22" s="6">
        <v>1</v>
      </c>
      <c r="H22" s="1">
        <v>60</v>
      </c>
      <c r="I22" s="1"/>
      <c r="J22" s="1">
        <v>132.83000000000001</v>
      </c>
      <c r="K22" s="1">
        <f t="shared" si="1"/>
        <v>-3.6750000000000114</v>
      </c>
      <c r="L22" s="1"/>
      <c r="M22" s="1"/>
      <c r="N22" s="1">
        <v>55</v>
      </c>
      <c r="O22" s="1">
        <v>40</v>
      </c>
      <c r="P22" s="1">
        <f t="shared" si="2"/>
        <v>25.831</v>
      </c>
      <c r="Q22" s="5">
        <f t="shared" si="13"/>
        <v>242</v>
      </c>
      <c r="R22" s="5">
        <v>300</v>
      </c>
      <c r="S22" s="5">
        <v>300</v>
      </c>
      <c r="T22" s="1"/>
      <c r="U22" s="1">
        <f t="shared" si="15"/>
        <v>15.251093647168133</v>
      </c>
      <c r="V22" s="1">
        <f t="shared" si="4"/>
        <v>3.637141419224962</v>
      </c>
      <c r="W22" s="1">
        <v>13.379200000000001</v>
      </c>
      <c r="X22" s="1">
        <v>15.602600000000001</v>
      </c>
      <c r="Y22" s="1">
        <v>16.4832</v>
      </c>
      <c r="Z22" s="1">
        <v>5.21</v>
      </c>
      <c r="AA22" s="1">
        <v>13.663600000000001</v>
      </c>
      <c r="AB22" s="1"/>
      <c r="AC22" s="1">
        <f t="shared" si="16"/>
        <v>300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224</v>
      </c>
      <c r="D23" s="1">
        <v>248</v>
      </c>
      <c r="E23" s="1">
        <v>330</v>
      </c>
      <c r="F23" s="1">
        <v>142</v>
      </c>
      <c r="G23" s="6">
        <v>0.25</v>
      </c>
      <c r="H23" s="1">
        <v>120</v>
      </c>
      <c r="I23" s="1"/>
      <c r="J23" s="1">
        <v>314</v>
      </c>
      <c r="K23" s="1">
        <f t="shared" si="1"/>
        <v>16</v>
      </c>
      <c r="L23" s="1"/>
      <c r="M23" s="1"/>
      <c r="N23" s="1">
        <v>100</v>
      </c>
      <c r="O23" s="1">
        <v>150</v>
      </c>
      <c r="P23" s="1">
        <f t="shared" si="2"/>
        <v>66</v>
      </c>
      <c r="Q23" s="5">
        <f t="shared" si="13"/>
        <v>466</v>
      </c>
      <c r="R23" s="5">
        <f t="shared" si="14"/>
        <v>466</v>
      </c>
      <c r="S23" s="5"/>
      <c r="T23" s="1"/>
      <c r="U23" s="1">
        <f t="shared" si="15"/>
        <v>13</v>
      </c>
      <c r="V23" s="1">
        <f t="shared" si="4"/>
        <v>5.9393939393939394</v>
      </c>
      <c r="W23" s="1">
        <v>51.2</v>
      </c>
      <c r="X23" s="1">
        <v>45.8</v>
      </c>
      <c r="Y23" s="1">
        <v>48.8</v>
      </c>
      <c r="Z23" s="1">
        <v>49.6</v>
      </c>
      <c r="AA23" s="1">
        <v>37.200000000000003</v>
      </c>
      <c r="AB23" s="1"/>
      <c r="AC23" s="1">
        <f t="shared" si="16"/>
        <v>116.5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idden="1" x14ac:dyDescent="0.25">
      <c r="A24" s="14" t="s">
        <v>52</v>
      </c>
      <c r="B24" s="11" t="s">
        <v>32</v>
      </c>
      <c r="C24" s="11"/>
      <c r="D24" s="11"/>
      <c r="E24" s="11">
        <v>2</v>
      </c>
      <c r="F24" s="11">
        <v>-2</v>
      </c>
      <c r="G24" s="12">
        <v>0</v>
      </c>
      <c r="H24" s="11" t="e">
        <v>#N/A</v>
      </c>
      <c r="I24" s="11"/>
      <c r="J24" s="11">
        <v>2</v>
      </c>
      <c r="K24" s="11">
        <f t="shared" si="1"/>
        <v>0</v>
      </c>
      <c r="L24" s="11"/>
      <c r="M24" s="11"/>
      <c r="N24" s="11"/>
      <c r="O24" s="11"/>
      <c r="P24" s="11">
        <f t="shared" si="2"/>
        <v>0.4</v>
      </c>
      <c r="Q24" s="13"/>
      <c r="R24" s="13"/>
      <c r="S24" s="13"/>
      <c r="T24" s="11"/>
      <c r="U24" s="11">
        <f t="shared" si="7"/>
        <v>-5</v>
      </c>
      <c r="V24" s="11">
        <f t="shared" si="4"/>
        <v>-5</v>
      </c>
      <c r="W24" s="11">
        <v>2</v>
      </c>
      <c r="X24" s="11">
        <v>0</v>
      </c>
      <c r="Y24" s="11">
        <v>0</v>
      </c>
      <c r="Z24" s="11">
        <v>0</v>
      </c>
      <c r="AA24" s="11">
        <v>0</v>
      </c>
      <c r="AB24" s="14" t="s">
        <v>101</v>
      </c>
      <c r="AC24" s="1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34</v>
      </c>
      <c r="C25" s="1">
        <v>181.48699999999999</v>
      </c>
      <c r="D25" s="1">
        <v>202.31</v>
      </c>
      <c r="E25" s="1">
        <v>295.87799999999999</v>
      </c>
      <c r="F25" s="1">
        <v>87.918999999999997</v>
      </c>
      <c r="G25" s="6">
        <v>1</v>
      </c>
      <c r="H25" s="1">
        <v>45</v>
      </c>
      <c r="I25" s="1"/>
      <c r="J25" s="1">
        <v>265.62799999999999</v>
      </c>
      <c r="K25" s="1">
        <f t="shared" si="1"/>
        <v>30.25</v>
      </c>
      <c r="L25" s="1"/>
      <c r="M25" s="1"/>
      <c r="N25" s="1">
        <v>100</v>
      </c>
      <c r="O25" s="1">
        <v>150</v>
      </c>
      <c r="P25" s="1">
        <f t="shared" si="2"/>
        <v>59.175599999999996</v>
      </c>
      <c r="Q25" s="5">
        <f t="shared" ref="Q25:Q29" si="17">ROUND(13*P25-O25-N25-F25,0)</f>
        <v>431</v>
      </c>
      <c r="R25" s="5">
        <f t="shared" ref="R25:R33" si="18">Q25</f>
        <v>431</v>
      </c>
      <c r="S25" s="5"/>
      <c r="T25" s="1"/>
      <c r="U25" s="1">
        <f t="shared" ref="U25:U33" si="19">(F25+N25+O25+R25)/P25</f>
        <v>12.993852195837475</v>
      </c>
      <c r="V25" s="1">
        <f t="shared" si="4"/>
        <v>5.7104448455106498</v>
      </c>
      <c r="W25" s="1">
        <v>42.215200000000003</v>
      </c>
      <c r="X25" s="1">
        <v>36.6554</v>
      </c>
      <c r="Y25" s="1">
        <v>39.076000000000001</v>
      </c>
      <c r="Z25" s="1">
        <v>35.494</v>
      </c>
      <c r="AA25" s="1">
        <v>8.8643999999999998</v>
      </c>
      <c r="AB25" s="1"/>
      <c r="AC25" s="1">
        <f t="shared" ref="AC25:AC33" si="20">R25*G25</f>
        <v>431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32</v>
      </c>
      <c r="C26" s="1">
        <v>107</v>
      </c>
      <c r="D26" s="1">
        <v>304</v>
      </c>
      <c r="E26" s="1">
        <v>299</v>
      </c>
      <c r="F26" s="1">
        <v>108</v>
      </c>
      <c r="G26" s="6">
        <v>0.25</v>
      </c>
      <c r="H26" s="1">
        <v>120</v>
      </c>
      <c r="I26" s="1"/>
      <c r="J26" s="1">
        <v>312</v>
      </c>
      <c r="K26" s="1">
        <f t="shared" si="1"/>
        <v>-13</v>
      </c>
      <c r="L26" s="1"/>
      <c r="M26" s="1"/>
      <c r="N26" s="1">
        <v>50</v>
      </c>
      <c r="O26" s="1">
        <v>100</v>
      </c>
      <c r="P26" s="1">
        <f t="shared" si="2"/>
        <v>59.8</v>
      </c>
      <c r="Q26" s="5">
        <f t="shared" si="17"/>
        <v>519</v>
      </c>
      <c r="R26" s="5">
        <f t="shared" si="18"/>
        <v>519</v>
      </c>
      <c r="S26" s="5"/>
      <c r="T26" s="1"/>
      <c r="U26" s="1">
        <f t="shared" si="19"/>
        <v>12.993311036789299</v>
      </c>
      <c r="V26" s="1">
        <f t="shared" si="4"/>
        <v>4.3143812709030103</v>
      </c>
      <c r="W26" s="1">
        <v>41.4</v>
      </c>
      <c r="X26" s="1">
        <v>45.2</v>
      </c>
      <c r="Y26" s="1">
        <v>39</v>
      </c>
      <c r="Z26" s="1">
        <v>46</v>
      </c>
      <c r="AA26" s="1">
        <v>36.799999999999997</v>
      </c>
      <c r="AB26" s="1"/>
      <c r="AC26" s="1">
        <f t="shared" si="20"/>
        <v>129.75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34</v>
      </c>
      <c r="C27" s="1">
        <v>29.623000000000001</v>
      </c>
      <c r="D27" s="1">
        <v>4.1500000000000004</v>
      </c>
      <c r="E27" s="1">
        <v>18.132999999999999</v>
      </c>
      <c r="F27" s="1">
        <v>13.5</v>
      </c>
      <c r="G27" s="6">
        <v>1</v>
      </c>
      <c r="H27" s="1">
        <v>120</v>
      </c>
      <c r="I27" s="1"/>
      <c r="J27" s="1">
        <v>20.8</v>
      </c>
      <c r="K27" s="1">
        <f t="shared" si="1"/>
        <v>-2.6670000000000016</v>
      </c>
      <c r="L27" s="1"/>
      <c r="M27" s="1"/>
      <c r="N27" s="1">
        <v>0</v>
      </c>
      <c r="O27" s="1"/>
      <c r="P27" s="1">
        <f t="shared" si="2"/>
        <v>3.6265999999999998</v>
      </c>
      <c r="Q27" s="5">
        <f t="shared" si="17"/>
        <v>34</v>
      </c>
      <c r="R27" s="5">
        <f t="shared" si="18"/>
        <v>34</v>
      </c>
      <c r="S27" s="5"/>
      <c r="T27" s="1"/>
      <c r="U27" s="1">
        <f t="shared" si="19"/>
        <v>13.097667236530084</v>
      </c>
      <c r="V27" s="1">
        <f t="shared" si="4"/>
        <v>3.7224948988032871</v>
      </c>
      <c r="W27" s="1">
        <v>1.7565999999999999</v>
      </c>
      <c r="X27" s="1">
        <v>3.1103999999999998</v>
      </c>
      <c r="Y27" s="1">
        <v>4.0478000000000014</v>
      </c>
      <c r="Z27" s="1">
        <v>5.0338000000000003</v>
      </c>
      <c r="AA27" s="1">
        <v>1.6616</v>
      </c>
      <c r="AB27" s="1"/>
      <c r="AC27" s="1">
        <f t="shared" si="20"/>
        <v>34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32</v>
      </c>
      <c r="C28" s="1">
        <v>151</v>
      </c>
      <c r="D28" s="1"/>
      <c r="E28" s="1">
        <v>151</v>
      </c>
      <c r="F28" s="1"/>
      <c r="G28" s="6">
        <v>0.4</v>
      </c>
      <c r="H28" s="1">
        <v>45</v>
      </c>
      <c r="I28" s="1"/>
      <c r="J28" s="1">
        <v>225</v>
      </c>
      <c r="K28" s="1">
        <f t="shared" si="1"/>
        <v>-74</v>
      </c>
      <c r="L28" s="1"/>
      <c r="M28" s="1"/>
      <c r="N28" s="1">
        <v>100</v>
      </c>
      <c r="O28" s="1">
        <v>150</v>
      </c>
      <c r="P28" s="1">
        <f t="shared" si="2"/>
        <v>30.2</v>
      </c>
      <c r="Q28" s="5">
        <f t="shared" si="17"/>
        <v>143</v>
      </c>
      <c r="R28" s="5">
        <v>230</v>
      </c>
      <c r="S28" s="5">
        <v>300</v>
      </c>
      <c r="T28" s="1"/>
      <c r="U28" s="1">
        <f t="shared" si="19"/>
        <v>15.894039735099339</v>
      </c>
      <c r="V28" s="1">
        <f t="shared" si="4"/>
        <v>8.2781456953642394</v>
      </c>
      <c r="W28" s="1">
        <v>27</v>
      </c>
      <c r="X28" s="1">
        <v>15</v>
      </c>
      <c r="Y28" s="1">
        <v>33.6</v>
      </c>
      <c r="Z28" s="1">
        <v>9.8000000000000007</v>
      </c>
      <c r="AA28" s="1">
        <v>3.2</v>
      </c>
      <c r="AB28" s="1"/>
      <c r="AC28" s="1">
        <f t="shared" si="20"/>
        <v>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34</v>
      </c>
      <c r="C29" s="1">
        <v>168.678</v>
      </c>
      <c r="D29" s="1">
        <v>252.7</v>
      </c>
      <c r="E29" s="1">
        <v>291.81</v>
      </c>
      <c r="F29" s="1">
        <v>128.96199999999999</v>
      </c>
      <c r="G29" s="6">
        <v>1</v>
      </c>
      <c r="H29" s="1">
        <v>60</v>
      </c>
      <c r="I29" s="1"/>
      <c r="J29" s="1">
        <v>280.32100000000003</v>
      </c>
      <c r="K29" s="1">
        <f t="shared" si="1"/>
        <v>11.488999999999976</v>
      </c>
      <c r="L29" s="1"/>
      <c r="M29" s="1"/>
      <c r="N29" s="1">
        <v>150</v>
      </c>
      <c r="O29" s="1">
        <v>250</v>
      </c>
      <c r="P29" s="1">
        <f t="shared" si="2"/>
        <v>58.362000000000002</v>
      </c>
      <c r="Q29" s="5">
        <f t="shared" si="17"/>
        <v>230</v>
      </c>
      <c r="R29" s="5">
        <v>300</v>
      </c>
      <c r="S29" s="5">
        <v>300</v>
      </c>
      <c r="T29" s="1"/>
      <c r="U29" s="1">
        <f t="shared" si="19"/>
        <v>14.203796991192899</v>
      </c>
      <c r="V29" s="1">
        <f t="shared" si="4"/>
        <v>9.0634659538740951</v>
      </c>
      <c r="W29" s="1">
        <v>54.675600000000003</v>
      </c>
      <c r="X29" s="1">
        <v>43.5488</v>
      </c>
      <c r="Y29" s="1">
        <v>47.011800000000001</v>
      </c>
      <c r="Z29" s="1">
        <v>39.256999999999998</v>
      </c>
      <c r="AA29" s="1">
        <v>29.9724</v>
      </c>
      <c r="AB29" s="1"/>
      <c r="AC29" s="1">
        <f t="shared" si="20"/>
        <v>300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32</v>
      </c>
      <c r="C30" s="1"/>
      <c r="D30" s="1">
        <v>192</v>
      </c>
      <c r="E30" s="1">
        <v>15</v>
      </c>
      <c r="F30" s="1">
        <v>177</v>
      </c>
      <c r="G30" s="6">
        <v>0.22</v>
      </c>
      <c r="H30" s="1">
        <v>120</v>
      </c>
      <c r="I30" s="1"/>
      <c r="J30" s="1">
        <v>16</v>
      </c>
      <c r="K30" s="1">
        <f t="shared" si="1"/>
        <v>-1</v>
      </c>
      <c r="L30" s="1"/>
      <c r="M30" s="1"/>
      <c r="N30" s="1">
        <v>0</v>
      </c>
      <c r="O30" s="1"/>
      <c r="P30" s="1">
        <f t="shared" si="2"/>
        <v>3</v>
      </c>
      <c r="Q30" s="5"/>
      <c r="R30" s="5">
        <v>120</v>
      </c>
      <c r="S30" s="5">
        <v>150</v>
      </c>
      <c r="T30" s="1"/>
      <c r="U30" s="1">
        <f t="shared" si="19"/>
        <v>99</v>
      </c>
      <c r="V30" s="1">
        <f t="shared" si="4"/>
        <v>59</v>
      </c>
      <c r="W30" s="1">
        <v>0</v>
      </c>
      <c r="X30" s="1">
        <v>3.2</v>
      </c>
      <c r="Y30" s="1">
        <v>0</v>
      </c>
      <c r="Z30" s="1">
        <v>0</v>
      </c>
      <c r="AA30" s="1">
        <v>0</v>
      </c>
      <c r="AB30" s="1" t="s">
        <v>59</v>
      </c>
      <c r="AC30" s="1">
        <f t="shared" si="20"/>
        <v>26.4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13</v>
      </c>
      <c r="D31" s="1">
        <v>304</v>
      </c>
      <c r="E31" s="1">
        <v>94</v>
      </c>
      <c r="F31" s="1">
        <v>223</v>
      </c>
      <c r="G31" s="6">
        <v>0.4</v>
      </c>
      <c r="H31" s="1">
        <v>60</v>
      </c>
      <c r="I31" s="1"/>
      <c r="J31" s="1">
        <v>126.3</v>
      </c>
      <c r="K31" s="1">
        <f t="shared" si="1"/>
        <v>-32.299999999999997</v>
      </c>
      <c r="L31" s="1"/>
      <c r="M31" s="1"/>
      <c r="N31" s="1">
        <v>0</v>
      </c>
      <c r="O31" s="1"/>
      <c r="P31" s="1">
        <f t="shared" si="2"/>
        <v>18.8</v>
      </c>
      <c r="Q31" s="5">
        <f>ROUND(13*P31-O31-N31-F31,0)</f>
        <v>21</v>
      </c>
      <c r="R31" s="5">
        <v>80</v>
      </c>
      <c r="S31" s="5">
        <v>100</v>
      </c>
      <c r="T31" s="1"/>
      <c r="U31" s="1">
        <f t="shared" si="19"/>
        <v>16.117021276595743</v>
      </c>
      <c r="V31" s="1">
        <f t="shared" si="4"/>
        <v>11.861702127659575</v>
      </c>
      <c r="W31" s="1">
        <v>9.4</v>
      </c>
      <c r="X31" s="1">
        <v>34</v>
      </c>
      <c r="Y31" s="1">
        <v>0</v>
      </c>
      <c r="Z31" s="1">
        <v>0</v>
      </c>
      <c r="AA31" s="1">
        <v>0</v>
      </c>
      <c r="AB31" s="1" t="s">
        <v>61</v>
      </c>
      <c r="AC31" s="1">
        <f t="shared" si="20"/>
        <v>32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34</v>
      </c>
      <c r="C32" s="1">
        <v>1.397</v>
      </c>
      <c r="D32" s="1">
        <v>301.60700000000003</v>
      </c>
      <c r="E32" s="1">
        <v>77.334999999999994</v>
      </c>
      <c r="F32" s="1">
        <v>225.66900000000001</v>
      </c>
      <c r="G32" s="6">
        <v>1</v>
      </c>
      <c r="H32" s="1">
        <v>60</v>
      </c>
      <c r="I32" s="1"/>
      <c r="J32" s="1">
        <v>80.771000000000001</v>
      </c>
      <c r="K32" s="1">
        <f t="shared" si="1"/>
        <v>-3.436000000000007</v>
      </c>
      <c r="L32" s="1"/>
      <c r="M32" s="1"/>
      <c r="N32" s="1">
        <v>0</v>
      </c>
      <c r="O32" s="1"/>
      <c r="P32" s="1">
        <f t="shared" si="2"/>
        <v>15.466999999999999</v>
      </c>
      <c r="Q32" s="5"/>
      <c r="R32" s="5">
        <v>100</v>
      </c>
      <c r="S32" s="5">
        <v>100</v>
      </c>
      <c r="T32" s="1"/>
      <c r="U32" s="1">
        <f t="shared" si="19"/>
        <v>21.055731557509539</v>
      </c>
      <c r="V32" s="1">
        <f t="shared" si="4"/>
        <v>14.590353656171205</v>
      </c>
      <c r="W32" s="1">
        <v>0.54600000000000004</v>
      </c>
      <c r="X32" s="1">
        <v>30.3904</v>
      </c>
      <c r="Y32" s="1">
        <v>0</v>
      </c>
      <c r="Z32" s="1">
        <v>0</v>
      </c>
      <c r="AA32" s="1">
        <v>0</v>
      </c>
      <c r="AB32" s="1" t="s">
        <v>59</v>
      </c>
      <c r="AC32" s="1">
        <f t="shared" si="20"/>
        <v>100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34</v>
      </c>
      <c r="C33" s="1"/>
      <c r="D33" s="1"/>
      <c r="E33" s="1">
        <v>0.67200000000000004</v>
      </c>
      <c r="F33" s="1">
        <v>-1.972</v>
      </c>
      <c r="G33" s="6">
        <v>1</v>
      </c>
      <c r="H33" s="1">
        <v>60</v>
      </c>
      <c r="I33" s="1"/>
      <c r="J33" s="1">
        <v>1.972</v>
      </c>
      <c r="K33" s="1">
        <f t="shared" si="1"/>
        <v>-1.2999999999999998</v>
      </c>
      <c r="L33" s="1"/>
      <c r="M33" s="1"/>
      <c r="N33" s="1">
        <v>0</v>
      </c>
      <c r="O33" s="1"/>
      <c r="P33" s="1">
        <f t="shared" si="2"/>
        <v>0.13440000000000002</v>
      </c>
      <c r="Q33" s="18">
        <v>15</v>
      </c>
      <c r="R33" s="5">
        <f t="shared" si="18"/>
        <v>15</v>
      </c>
      <c r="S33" s="5"/>
      <c r="T33" s="1"/>
      <c r="U33" s="1">
        <f t="shared" si="19"/>
        <v>96.934523809523796</v>
      </c>
      <c r="V33" s="1">
        <f t="shared" si="4"/>
        <v>-14.672619047619046</v>
      </c>
      <c r="W33" s="1">
        <v>4.0388000000000002</v>
      </c>
      <c r="X33" s="1">
        <v>2.6764000000000001</v>
      </c>
      <c r="Y33" s="1">
        <v>3.9971999999999999</v>
      </c>
      <c r="Z33" s="1">
        <v>3.4723999999999999</v>
      </c>
      <c r="AA33" s="1">
        <v>2.7183999999999999</v>
      </c>
      <c r="AB33" s="1" t="s">
        <v>64</v>
      </c>
      <c r="AC33" s="1">
        <f t="shared" si="20"/>
        <v>15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idden="1" x14ac:dyDescent="0.25">
      <c r="A34" s="11" t="s">
        <v>65</v>
      </c>
      <c r="B34" s="11" t="s">
        <v>34</v>
      </c>
      <c r="C34" s="11"/>
      <c r="D34" s="11"/>
      <c r="E34" s="11">
        <v>2</v>
      </c>
      <c r="F34" s="11">
        <v>-2</v>
      </c>
      <c r="G34" s="12">
        <v>0</v>
      </c>
      <c r="H34" s="11">
        <v>60</v>
      </c>
      <c r="I34" s="11"/>
      <c r="J34" s="11">
        <v>5</v>
      </c>
      <c r="K34" s="11">
        <f t="shared" si="1"/>
        <v>-3</v>
      </c>
      <c r="L34" s="11"/>
      <c r="M34" s="11"/>
      <c r="N34" s="11"/>
      <c r="O34" s="11"/>
      <c r="P34" s="11">
        <f t="shared" si="2"/>
        <v>0.4</v>
      </c>
      <c r="Q34" s="13"/>
      <c r="R34" s="13"/>
      <c r="S34" s="13"/>
      <c r="T34" s="11"/>
      <c r="U34" s="11">
        <f t="shared" si="7"/>
        <v>-5</v>
      </c>
      <c r="V34" s="11">
        <f t="shared" si="4"/>
        <v>-5</v>
      </c>
      <c r="W34" s="11">
        <v>0</v>
      </c>
      <c r="X34" s="11">
        <v>2.786</v>
      </c>
      <c r="Y34" s="11">
        <v>4.8287999999999993</v>
      </c>
      <c r="Z34" s="11">
        <v>4.0430000000000001</v>
      </c>
      <c r="AA34" s="11">
        <v>0.81199999999999994</v>
      </c>
      <c r="AB34" s="11" t="s">
        <v>66</v>
      </c>
      <c r="AC34" s="1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idden="1" x14ac:dyDescent="0.25">
      <c r="A35" s="11" t="s">
        <v>67</v>
      </c>
      <c r="B35" s="11" t="s">
        <v>32</v>
      </c>
      <c r="C35" s="11">
        <v>11</v>
      </c>
      <c r="D35" s="11"/>
      <c r="E35" s="11">
        <v>2</v>
      </c>
      <c r="F35" s="11">
        <v>9</v>
      </c>
      <c r="G35" s="12">
        <v>0</v>
      </c>
      <c r="H35" s="11">
        <v>45</v>
      </c>
      <c r="I35" s="11"/>
      <c r="J35" s="11">
        <v>136</v>
      </c>
      <c r="K35" s="11">
        <f t="shared" si="1"/>
        <v>-134</v>
      </c>
      <c r="L35" s="11"/>
      <c r="M35" s="11"/>
      <c r="N35" s="11"/>
      <c r="O35" s="11"/>
      <c r="P35" s="11">
        <f t="shared" si="2"/>
        <v>0.4</v>
      </c>
      <c r="Q35" s="13"/>
      <c r="R35" s="13"/>
      <c r="S35" s="13"/>
      <c r="T35" s="11"/>
      <c r="U35" s="11">
        <f t="shared" si="7"/>
        <v>22.5</v>
      </c>
      <c r="V35" s="11">
        <f t="shared" si="4"/>
        <v>22.5</v>
      </c>
      <c r="W35" s="11">
        <v>-0.2</v>
      </c>
      <c r="X35" s="11">
        <v>0</v>
      </c>
      <c r="Y35" s="11">
        <v>49.2</v>
      </c>
      <c r="Z35" s="11">
        <v>86</v>
      </c>
      <c r="AA35" s="11">
        <v>75.2</v>
      </c>
      <c r="AB35" s="15" t="s">
        <v>68</v>
      </c>
      <c r="AC35" s="1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34</v>
      </c>
      <c r="C36" s="1">
        <v>106.36799999999999</v>
      </c>
      <c r="D36" s="1">
        <v>311.01400000000001</v>
      </c>
      <c r="E36" s="1">
        <v>170.56100000000001</v>
      </c>
      <c r="F36" s="1">
        <v>246.821</v>
      </c>
      <c r="G36" s="6">
        <v>1</v>
      </c>
      <c r="H36" s="1">
        <v>45</v>
      </c>
      <c r="I36" s="1"/>
      <c r="J36" s="1">
        <v>156</v>
      </c>
      <c r="K36" s="1">
        <f t="shared" ref="K36:K64" si="21">E36-J36</f>
        <v>14.561000000000007</v>
      </c>
      <c r="L36" s="1"/>
      <c r="M36" s="1"/>
      <c r="N36" s="1">
        <v>50</v>
      </c>
      <c r="O36" s="1">
        <v>100</v>
      </c>
      <c r="P36" s="1">
        <f t="shared" si="2"/>
        <v>34.112200000000001</v>
      </c>
      <c r="Q36" s="5">
        <f t="shared" ref="Q36:Q38" si="22">ROUND(13*P36-O36-N36-F36,0)</f>
        <v>47</v>
      </c>
      <c r="R36" s="5">
        <v>150</v>
      </c>
      <c r="S36" s="5">
        <v>200</v>
      </c>
      <c r="T36" s="1"/>
      <c r="U36" s="1">
        <f t="shared" ref="U36:U38" si="23">(F36+N36+O36+R36)/P36</f>
        <v>16.030071352771149</v>
      </c>
      <c r="V36" s="1">
        <f t="shared" si="4"/>
        <v>11.63281758432467</v>
      </c>
      <c r="W36" s="1">
        <v>27.035599999999999</v>
      </c>
      <c r="X36" s="1">
        <v>28.963799999999999</v>
      </c>
      <c r="Y36" s="1">
        <v>28.142199999999999</v>
      </c>
      <c r="Z36" s="1">
        <v>19.357800000000001</v>
      </c>
      <c r="AA36" s="1">
        <v>28.138999999999999</v>
      </c>
      <c r="AB36" s="1"/>
      <c r="AC36" s="1">
        <f t="shared" ref="AC36:AC38" si="24">R36*G36</f>
        <v>150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34</v>
      </c>
      <c r="C37" s="1">
        <v>-19.940000000000001</v>
      </c>
      <c r="D37" s="1">
        <v>746.48</v>
      </c>
      <c r="E37" s="1">
        <v>218.11699999999999</v>
      </c>
      <c r="F37" s="1">
        <v>506.51799999999997</v>
      </c>
      <c r="G37" s="6">
        <v>1</v>
      </c>
      <c r="H37" s="1">
        <v>45</v>
      </c>
      <c r="I37" s="1"/>
      <c r="J37" s="1">
        <v>222.31100000000001</v>
      </c>
      <c r="K37" s="1">
        <f t="shared" si="21"/>
        <v>-4.1940000000000168</v>
      </c>
      <c r="L37" s="1"/>
      <c r="M37" s="1"/>
      <c r="N37" s="1">
        <v>0</v>
      </c>
      <c r="O37" s="1"/>
      <c r="P37" s="1">
        <f t="shared" si="2"/>
        <v>43.623399999999997</v>
      </c>
      <c r="Q37" s="5">
        <f t="shared" si="22"/>
        <v>61</v>
      </c>
      <c r="R37" s="5">
        <v>300</v>
      </c>
      <c r="S37" s="5">
        <v>500</v>
      </c>
      <c r="T37" s="1"/>
      <c r="U37" s="1">
        <f t="shared" si="23"/>
        <v>18.488196701770153</v>
      </c>
      <c r="V37" s="1">
        <f t="shared" si="4"/>
        <v>11.611153646895932</v>
      </c>
      <c r="W37" s="1">
        <v>60.841999999999999</v>
      </c>
      <c r="X37" s="1">
        <v>76.403800000000004</v>
      </c>
      <c r="Y37" s="1">
        <v>44.964599999999997</v>
      </c>
      <c r="Z37" s="1">
        <v>61.570799999999998</v>
      </c>
      <c r="AA37" s="1">
        <v>33.614999999999988</v>
      </c>
      <c r="AB37" s="1"/>
      <c r="AC37" s="1">
        <f t="shared" si="24"/>
        <v>300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94</v>
      </c>
      <c r="D38" s="1">
        <v>110</v>
      </c>
      <c r="E38" s="1">
        <v>190</v>
      </c>
      <c r="F38" s="1">
        <v>14</v>
      </c>
      <c r="G38" s="6">
        <v>0.36</v>
      </c>
      <c r="H38" s="1">
        <v>45</v>
      </c>
      <c r="I38" s="1"/>
      <c r="J38" s="1">
        <v>239</v>
      </c>
      <c r="K38" s="1">
        <f t="shared" si="21"/>
        <v>-49</v>
      </c>
      <c r="L38" s="1"/>
      <c r="M38" s="1"/>
      <c r="N38" s="1">
        <v>100</v>
      </c>
      <c r="O38" s="1">
        <v>150</v>
      </c>
      <c r="P38" s="1">
        <f t="shared" ref="P38:P69" si="25">E38/5</f>
        <v>38</v>
      </c>
      <c r="Q38" s="5">
        <f t="shared" si="22"/>
        <v>230</v>
      </c>
      <c r="R38" s="5">
        <f t="shared" ref="R38" si="26">Q38</f>
        <v>230</v>
      </c>
      <c r="S38" s="5"/>
      <c r="T38" s="1"/>
      <c r="U38" s="1">
        <f t="shared" si="23"/>
        <v>13</v>
      </c>
      <c r="V38" s="1">
        <f t="shared" si="4"/>
        <v>6.9473684210526319</v>
      </c>
      <c r="W38" s="1">
        <v>28.2</v>
      </c>
      <c r="X38" s="1">
        <v>27.2</v>
      </c>
      <c r="Y38" s="1">
        <v>29.6</v>
      </c>
      <c r="Z38" s="1">
        <v>22.2</v>
      </c>
      <c r="AA38" s="1">
        <v>28.8</v>
      </c>
      <c r="AB38" s="1"/>
      <c r="AC38" s="1">
        <f t="shared" si="24"/>
        <v>82.8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idden="1" x14ac:dyDescent="0.25">
      <c r="A39" s="11" t="s">
        <v>73</v>
      </c>
      <c r="B39" s="11" t="s">
        <v>34</v>
      </c>
      <c r="C39" s="11">
        <v>1.369</v>
      </c>
      <c r="D39" s="11"/>
      <c r="E39" s="11">
        <v>-1.3</v>
      </c>
      <c r="F39" s="11">
        <v>1.369</v>
      </c>
      <c r="G39" s="12">
        <v>0</v>
      </c>
      <c r="H39" s="11">
        <v>60</v>
      </c>
      <c r="I39" s="11"/>
      <c r="J39" s="11">
        <v>9.1</v>
      </c>
      <c r="K39" s="11">
        <f t="shared" si="21"/>
        <v>-10.4</v>
      </c>
      <c r="L39" s="11"/>
      <c r="M39" s="11"/>
      <c r="N39" s="11"/>
      <c r="O39" s="11"/>
      <c r="P39" s="11">
        <f t="shared" si="25"/>
        <v>-0.26</v>
      </c>
      <c r="Q39" s="13"/>
      <c r="R39" s="13"/>
      <c r="S39" s="13"/>
      <c r="T39" s="11"/>
      <c r="U39" s="11">
        <f t="shared" si="7"/>
        <v>-5.2653846153846153</v>
      </c>
      <c r="V39" s="11">
        <f t="shared" si="4"/>
        <v>-5.2653846153846153</v>
      </c>
      <c r="W39" s="11">
        <v>-0.26</v>
      </c>
      <c r="X39" s="11">
        <v>0.24440000000000001</v>
      </c>
      <c r="Y39" s="11">
        <v>18.480599999999999</v>
      </c>
      <c r="Z39" s="11">
        <v>24.619399999999999</v>
      </c>
      <c r="AA39" s="11">
        <v>19.519600000000001</v>
      </c>
      <c r="AB39" s="11" t="s">
        <v>69</v>
      </c>
      <c r="AC39" s="11">
        <f t="shared" ref="AC39:AC64" si="27"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idden="1" x14ac:dyDescent="0.25">
      <c r="A40" s="11" t="s">
        <v>74</v>
      </c>
      <c r="B40" s="11" t="s">
        <v>32</v>
      </c>
      <c r="C40" s="11">
        <v>22</v>
      </c>
      <c r="D40" s="11"/>
      <c r="E40" s="11">
        <v>-3</v>
      </c>
      <c r="F40" s="11">
        <v>22</v>
      </c>
      <c r="G40" s="12">
        <v>0</v>
      </c>
      <c r="H40" s="11" t="e">
        <v>#N/A</v>
      </c>
      <c r="I40" s="11"/>
      <c r="J40" s="11">
        <v>33</v>
      </c>
      <c r="K40" s="11">
        <f t="shared" si="21"/>
        <v>-36</v>
      </c>
      <c r="L40" s="11"/>
      <c r="M40" s="11"/>
      <c r="N40" s="11"/>
      <c r="O40" s="11"/>
      <c r="P40" s="11">
        <f t="shared" si="25"/>
        <v>-0.6</v>
      </c>
      <c r="Q40" s="13"/>
      <c r="R40" s="13"/>
      <c r="S40" s="13"/>
      <c r="T40" s="11"/>
      <c r="U40" s="11">
        <f t="shared" si="7"/>
        <v>-36.666666666666671</v>
      </c>
      <c r="V40" s="11">
        <f t="shared" si="4"/>
        <v>-36.666666666666671</v>
      </c>
      <c r="W40" s="11">
        <v>1.2</v>
      </c>
      <c r="X40" s="11">
        <v>3.6</v>
      </c>
      <c r="Y40" s="11">
        <v>5.6</v>
      </c>
      <c r="Z40" s="11">
        <v>-1.6</v>
      </c>
      <c r="AA40" s="11">
        <v>4.4000000000000004</v>
      </c>
      <c r="AB40" s="15" t="s">
        <v>75</v>
      </c>
      <c r="AC40" s="11">
        <f t="shared" si="2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34</v>
      </c>
      <c r="C41" s="1">
        <v>-0.10199999999999999</v>
      </c>
      <c r="D41" s="1">
        <v>161.506</v>
      </c>
      <c r="E41" s="1">
        <v>85.004999999999995</v>
      </c>
      <c r="F41" s="1">
        <v>75.058000000000007</v>
      </c>
      <c r="G41" s="6">
        <v>1</v>
      </c>
      <c r="H41" s="1">
        <v>60</v>
      </c>
      <c r="I41" s="1"/>
      <c r="J41" s="1">
        <v>90.212000000000003</v>
      </c>
      <c r="K41" s="1">
        <f t="shared" si="21"/>
        <v>-5.2070000000000078</v>
      </c>
      <c r="L41" s="1"/>
      <c r="M41" s="1"/>
      <c r="N41" s="1">
        <v>0</v>
      </c>
      <c r="O41" s="1"/>
      <c r="P41" s="1">
        <f t="shared" si="25"/>
        <v>17.000999999999998</v>
      </c>
      <c r="Q41" s="5">
        <f>ROUND(13*P41-O41-N41-F41,0)</f>
        <v>146</v>
      </c>
      <c r="R41" s="5">
        <v>200</v>
      </c>
      <c r="S41" s="5">
        <v>250</v>
      </c>
      <c r="T41" s="1"/>
      <c r="U41" s="1">
        <f t="shared" ref="U41:U42" si="28">(F41+N41+O41+R41)/P41</f>
        <v>16.17893065113817</v>
      </c>
      <c r="V41" s="1">
        <f t="shared" si="4"/>
        <v>4.4149167696017892</v>
      </c>
      <c r="W41" s="1">
        <v>15.8264</v>
      </c>
      <c r="X41" s="1">
        <v>30.87</v>
      </c>
      <c r="Y41" s="1">
        <v>3.2294</v>
      </c>
      <c r="Z41" s="1">
        <v>22.582799999999999</v>
      </c>
      <c r="AA41" s="1">
        <v>8.0495999999999999</v>
      </c>
      <c r="AB41" s="1" t="s">
        <v>39</v>
      </c>
      <c r="AC41" s="1">
        <f t="shared" ref="AC41:AC42" si="29">R41*G41</f>
        <v>200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idden="1" x14ac:dyDescent="0.25">
      <c r="A42" s="1" t="s">
        <v>77</v>
      </c>
      <c r="B42" s="1" t="s">
        <v>32</v>
      </c>
      <c r="C42" s="1">
        <v>1</v>
      </c>
      <c r="D42" s="1">
        <v>70</v>
      </c>
      <c r="E42" s="1">
        <v>16</v>
      </c>
      <c r="F42" s="1">
        <v>54</v>
      </c>
      <c r="G42" s="6">
        <v>0.09</v>
      </c>
      <c r="H42" s="1">
        <v>45</v>
      </c>
      <c r="I42" s="1"/>
      <c r="J42" s="1">
        <v>25</v>
      </c>
      <c r="K42" s="1">
        <f t="shared" si="21"/>
        <v>-9</v>
      </c>
      <c r="L42" s="1"/>
      <c r="M42" s="1"/>
      <c r="N42" s="1">
        <v>35</v>
      </c>
      <c r="O42" s="1"/>
      <c r="P42" s="1">
        <f t="shared" si="25"/>
        <v>3.2</v>
      </c>
      <c r="Q42" s="5"/>
      <c r="R42" s="5">
        <f t="shared" ref="R42" si="30">Q42</f>
        <v>0</v>
      </c>
      <c r="S42" s="5"/>
      <c r="T42" s="1"/>
      <c r="U42" s="1">
        <f t="shared" si="28"/>
        <v>27.8125</v>
      </c>
      <c r="V42" s="1">
        <f t="shared" si="4"/>
        <v>27.8125</v>
      </c>
      <c r="W42" s="1">
        <v>7</v>
      </c>
      <c r="X42" s="1">
        <v>9</v>
      </c>
      <c r="Y42" s="1">
        <v>2.4</v>
      </c>
      <c r="Z42" s="1">
        <v>10.6</v>
      </c>
      <c r="AA42" s="1">
        <v>1.8</v>
      </c>
      <c r="AB42" s="1"/>
      <c r="AC42" s="1">
        <f t="shared" si="29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idden="1" x14ac:dyDescent="0.25">
      <c r="A43" s="11" t="s">
        <v>78</v>
      </c>
      <c r="B43" s="11" t="s">
        <v>32</v>
      </c>
      <c r="C43" s="11"/>
      <c r="D43" s="11"/>
      <c r="E43" s="11">
        <v>7</v>
      </c>
      <c r="F43" s="11">
        <v>-9</v>
      </c>
      <c r="G43" s="12">
        <v>0</v>
      </c>
      <c r="H43" s="11">
        <v>45</v>
      </c>
      <c r="I43" s="11"/>
      <c r="J43" s="11">
        <v>29</v>
      </c>
      <c r="K43" s="11">
        <f t="shared" si="21"/>
        <v>-22</v>
      </c>
      <c r="L43" s="11"/>
      <c r="M43" s="11"/>
      <c r="N43" s="11"/>
      <c r="O43" s="11"/>
      <c r="P43" s="11">
        <f t="shared" si="25"/>
        <v>1.4</v>
      </c>
      <c r="Q43" s="13"/>
      <c r="R43" s="13"/>
      <c r="S43" s="13"/>
      <c r="T43" s="11"/>
      <c r="U43" s="11">
        <f t="shared" si="7"/>
        <v>-6.4285714285714288</v>
      </c>
      <c r="V43" s="11">
        <f t="shared" si="4"/>
        <v>-6.4285714285714288</v>
      </c>
      <c r="W43" s="11">
        <v>0.6</v>
      </c>
      <c r="X43" s="11">
        <v>35.6</v>
      </c>
      <c r="Y43" s="11">
        <v>70</v>
      </c>
      <c r="Z43" s="11">
        <v>16.8</v>
      </c>
      <c r="AA43" s="11">
        <v>29</v>
      </c>
      <c r="AB43" s="11" t="s">
        <v>69</v>
      </c>
      <c r="AC43" s="11">
        <f t="shared" si="2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260</v>
      </c>
      <c r="D44" s="1">
        <v>108</v>
      </c>
      <c r="E44" s="1">
        <v>272</v>
      </c>
      <c r="F44" s="1">
        <v>81</v>
      </c>
      <c r="G44" s="6">
        <v>0.3</v>
      </c>
      <c r="H44" s="1">
        <v>45</v>
      </c>
      <c r="I44" s="1"/>
      <c r="J44" s="1">
        <v>275</v>
      </c>
      <c r="K44" s="1">
        <f t="shared" si="21"/>
        <v>-3</v>
      </c>
      <c r="L44" s="1"/>
      <c r="M44" s="1"/>
      <c r="N44" s="1">
        <v>50</v>
      </c>
      <c r="O44" s="1">
        <v>50</v>
      </c>
      <c r="P44" s="1">
        <f t="shared" si="25"/>
        <v>54.4</v>
      </c>
      <c r="Q44" s="5">
        <f>ROUND(12*P44-O44-N44-F44,0)</f>
        <v>472</v>
      </c>
      <c r="R44" s="5">
        <f t="shared" ref="R44" si="31">Q44</f>
        <v>472</v>
      </c>
      <c r="S44" s="5"/>
      <c r="T44" s="1"/>
      <c r="U44" s="1">
        <f t="shared" ref="U44:U49" si="32">(F44+N44+O44+R44)/P44</f>
        <v>12.003676470588236</v>
      </c>
      <c r="V44" s="1">
        <f t="shared" si="4"/>
        <v>3.3272058823529411</v>
      </c>
      <c r="W44" s="1">
        <v>27.8</v>
      </c>
      <c r="X44" s="1">
        <v>35.799999999999997</v>
      </c>
      <c r="Y44" s="1">
        <v>42.4</v>
      </c>
      <c r="Z44" s="1">
        <v>15</v>
      </c>
      <c r="AA44" s="1">
        <v>23.2</v>
      </c>
      <c r="AB44" s="1"/>
      <c r="AC44" s="1">
        <f t="shared" ref="AC44:AC49" si="33">R44*G44</f>
        <v>141.6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7</v>
      </c>
      <c r="D45" s="1">
        <v>372</v>
      </c>
      <c r="E45" s="1">
        <v>147</v>
      </c>
      <c r="F45" s="1">
        <v>220</v>
      </c>
      <c r="G45" s="6">
        <v>0.27</v>
      </c>
      <c r="H45" s="1">
        <v>45</v>
      </c>
      <c r="I45" s="1"/>
      <c r="J45" s="1">
        <v>247</v>
      </c>
      <c r="K45" s="1">
        <f t="shared" si="21"/>
        <v>-100</v>
      </c>
      <c r="L45" s="1"/>
      <c r="M45" s="1"/>
      <c r="N45" s="1">
        <v>0</v>
      </c>
      <c r="O45" s="1"/>
      <c r="P45" s="1">
        <f t="shared" si="25"/>
        <v>29.4</v>
      </c>
      <c r="Q45" s="5">
        <f>ROUND(13*P45-O45-N45-F45,0)</f>
        <v>162</v>
      </c>
      <c r="R45" s="5">
        <v>260</v>
      </c>
      <c r="S45" s="5">
        <v>300</v>
      </c>
      <c r="T45" s="1"/>
      <c r="U45" s="1">
        <f t="shared" si="32"/>
        <v>16.326530612244898</v>
      </c>
      <c r="V45" s="1">
        <f t="shared" si="4"/>
        <v>7.4829931972789119</v>
      </c>
      <c r="W45" s="1">
        <v>44.2</v>
      </c>
      <c r="X45" s="1">
        <v>64.400000000000006</v>
      </c>
      <c r="Y45" s="1">
        <v>37.6</v>
      </c>
      <c r="Z45" s="1">
        <v>52.2</v>
      </c>
      <c r="AA45" s="1">
        <v>46</v>
      </c>
      <c r="AB45" s="1"/>
      <c r="AC45" s="1">
        <f t="shared" si="33"/>
        <v>70.2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34</v>
      </c>
      <c r="C46" s="1">
        <v>10.536</v>
      </c>
      <c r="D46" s="1">
        <v>200.38800000000001</v>
      </c>
      <c r="E46" s="1">
        <v>46.353999999999999</v>
      </c>
      <c r="F46" s="1">
        <v>161.55799999999999</v>
      </c>
      <c r="G46" s="6">
        <v>1</v>
      </c>
      <c r="H46" s="1">
        <v>45</v>
      </c>
      <c r="I46" s="1"/>
      <c r="J46" s="1">
        <v>104.5</v>
      </c>
      <c r="K46" s="1">
        <f t="shared" si="21"/>
        <v>-58.146000000000001</v>
      </c>
      <c r="L46" s="1"/>
      <c r="M46" s="1"/>
      <c r="N46" s="1">
        <v>0</v>
      </c>
      <c r="O46" s="1"/>
      <c r="P46" s="1">
        <f t="shared" si="25"/>
        <v>9.2707999999999995</v>
      </c>
      <c r="Q46" s="5"/>
      <c r="R46" s="5">
        <v>50</v>
      </c>
      <c r="S46" s="5">
        <v>70</v>
      </c>
      <c r="T46" s="1"/>
      <c r="U46" s="1">
        <f t="shared" si="32"/>
        <v>22.81982137463865</v>
      </c>
      <c r="V46" s="1">
        <f t="shared" si="4"/>
        <v>17.426543556111664</v>
      </c>
      <c r="W46" s="1">
        <v>11.722799999999999</v>
      </c>
      <c r="X46" s="1">
        <v>19.2776</v>
      </c>
      <c r="Y46" s="1">
        <v>11.0936</v>
      </c>
      <c r="Z46" s="1">
        <v>16.612400000000001</v>
      </c>
      <c r="AA46" s="1">
        <v>3.8740000000000001</v>
      </c>
      <c r="AB46" s="1"/>
      <c r="AC46" s="1">
        <f t="shared" si="33"/>
        <v>50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34</v>
      </c>
      <c r="C47" s="1">
        <v>113.244</v>
      </c>
      <c r="D47" s="1">
        <v>91.76</v>
      </c>
      <c r="E47" s="1">
        <v>99.456999999999994</v>
      </c>
      <c r="F47" s="1">
        <v>102.947</v>
      </c>
      <c r="G47" s="6">
        <v>1</v>
      </c>
      <c r="H47" s="1">
        <v>45</v>
      </c>
      <c r="I47" s="1"/>
      <c r="J47" s="1">
        <v>108.97499999999999</v>
      </c>
      <c r="K47" s="1">
        <f t="shared" si="21"/>
        <v>-9.5180000000000007</v>
      </c>
      <c r="L47" s="1"/>
      <c r="M47" s="1"/>
      <c r="N47" s="1">
        <v>100</v>
      </c>
      <c r="O47" s="1">
        <v>150</v>
      </c>
      <c r="P47" s="1">
        <f t="shared" si="25"/>
        <v>19.891399999999997</v>
      </c>
      <c r="Q47" s="5"/>
      <c r="R47" s="5">
        <v>40</v>
      </c>
      <c r="S47" s="5">
        <v>100</v>
      </c>
      <c r="T47" s="1"/>
      <c r="U47" s="1">
        <f t="shared" si="32"/>
        <v>19.754617573423694</v>
      </c>
      <c r="V47" s="1">
        <f t="shared" si="4"/>
        <v>17.743698281669467</v>
      </c>
      <c r="W47" s="1">
        <v>30.13</v>
      </c>
      <c r="X47" s="1">
        <v>22.951000000000001</v>
      </c>
      <c r="Y47" s="1">
        <v>20.561399999999999</v>
      </c>
      <c r="Z47" s="1">
        <v>5.1104000000000003</v>
      </c>
      <c r="AA47" s="1">
        <v>18.0426</v>
      </c>
      <c r="AB47" s="1"/>
      <c r="AC47" s="1">
        <f t="shared" si="33"/>
        <v>40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32</v>
      </c>
      <c r="C48" s="1">
        <v>-2</v>
      </c>
      <c r="D48" s="1">
        <v>680</v>
      </c>
      <c r="E48" s="1">
        <v>372</v>
      </c>
      <c r="F48" s="1">
        <v>306</v>
      </c>
      <c r="G48" s="6">
        <v>0.4</v>
      </c>
      <c r="H48" s="1">
        <v>60</v>
      </c>
      <c r="I48" s="1"/>
      <c r="J48" s="1">
        <v>413</v>
      </c>
      <c r="K48" s="1">
        <f t="shared" si="21"/>
        <v>-41</v>
      </c>
      <c r="L48" s="1"/>
      <c r="M48" s="1"/>
      <c r="N48" s="1">
        <v>0</v>
      </c>
      <c r="O48" s="1"/>
      <c r="P48" s="1">
        <f t="shared" si="25"/>
        <v>74.400000000000006</v>
      </c>
      <c r="Q48" s="5">
        <f>ROUND(13*P48-O48-N48-F48,0)</f>
        <v>661</v>
      </c>
      <c r="R48" s="5">
        <v>800</v>
      </c>
      <c r="S48" s="5">
        <v>800</v>
      </c>
      <c r="T48" s="1"/>
      <c r="U48" s="1">
        <f t="shared" si="32"/>
        <v>14.865591397849462</v>
      </c>
      <c r="V48" s="1">
        <f t="shared" si="4"/>
        <v>4.1129032258064511</v>
      </c>
      <c r="W48" s="1">
        <v>48.8</v>
      </c>
      <c r="X48" s="1">
        <v>87.539599999999993</v>
      </c>
      <c r="Y48" s="1">
        <v>82.4</v>
      </c>
      <c r="Z48" s="1">
        <v>81</v>
      </c>
      <c r="AA48" s="1">
        <v>63.8</v>
      </c>
      <c r="AB48" s="1" t="s">
        <v>136</v>
      </c>
      <c r="AC48" s="1">
        <f t="shared" si="33"/>
        <v>320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3</v>
      </c>
      <c r="D49" s="1">
        <v>440</v>
      </c>
      <c r="E49" s="1">
        <v>261</v>
      </c>
      <c r="F49" s="1">
        <v>179</v>
      </c>
      <c r="G49" s="6">
        <v>0.4</v>
      </c>
      <c r="H49" s="1">
        <v>60</v>
      </c>
      <c r="I49" s="1"/>
      <c r="J49" s="1">
        <v>338</v>
      </c>
      <c r="K49" s="1">
        <f t="shared" si="21"/>
        <v>-77</v>
      </c>
      <c r="L49" s="1"/>
      <c r="M49" s="1"/>
      <c r="N49" s="1">
        <v>150</v>
      </c>
      <c r="O49" s="1">
        <v>350</v>
      </c>
      <c r="P49" s="1">
        <f t="shared" si="25"/>
        <v>52.2</v>
      </c>
      <c r="Q49" s="5"/>
      <c r="R49" s="5">
        <v>200</v>
      </c>
      <c r="S49" s="5">
        <v>500</v>
      </c>
      <c r="T49" s="1"/>
      <c r="U49" s="1">
        <f t="shared" si="32"/>
        <v>16.839080459770113</v>
      </c>
      <c r="V49" s="1">
        <f t="shared" si="4"/>
        <v>13.007662835249041</v>
      </c>
      <c r="W49" s="1">
        <v>57.4</v>
      </c>
      <c r="X49" s="1">
        <v>69.2714</v>
      </c>
      <c r="Y49" s="1">
        <v>72.400000000000006</v>
      </c>
      <c r="Z49" s="1">
        <v>69</v>
      </c>
      <c r="AA49" s="1">
        <v>58</v>
      </c>
      <c r="AB49" s="1"/>
      <c r="AC49" s="1">
        <f t="shared" si="33"/>
        <v>80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idden="1" x14ac:dyDescent="0.25">
      <c r="A50" s="11" t="s">
        <v>85</v>
      </c>
      <c r="B50" s="11" t="s">
        <v>32</v>
      </c>
      <c r="C50" s="11"/>
      <c r="D50" s="11"/>
      <c r="E50" s="16">
        <v>2</v>
      </c>
      <c r="F50" s="16">
        <v>-2</v>
      </c>
      <c r="G50" s="12">
        <v>0</v>
      </c>
      <c r="H50" s="11">
        <v>45</v>
      </c>
      <c r="I50" s="11"/>
      <c r="J50" s="11">
        <v>2</v>
      </c>
      <c r="K50" s="11">
        <f t="shared" si="21"/>
        <v>0</v>
      </c>
      <c r="L50" s="11"/>
      <c r="M50" s="11"/>
      <c r="N50" s="11"/>
      <c r="O50" s="11"/>
      <c r="P50" s="11">
        <f t="shared" si="25"/>
        <v>0.4</v>
      </c>
      <c r="Q50" s="13"/>
      <c r="R50" s="13"/>
      <c r="S50" s="13"/>
      <c r="T50" s="11"/>
      <c r="U50" s="11">
        <f t="shared" si="7"/>
        <v>-5</v>
      </c>
      <c r="V50" s="11">
        <f t="shared" si="4"/>
        <v>-5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4" t="s">
        <v>134</v>
      </c>
      <c r="AC50" s="11">
        <f t="shared" si="2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idden="1" x14ac:dyDescent="0.25">
      <c r="A51" s="14" t="s">
        <v>86</v>
      </c>
      <c r="B51" s="11" t="s">
        <v>32</v>
      </c>
      <c r="C51" s="11"/>
      <c r="D51" s="11"/>
      <c r="E51" s="16">
        <v>3</v>
      </c>
      <c r="F51" s="16">
        <v>-3</v>
      </c>
      <c r="G51" s="12">
        <v>0</v>
      </c>
      <c r="H51" s="11">
        <v>45</v>
      </c>
      <c r="I51" s="11"/>
      <c r="J51" s="11">
        <v>3</v>
      </c>
      <c r="K51" s="11">
        <f t="shared" si="21"/>
        <v>0</v>
      </c>
      <c r="L51" s="11"/>
      <c r="M51" s="11"/>
      <c r="N51" s="11"/>
      <c r="O51" s="11"/>
      <c r="P51" s="11">
        <f t="shared" si="25"/>
        <v>0.6</v>
      </c>
      <c r="Q51" s="13"/>
      <c r="R51" s="13"/>
      <c r="S51" s="13"/>
      <c r="T51" s="11"/>
      <c r="U51" s="11">
        <f t="shared" si="7"/>
        <v>-5</v>
      </c>
      <c r="V51" s="11">
        <f t="shared" si="4"/>
        <v>-5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4" t="s">
        <v>134</v>
      </c>
      <c r="AC51" s="11">
        <f t="shared" si="2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idden="1" x14ac:dyDescent="0.25">
      <c r="A52" s="11" t="s">
        <v>87</v>
      </c>
      <c r="B52" s="11" t="s">
        <v>32</v>
      </c>
      <c r="C52" s="11">
        <v>-2</v>
      </c>
      <c r="D52" s="11"/>
      <c r="E52" s="11"/>
      <c r="F52" s="16">
        <v>-2</v>
      </c>
      <c r="G52" s="12">
        <v>0</v>
      </c>
      <c r="H52" s="11" t="e">
        <v>#N/A</v>
      </c>
      <c r="I52" s="11"/>
      <c r="J52" s="11">
        <v>1</v>
      </c>
      <c r="K52" s="11">
        <f t="shared" si="21"/>
        <v>-1</v>
      </c>
      <c r="L52" s="11"/>
      <c r="M52" s="11"/>
      <c r="N52" s="11"/>
      <c r="O52" s="11"/>
      <c r="P52" s="11">
        <f t="shared" si="25"/>
        <v>0</v>
      </c>
      <c r="Q52" s="13"/>
      <c r="R52" s="13"/>
      <c r="S52" s="13"/>
      <c r="T52" s="11"/>
      <c r="U52" s="11" t="e">
        <f t="shared" si="7"/>
        <v>#DIV/0!</v>
      </c>
      <c r="V52" s="11" t="e">
        <f t="shared" si="4"/>
        <v>#DIV/0!</v>
      </c>
      <c r="W52" s="11">
        <v>0.4</v>
      </c>
      <c r="X52" s="11"/>
      <c r="Y52" s="11"/>
      <c r="Z52" s="11"/>
      <c r="AA52" s="11"/>
      <c r="AB52" s="14" t="s">
        <v>134</v>
      </c>
      <c r="AC52" s="11">
        <f t="shared" si="2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idden="1" x14ac:dyDescent="0.25">
      <c r="A53" s="14" t="s">
        <v>88</v>
      </c>
      <c r="B53" s="11" t="s">
        <v>32</v>
      </c>
      <c r="C53" s="11"/>
      <c r="D53" s="11"/>
      <c r="E53" s="16">
        <v>8</v>
      </c>
      <c r="F53" s="16">
        <v>-8</v>
      </c>
      <c r="G53" s="12">
        <v>0</v>
      </c>
      <c r="H53" s="11">
        <v>45</v>
      </c>
      <c r="I53" s="11"/>
      <c r="J53" s="11">
        <v>8</v>
      </c>
      <c r="K53" s="11">
        <f t="shared" si="21"/>
        <v>0</v>
      </c>
      <c r="L53" s="11"/>
      <c r="M53" s="11"/>
      <c r="N53" s="11"/>
      <c r="O53" s="11"/>
      <c r="P53" s="11">
        <f t="shared" si="25"/>
        <v>1.6</v>
      </c>
      <c r="Q53" s="13"/>
      <c r="R53" s="13"/>
      <c r="S53" s="13"/>
      <c r="T53" s="11"/>
      <c r="U53" s="11">
        <f t="shared" si="7"/>
        <v>-5</v>
      </c>
      <c r="V53" s="11">
        <f t="shared" si="4"/>
        <v>-5</v>
      </c>
      <c r="W53" s="11"/>
      <c r="X53" s="11"/>
      <c r="Y53" s="11"/>
      <c r="Z53" s="11"/>
      <c r="AA53" s="11"/>
      <c r="AB53" s="14" t="s">
        <v>134</v>
      </c>
      <c r="AC53" s="11">
        <f t="shared" si="2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33</v>
      </c>
      <c r="D54" s="1">
        <v>464</v>
      </c>
      <c r="E54" s="1">
        <v>295</v>
      </c>
      <c r="F54" s="1">
        <v>199</v>
      </c>
      <c r="G54" s="6">
        <v>0.4</v>
      </c>
      <c r="H54" s="1">
        <v>60</v>
      </c>
      <c r="I54" s="1"/>
      <c r="J54" s="1">
        <v>418</v>
      </c>
      <c r="K54" s="1">
        <f t="shared" si="21"/>
        <v>-123</v>
      </c>
      <c r="L54" s="1"/>
      <c r="M54" s="1"/>
      <c r="N54" s="1">
        <v>150</v>
      </c>
      <c r="O54" s="1">
        <v>350</v>
      </c>
      <c r="P54" s="1">
        <f t="shared" si="25"/>
        <v>59</v>
      </c>
      <c r="Q54" s="5">
        <f t="shared" ref="Q54:Q55" si="34">ROUND(13*P54-O54-N54-F54,0)</f>
        <v>68</v>
      </c>
      <c r="R54" s="5">
        <v>250</v>
      </c>
      <c r="S54" s="5">
        <v>400</v>
      </c>
      <c r="T54" s="1"/>
      <c r="U54" s="1">
        <f t="shared" ref="U54:U58" si="35">(F54+N54+O54+R54)/P54</f>
        <v>16.084745762711865</v>
      </c>
      <c r="V54" s="1">
        <f t="shared" si="4"/>
        <v>11.847457627118644</v>
      </c>
      <c r="W54" s="1">
        <v>73.2</v>
      </c>
      <c r="X54" s="1">
        <v>68.472999999999999</v>
      </c>
      <c r="Y54" s="1">
        <v>62.4</v>
      </c>
      <c r="Z54" s="1">
        <v>74</v>
      </c>
      <c r="AA54" s="1">
        <v>67.2</v>
      </c>
      <c r="AB54" s="1" t="s">
        <v>136</v>
      </c>
      <c r="AC54" s="1">
        <f t="shared" ref="AC54:AC58" si="36">R54*G54</f>
        <v>100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44</v>
      </c>
      <c r="D55" s="1"/>
      <c r="E55" s="1">
        <v>31</v>
      </c>
      <c r="F55" s="1">
        <v>13</v>
      </c>
      <c r="G55" s="6">
        <v>0.1</v>
      </c>
      <c r="H55" s="1">
        <v>60</v>
      </c>
      <c r="I55" s="1"/>
      <c r="J55" s="1">
        <v>32</v>
      </c>
      <c r="K55" s="1">
        <f t="shared" si="21"/>
        <v>-1</v>
      </c>
      <c r="L55" s="1"/>
      <c r="M55" s="1"/>
      <c r="N55" s="1">
        <v>50</v>
      </c>
      <c r="O55" s="1"/>
      <c r="P55" s="1">
        <f t="shared" si="25"/>
        <v>6.2</v>
      </c>
      <c r="Q55" s="5">
        <f t="shared" si="34"/>
        <v>18</v>
      </c>
      <c r="R55" s="5">
        <v>35</v>
      </c>
      <c r="S55" s="5">
        <v>50</v>
      </c>
      <c r="T55" s="1"/>
      <c r="U55" s="1">
        <f t="shared" si="35"/>
        <v>15.806451612903226</v>
      </c>
      <c r="V55" s="1">
        <f t="shared" si="4"/>
        <v>10.161290322580644</v>
      </c>
      <c r="W55" s="1">
        <v>7.2</v>
      </c>
      <c r="X55" s="1">
        <v>4</v>
      </c>
      <c r="Y55" s="1">
        <v>0</v>
      </c>
      <c r="Z55" s="1">
        <v>0</v>
      </c>
      <c r="AA55" s="1">
        <v>0</v>
      </c>
      <c r="AB55" s="1" t="s">
        <v>59</v>
      </c>
      <c r="AC55" s="1">
        <f t="shared" si="36"/>
        <v>3.5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32</v>
      </c>
      <c r="C56" s="1">
        <v>241</v>
      </c>
      <c r="D56" s="1"/>
      <c r="E56" s="1">
        <v>229</v>
      </c>
      <c r="F56" s="1">
        <v>7</v>
      </c>
      <c r="G56" s="6">
        <v>0.4</v>
      </c>
      <c r="H56" s="1">
        <v>45</v>
      </c>
      <c r="I56" s="1"/>
      <c r="J56" s="1">
        <v>259</v>
      </c>
      <c r="K56" s="1">
        <f t="shared" si="21"/>
        <v>-30</v>
      </c>
      <c r="L56" s="1"/>
      <c r="M56" s="1"/>
      <c r="N56" s="1">
        <v>50</v>
      </c>
      <c r="O56" s="1"/>
      <c r="P56" s="1">
        <f t="shared" si="25"/>
        <v>45.8</v>
      </c>
      <c r="Q56" s="5">
        <f>ROUND(10*P56-O56-N56-F56,0)</f>
        <v>401</v>
      </c>
      <c r="R56" s="5">
        <v>500</v>
      </c>
      <c r="S56" s="5">
        <v>500</v>
      </c>
      <c r="T56" s="1"/>
      <c r="U56" s="1">
        <f t="shared" si="35"/>
        <v>12.161572052401748</v>
      </c>
      <c r="V56" s="1">
        <f t="shared" si="4"/>
        <v>1.2445414847161573</v>
      </c>
      <c r="W56" s="1">
        <v>19.2</v>
      </c>
      <c r="X56" s="1">
        <v>26</v>
      </c>
      <c r="Y56" s="1">
        <v>43.4</v>
      </c>
      <c r="Z56" s="1">
        <v>12.2</v>
      </c>
      <c r="AA56" s="1">
        <v>31.2</v>
      </c>
      <c r="AB56" s="1"/>
      <c r="AC56" s="1">
        <f t="shared" si="36"/>
        <v>200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34</v>
      </c>
      <c r="C57" s="1">
        <v>90.379000000000005</v>
      </c>
      <c r="D57" s="1">
        <v>294.27800000000002</v>
      </c>
      <c r="E57" s="1">
        <v>166.27699999999999</v>
      </c>
      <c r="F57" s="1">
        <v>216.08</v>
      </c>
      <c r="G57" s="6">
        <v>1</v>
      </c>
      <c r="H57" s="1">
        <v>45</v>
      </c>
      <c r="I57" s="1"/>
      <c r="J57" s="1">
        <v>174.93199999999999</v>
      </c>
      <c r="K57" s="1">
        <f t="shared" si="21"/>
        <v>-8.6550000000000011</v>
      </c>
      <c r="L57" s="1"/>
      <c r="M57" s="1"/>
      <c r="N57" s="1">
        <v>100</v>
      </c>
      <c r="O57" s="1">
        <v>150</v>
      </c>
      <c r="P57" s="1">
        <f t="shared" si="25"/>
        <v>33.255399999999995</v>
      </c>
      <c r="Q57" s="5"/>
      <c r="R57" s="5">
        <v>100</v>
      </c>
      <c r="S57" s="5">
        <v>200</v>
      </c>
      <c r="T57" s="1"/>
      <c r="U57" s="1">
        <f t="shared" si="35"/>
        <v>17.022197898687136</v>
      </c>
      <c r="V57" s="1">
        <f t="shared" si="4"/>
        <v>14.015167461525049</v>
      </c>
      <c r="W57" s="1">
        <v>43.128799999999998</v>
      </c>
      <c r="X57" s="1">
        <v>40.456200000000003</v>
      </c>
      <c r="Y57" s="1">
        <v>35.817799999999998</v>
      </c>
      <c r="Z57" s="1">
        <v>37.876399999999997</v>
      </c>
      <c r="AA57" s="1">
        <v>11.673999999999999</v>
      </c>
      <c r="AB57" s="1"/>
      <c r="AC57" s="1">
        <f t="shared" si="36"/>
        <v>100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49</v>
      </c>
      <c r="D58" s="1"/>
      <c r="E58" s="1">
        <v>45</v>
      </c>
      <c r="F58" s="1">
        <v>4</v>
      </c>
      <c r="G58" s="6">
        <v>0.1</v>
      </c>
      <c r="H58" s="1">
        <v>60</v>
      </c>
      <c r="I58" s="1"/>
      <c r="J58" s="1">
        <v>43.5</v>
      </c>
      <c r="K58" s="1">
        <f t="shared" si="21"/>
        <v>1.5</v>
      </c>
      <c r="L58" s="1"/>
      <c r="M58" s="1"/>
      <c r="N58" s="1">
        <v>60</v>
      </c>
      <c r="O58" s="1"/>
      <c r="P58" s="1">
        <f t="shared" si="25"/>
        <v>9</v>
      </c>
      <c r="Q58" s="5">
        <f>ROUND(13*P58-O58-N58-F58,0)</f>
        <v>53</v>
      </c>
      <c r="R58" s="5">
        <f t="shared" ref="R58" si="37">Q58</f>
        <v>53</v>
      </c>
      <c r="S58" s="5"/>
      <c r="T58" s="1"/>
      <c r="U58" s="1">
        <f t="shared" si="35"/>
        <v>13</v>
      </c>
      <c r="V58" s="1">
        <f t="shared" si="4"/>
        <v>7.1111111111111107</v>
      </c>
      <c r="W58" s="1">
        <v>8.4</v>
      </c>
      <c r="X58" s="1">
        <v>1.8</v>
      </c>
      <c r="Y58" s="1">
        <v>0</v>
      </c>
      <c r="Z58" s="1">
        <v>0</v>
      </c>
      <c r="AA58" s="1">
        <v>0</v>
      </c>
      <c r="AB58" s="1" t="s">
        <v>59</v>
      </c>
      <c r="AC58" s="1">
        <f t="shared" si="36"/>
        <v>5.3000000000000007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idden="1" x14ac:dyDescent="0.25">
      <c r="A59" s="11" t="s">
        <v>94</v>
      </c>
      <c r="B59" s="11" t="s">
        <v>32</v>
      </c>
      <c r="C59" s="11">
        <v>-1</v>
      </c>
      <c r="D59" s="11"/>
      <c r="E59" s="11">
        <v>-1</v>
      </c>
      <c r="F59" s="11">
        <v>-1</v>
      </c>
      <c r="G59" s="12">
        <v>0</v>
      </c>
      <c r="H59" s="11">
        <v>45</v>
      </c>
      <c r="I59" s="11"/>
      <c r="J59" s="11">
        <v>1</v>
      </c>
      <c r="K59" s="11">
        <f t="shared" si="21"/>
        <v>-2</v>
      </c>
      <c r="L59" s="11"/>
      <c r="M59" s="11"/>
      <c r="N59" s="11"/>
      <c r="O59" s="11"/>
      <c r="P59" s="11">
        <f t="shared" si="25"/>
        <v>-0.2</v>
      </c>
      <c r="Q59" s="13"/>
      <c r="R59" s="13"/>
      <c r="S59" s="13"/>
      <c r="T59" s="11"/>
      <c r="U59" s="11">
        <f t="shared" si="7"/>
        <v>5</v>
      </c>
      <c r="V59" s="11">
        <f t="shared" si="4"/>
        <v>5</v>
      </c>
      <c r="W59" s="11">
        <v>2.6</v>
      </c>
      <c r="X59" s="11">
        <v>2.2000000000000002</v>
      </c>
      <c r="Y59" s="11">
        <v>3.8</v>
      </c>
      <c r="Z59" s="11">
        <v>4.2</v>
      </c>
      <c r="AA59" s="11">
        <v>0.4</v>
      </c>
      <c r="AB59" s="11" t="s">
        <v>66</v>
      </c>
      <c r="AC59" s="11">
        <f t="shared" si="2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idden="1" x14ac:dyDescent="0.25">
      <c r="A60" s="11" t="s">
        <v>95</v>
      </c>
      <c r="B60" s="11" t="s">
        <v>34</v>
      </c>
      <c r="C60" s="11">
        <v>-5.19</v>
      </c>
      <c r="D60" s="11"/>
      <c r="E60" s="11"/>
      <c r="F60" s="11">
        <v>-5.19</v>
      </c>
      <c r="G60" s="12">
        <v>0</v>
      </c>
      <c r="H60" s="11">
        <v>45</v>
      </c>
      <c r="I60" s="11"/>
      <c r="J60" s="11">
        <v>3</v>
      </c>
      <c r="K60" s="11">
        <f t="shared" si="21"/>
        <v>-3</v>
      </c>
      <c r="L60" s="11"/>
      <c r="M60" s="11"/>
      <c r="N60" s="11"/>
      <c r="O60" s="11"/>
      <c r="P60" s="11">
        <f t="shared" si="25"/>
        <v>0</v>
      </c>
      <c r="Q60" s="13"/>
      <c r="R60" s="13"/>
      <c r="S60" s="13"/>
      <c r="T60" s="11"/>
      <c r="U60" s="11" t="e">
        <f t="shared" si="7"/>
        <v>#DIV/0!</v>
      </c>
      <c r="V60" s="11" t="e">
        <f t="shared" si="4"/>
        <v>#DIV/0!</v>
      </c>
      <c r="W60" s="11">
        <v>8.0592000000000006</v>
      </c>
      <c r="X60" s="11">
        <v>5.1773999999999996</v>
      </c>
      <c r="Y60" s="11">
        <v>3.5179999999999998</v>
      </c>
      <c r="Z60" s="11">
        <v>6.7864000000000004</v>
      </c>
      <c r="AA60" s="11">
        <v>1.2734000000000001</v>
      </c>
      <c r="AB60" s="11" t="s">
        <v>96</v>
      </c>
      <c r="AC60" s="11">
        <f t="shared" si="2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15</v>
      </c>
      <c r="D61" s="1">
        <v>60</v>
      </c>
      <c r="E61" s="1">
        <v>31</v>
      </c>
      <c r="F61" s="1">
        <v>41</v>
      </c>
      <c r="G61" s="6">
        <v>0.09</v>
      </c>
      <c r="H61" s="1">
        <v>45</v>
      </c>
      <c r="I61" s="1"/>
      <c r="J61" s="1">
        <v>38</v>
      </c>
      <c r="K61" s="1">
        <f t="shared" si="21"/>
        <v>-7</v>
      </c>
      <c r="L61" s="1"/>
      <c r="M61" s="1"/>
      <c r="N61" s="1">
        <v>20</v>
      </c>
      <c r="O61" s="1"/>
      <c r="P61" s="1">
        <f t="shared" si="25"/>
        <v>6.2</v>
      </c>
      <c r="Q61" s="5">
        <f>ROUND(13*P61-O61-N61-F61,0)</f>
        <v>20</v>
      </c>
      <c r="R61" s="5">
        <f>Q61</f>
        <v>20</v>
      </c>
      <c r="S61" s="5"/>
      <c r="T61" s="1"/>
      <c r="U61" s="1">
        <f>(F61+N61+O61+R61)/P61</f>
        <v>13.064516129032258</v>
      </c>
      <c r="V61" s="1">
        <f t="shared" si="4"/>
        <v>9.8387096774193541</v>
      </c>
      <c r="W61" s="1">
        <v>6.4</v>
      </c>
      <c r="X61" s="1">
        <v>7.8</v>
      </c>
      <c r="Y61" s="1">
        <v>2</v>
      </c>
      <c r="Z61" s="1">
        <v>7.8</v>
      </c>
      <c r="AA61" s="1">
        <v>6.2</v>
      </c>
      <c r="AB61" s="1"/>
      <c r="AC61" s="1">
        <f>R61*G61</f>
        <v>1.7999999999999998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idden="1" x14ac:dyDescent="0.25">
      <c r="A62" s="14" t="s">
        <v>98</v>
      </c>
      <c r="B62" s="11" t="s">
        <v>32</v>
      </c>
      <c r="C62" s="11"/>
      <c r="D62" s="11"/>
      <c r="E62" s="16">
        <v>1</v>
      </c>
      <c r="F62" s="16">
        <v>-2</v>
      </c>
      <c r="G62" s="12">
        <v>0</v>
      </c>
      <c r="H62" s="11">
        <v>45</v>
      </c>
      <c r="I62" s="11"/>
      <c r="J62" s="11">
        <v>2</v>
      </c>
      <c r="K62" s="11">
        <f t="shared" si="21"/>
        <v>-1</v>
      </c>
      <c r="L62" s="11"/>
      <c r="M62" s="11"/>
      <c r="N62" s="11"/>
      <c r="O62" s="11"/>
      <c r="P62" s="11">
        <f t="shared" si="25"/>
        <v>0.2</v>
      </c>
      <c r="Q62" s="13"/>
      <c r="R62" s="13"/>
      <c r="S62" s="13"/>
      <c r="T62" s="11"/>
      <c r="U62" s="11">
        <f t="shared" si="7"/>
        <v>-10</v>
      </c>
      <c r="V62" s="11">
        <f t="shared" si="4"/>
        <v>-10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4" t="s">
        <v>134</v>
      </c>
      <c r="AC62" s="11">
        <f t="shared" si="2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117</v>
      </c>
      <c r="D63" s="1">
        <v>144</v>
      </c>
      <c r="E63" s="1">
        <v>182</v>
      </c>
      <c r="F63" s="1">
        <v>74</v>
      </c>
      <c r="G63" s="6">
        <v>0.35</v>
      </c>
      <c r="H63" s="1">
        <v>45</v>
      </c>
      <c r="I63" s="1"/>
      <c r="J63" s="1">
        <v>209</v>
      </c>
      <c r="K63" s="1">
        <f t="shared" si="21"/>
        <v>-27</v>
      </c>
      <c r="L63" s="1"/>
      <c r="M63" s="1"/>
      <c r="N63" s="1">
        <v>182</v>
      </c>
      <c r="O63" s="1"/>
      <c r="P63" s="1">
        <f t="shared" si="25"/>
        <v>36.4</v>
      </c>
      <c r="Q63" s="5">
        <f>ROUND(13*P63-O63-N63-F63,0)</f>
        <v>217</v>
      </c>
      <c r="R63" s="5">
        <v>300</v>
      </c>
      <c r="S63" s="5">
        <v>300</v>
      </c>
      <c r="T63" s="1"/>
      <c r="U63" s="1">
        <f>(F63+N63+O63+R63)/P63</f>
        <v>15.274725274725276</v>
      </c>
      <c r="V63" s="1">
        <f t="shared" si="4"/>
        <v>7.0329670329670328</v>
      </c>
      <c r="W63" s="1">
        <v>36.799999999999997</v>
      </c>
      <c r="X63" s="1">
        <v>34.200000000000003</v>
      </c>
      <c r="Y63" s="1">
        <v>22.2</v>
      </c>
      <c r="Z63" s="1">
        <v>42</v>
      </c>
      <c r="AA63" s="1">
        <v>11.8</v>
      </c>
      <c r="AB63" s="1"/>
      <c r="AC63" s="1">
        <f>R63*G63</f>
        <v>105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idden="1" x14ac:dyDescent="0.25">
      <c r="A64" s="14" t="s">
        <v>100</v>
      </c>
      <c r="B64" s="11" t="s">
        <v>32</v>
      </c>
      <c r="C64" s="11"/>
      <c r="D64" s="11"/>
      <c r="E64" s="16">
        <v>14</v>
      </c>
      <c r="F64" s="16">
        <v>-14</v>
      </c>
      <c r="G64" s="12">
        <v>0</v>
      </c>
      <c r="H64" s="11" t="e">
        <v>#N/A</v>
      </c>
      <c r="I64" s="11"/>
      <c r="J64" s="11">
        <v>14</v>
      </c>
      <c r="K64" s="11">
        <f t="shared" si="21"/>
        <v>0</v>
      </c>
      <c r="L64" s="11"/>
      <c r="M64" s="11"/>
      <c r="N64" s="11"/>
      <c r="O64" s="11"/>
      <c r="P64" s="11">
        <f t="shared" si="25"/>
        <v>2.8</v>
      </c>
      <c r="Q64" s="13"/>
      <c r="R64" s="13"/>
      <c r="S64" s="13"/>
      <c r="T64" s="11"/>
      <c r="U64" s="11">
        <f t="shared" si="7"/>
        <v>-5</v>
      </c>
      <c r="V64" s="11">
        <f t="shared" si="4"/>
        <v>-5</v>
      </c>
      <c r="W64" s="11">
        <v>0.8</v>
      </c>
      <c r="X64" s="11">
        <v>0.2</v>
      </c>
      <c r="Y64" s="11"/>
      <c r="Z64" s="11"/>
      <c r="AA64" s="11"/>
      <c r="AB64" s="14" t="s">
        <v>134</v>
      </c>
      <c r="AC64" s="11">
        <f t="shared" si="2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34</v>
      </c>
      <c r="C65" s="1">
        <v>52.838999999999999</v>
      </c>
      <c r="D65" s="1">
        <v>150.87</v>
      </c>
      <c r="E65" s="1">
        <v>112.08799999999999</v>
      </c>
      <c r="F65" s="1">
        <v>89.620999999999995</v>
      </c>
      <c r="G65" s="6">
        <v>1</v>
      </c>
      <c r="H65" s="1">
        <v>45</v>
      </c>
      <c r="I65" s="1"/>
      <c r="J65" s="1">
        <v>114.048</v>
      </c>
      <c r="K65" s="1">
        <f t="shared" ref="K65:K91" si="38">E65-J65</f>
        <v>-1.960000000000008</v>
      </c>
      <c r="L65" s="1"/>
      <c r="M65" s="1"/>
      <c r="N65" s="1">
        <v>100</v>
      </c>
      <c r="O65" s="1">
        <v>150</v>
      </c>
      <c r="P65" s="1">
        <f t="shared" si="25"/>
        <v>22.4176</v>
      </c>
      <c r="Q65" s="5"/>
      <c r="R65" s="5">
        <v>80</v>
      </c>
      <c r="S65" s="5">
        <v>200</v>
      </c>
      <c r="T65" s="1"/>
      <c r="U65" s="1">
        <f t="shared" ref="U65:U76" si="39">(F65+N65+O65+R65)/P65</f>
        <v>18.718373064021126</v>
      </c>
      <c r="V65" s="1">
        <f t="shared" si="4"/>
        <v>15.14974841196203</v>
      </c>
      <c r="W65" s="1">
        <v>29.418399999999998</v>
      </c>
      <c r="X65" s="1">
        <v>21.779800000000002</v>
      </c>
      <c r="Y65" s="1">
        <v>21.9666</v>
      </c>
      <c r="Z65" s="1">
        <v>22.536999999999999</v>
      </c>
      <c r="AA65" s="1">
        <v>5.3078000000000003</v>
      </c>
      <c r="AB65" s="1"/>
      <c r="AC65" s="1">
        <f t="shared" ref="AC65:AC76" si="40">R65*G65</f>
        <v>80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69</v>
      </c>
      <c r="D66" s="1">
        <v>512</v>
      </c>
      <c r="E66" s="1">
        <v>259.08199999999999</v>
      </c>
      <c r="F66" s="1">
        <v>307.91800000000001</v>
      </c>
      <c r="G66" s="6">
        <v>0.28000000000000003</v>
      </c>
      <c r="H66" s="1">
        <v>45</v>
      </c>
      <c r="I66" s="1"/>
      <c r="J66" s="1">
        <v>361</v>
      </c>
      <c r="K66" s="1">
        <f t="shared" si="38"/>
        <v>-101.91800000000001</v>
      </c>
      <c r="L66" s="1"/>
      <c r="M66" s="1"/>
      <c r="N66" s="1">
        <v>150</v>
      </c>
      <c r="O66" s="1">
        <v>250</v>
      </c>
      <c r="P66" s="1">
        <f t="shared" si="25"/>
        <v>51.816400000000002</v>
      </c>
      <c r="Q66" s="5"/>
      <c r="R66" s="5">
        <v>100</v>
      </c>
      <c r="S66" s="5">
        <v>100</v>
      </c>
      <c r="T66" s="1"/>
      <c r="U66" s="1">
        <f t="shared" si="39"/>
        <v>15.591936143769153</v>
      </c>
      <c r="V66" s="1">
        <f t="shared" si="4"/>
        <v>13.662045221204098</v>
      </c>
      <c r="W66" s="1">
        <v>73.400000000000006</v>
      </c>
      <c r="X66" s="1">
        <v>65.2</v>
      </c>
      <c r="Y66" s="1">
        <v>55.2</v>
      </c>
      <c r="Z66" s="1">
        <v>78</v>
      </c>
      <c r="AA66" s="1">
        <v>51.8</v>
      </c>
      <c r="AB66" s="1"/>
      <c r="AC66" s="1">
        <f t="shared" si="40"/>
        <v>28.000000000000004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idden="1" x14ac:dyDescent="0.25">
      <c r="A67" s="1" t="s">
        <v>104</v>
      </c>
      <c r="B67" s="1" t="s">
        <v>32</v>
      </c>
      <c r="C67" s="1">
        <v>38</v>
      </c>
      <c r="D67" s="1">
        <v>264</v>
      </c>
      <c r="E67" s="1">
        <v>179</v>
      </c>
      <c r="F67" s="1">
        <v>111</v>
      </c>
      <c r="G67" s="6">
        <v>0.28000000000000003</v>
      </c>
      <c r="H67" s="1">
        <v>45</v>
      </c>
      <c r="I67" s="1"/>
      <c r="J67" s="1">
        <v>254</v>
      </c>
      <c r="K67" s="1">
        <f t="shared" si="38"/>
        <v>-75</v>
      </c>
      <c r="L67" s="1"/>
      <c r="M67" s="1"/>
      <c r="N67" s="1">
        <v>200</v>
      </c>
      <c r="O67" s="1">
        <v>350</v>
      </c>
      <c r="P67" s="1">
        <f t="shared" si="25"/>
        <v>35.799999999999997</v>
      </c>
      <c r="Q67" s="5"/>
      <c r="R67" s="5">
        <f t="shared" ref="R67:R75" si="41">Q67</f>
        <v>0</v>
      </c>
      <c r="S67" s="5"/>
      <c r="T67" s="1"/>
      <c r="U67" s="1">
        <f t="shared" si="39"/>
        <v>18.463687150837991</v>
      </c>
      <c r="V67" s="1">
        <f t="shared" si="4"/>
        <v>18.463687150837991</v>
      </c>
      <c r="W67" s="1">
        <v>60.8</v>
      </c>
      <c r="X67" s="1">
        <v>43.8</v>
      </c>
      <c r="Y67" s="1">
        <v>40.4</v>
      </c>
      <c r="Z67" s="1">
        <v>43.6</v>
      </c>
      <c r="AA67" s="1">
        <v>32.4</v>
      </c>
      <c r="AB67" s="17" t="s">
        <v>135</v>
      </c>
      <c r="AC67" s="1">
        <f t="shared" si="4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184</v>
      </c>
      <c r="D68" s="1">
        <v>488</v>
      </c>
      <c r="E68" s="16">
        <f>510+E50</f>
        <v>512</v>
      </c>
      <c r="F68" s="16">
        <f>158+F50</f>
        <v>156</v>
      </c>
      <c r="G68" s="6">
        <v>0.35</v>
      </c>
      <c r="H68" s="1">
        <v>45</v>
      </c>
      <c r="I68" s="1"/>
      <c r="J68" s="1">
        <v>525</v>
      </c>
      <c r="K68" s="1">
        <f t="shared" si="38"/>
        <v>-13</v>
      </c>
      <c r="L68" s="1"/>
      <c r="M68" s="1"/>
      <c r="N68" s="1">
        <v>250</v>
      </c>
      <c r="O68" s="1">
        <v>450</v>
      </c>
      <c r="P68" s="1">
        <f t="shared" si="25"/>
        <v>102.4</v>
      </c>
      <c r="Q68" s="5">
        <f t="shared" ref="Q68:Q70" si="42">ROUND(13*P68-O68-N68-F68,0)</f>
        <v>475</v>
      </c>
      <c r="R68" s="5">
        <f t="shared" si="41"/>
        <v>475</v>
      </c>
      <c r="S68" s="5"/>
      <c r="T68" s="1"/>
      <c r="U68" s="1">
        <f t="shared" si="39"/>
        <v>12.998046875</v>
      </c>
      <c r="V68" s="1">
        <f t="shared" si="4"/>
        <v>8.359375</v>
      </c>
      <c r="W68" s="1">
        <v>95</v>
      </c>
      <c r="X68" s="1">
        <v>79.2</v>
      </c>
      <c r="Y68" s="1">
        <v>72.400000000000006</v>
      </c>
      <c r="Z68" s="1">
        <v>66.8</v>
      </c>
      <c r="AA68" s="1">
        <v>61.6</v>
      </c>
      <c r="AB68" s="1"/>
      <c r="AC68" s="1">
        <f t="shared" si="40"/>
        <v>166.25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341</v>
      </c>
      <c r="D69" s="1">
        <v>240</v>
      </c>
      <c r="E69" s="1">
        <v>576</v>
      </c>
      <c r="F69" s="1">
        <v>1</v>
      </c>
      <c r="G69" s="6">
        <v>0.28000000000000003</v>
      </c>
      <c r="H69" s="1">
        <v>45</v>
      </c>
      <c r="I69" s="1"/>
      <c r="J69" s="1">
        <v>597</v>
      </c>
      <c r="K69" s="1">
        <f t="shared" si="38"/>
        <v>-21</v>
      </c>
      <c r="L69" s="1"/>
      <c r="M69" s="1"/>
      <c r="N69" s="1">
        <v>300</v>
      </c>
      <c r="O69" s="1">
        <v>500</v>
      </c>
      <c r="P69" s="1">
        <f t="shared" si="25"/>
        <v>115.2</v>
      </c>
      <c r="Q69" s="5">
        <f t="shared" si="42"/>
        <v>697</v>
      </c>
      <c r="R69" s="5">
        <f t="shared" si="41"/>
        <v>697</v>
      </c>
      <c r="S69" s="5"/>
      <c r="T69" s="1"/>
      <c r="U69" s="1">
        <f t="shared" si="39"/>
        <v>13.003472222222221</v>
      </c>
      <c r="V69" s="1">
        <f t="shared" si="4"/>
        <v>6.953125</v>
      </c>
      <c r="W69" s="1">
        <v>96.4</v>
      </c>
      <c r="X69" s="1">
        <v>76.2</v>
      </c>
      <c r="Y69" s="1">
        <v>87.8</v>
      </c>
      <c r="Z69" s="1">
        <v>85</v>
      </c>
      <c r="AA69" s="1">
        <v>69.2</v>
      </c>
      <c r="AB69" s="1"/>
      <c r="AC69" s="1">
        <f t="shared" si="40"/>
        <v>195.16000000000003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181</v>
      </c>
      <c r="D70" s="1">
        <v>448</v>
      </c>
      <c r="E70" s="16">
        <f>446+E51</f>
        <v>449</v>
      </c>
      <c r="F70" s="16">
        <f>172+F51</f>
        <v>169</v>
      </c>
      <c r="G70" s="6">
        <v>0.35</v>
      </c>
      <c r="H70" s="1">
        <v>45</v>
      </c>
      <c r="I70" s="1"/>
      <c r="J70" s="1">
        <v>531</v>
      </c>
      <c r="K70" s="1">
        <f t="shared" si="38"/>
        <v>-82</v>
      </c>
      <c r="L70" s="1"/>
      <c r="M70" s="1"/>
      <c r="N70" s="1">
        <v>250</v>
      </c>
      <c r="O70" s="1">
        <v>500</v>
      </c>
      <c r="P70" s="1">
        <f t="shared" ref="P70:P91" si="43">E70/5</f>
        <v>89.8</v>
      </c>
      <c r="Q70" s="5">
        <f t="shared" si="42"/>
        <v>248</v>
      </c>
      <c r="R70" s="5">
        <f t="shared" si="41"/>
        <v>248</v>
      </c>
      <c r="S70" s="5"/>
      <c r="T70" s="1"/>
      <c r="U70" s="1">
        <f t="shared" si="39"/>
        <v>12.99554565701559</v>
      </c>
      <c r="V70" s="1">
        <f t="shared" si="4"/>
        <v>10.233853006681516</v>
      </c>
      <c r="W70" s="1">
        <v>104.4</v>
      </c>
      <c r="X70" s="1">
        <v>80.2</v>
      </c>
      <c r="Y70" s="1">
        <v>76.8</v>
      </c>
      <c r="Z70" s="1">
        <v>91.8</v>
      </c>
      <c r="AA70" s="1">
        <v>64.2</v>
      </c>
      <c r="AB70" s="1"/>
      <c r="AC70" s="1">
        <f t="shared" si="40"/>
        <v>86.8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32</v>
      </c>
      <c r="C71" s="1">
        <v>322</v>
      </c>
      <c r="D71" s="1">
        <v>40</v>
      </c>
      <c r="E71" s="1">
        <v>316</v>
      </c>
      <c r="F71" s="16">
        <f>40+F52</f>
        <v>38</v>
      </c>
      <c r="G71" s="6">
        <v>0.28000000000000003</v>
      </c>
      <c r="H71" s="1">
        <v>45</v>
      </c>
      <c r="I71" s="1"/>
      <c r="J71" s="1">
        <v>328</v>
      </c>
      <c r="K71" s="1">
        <f t="shared" si="38"/>
        <v>-12</v>
      </c>
      <c r="L71" s="1"/>
      <c r="M71" s="1"/>
      <c r="N71" s="1">
        <v>0</v>
      </c>
      <c r="O71" s="1"/>
      <c r="P71" s="1">
        <f t="shared" si="43"/>
        <v>63.2</v>
      </c>
      <c r="Q71" s="5">
        <f>ROUND(10*P71-O71-N71-F71,0)</f>
        <v>594</v>
      </c>
      <c r="R71" s="5">
        <f t="shared" si="41"/>
        <v>594</v>
      </c>
      <c r="S71" s="5"/>
      <c r="T71" s="1"/>
      <c r="U71" s="1">
        <f t="shared" si="39"/>
        <v>10</v>
      </c>
      <c r="V71" s="1">
        <f t="shared" ref="V71:V91" si="44">(F71+N71+O71)/P71</f>
        <v>0.60126582278481011</v>
      </c>
      <c r="W71" s="1">
        <v>24.6</v>
      </c>
      <c r="X71" s="1">
        <v>35.200000000000003</v>
      </c>
      <c r="Y71" s="1">
        <v>45.6</v>
      </c>
      <c r="Z71" s="1">
        <v>30</v>
      </c>
      <c r="AA71" s="1">
        <v>42.4</v>
      </c>
      <c r="AB71" s="1"/>
      <c r="AC71" s="1">
        <f t="shared" si="40"/>
        <v>166.32000000000002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458</v>
      </c>
      <c r="D72" s="1"/>
      <c r="E72" s="16">
        <f>441.51+E53</f>
        <v>449.51</v>
      </c>
      <c r="F72" s="16">
        <f>14.49+F53</f>
        <v>6.49</v>
      </c>
      <c r="G72" s="6">
        <v>0.35</v>
      </c>
      <c r="H72" s="1">
        <v>45</v>
      </c>
      <c r="I72" s="1"/>
      <c r="J72" s="1">
        <v>461</v>
      </c>
      <c r="K72" s="1">
        <f t="shared" si="38"/>
        <v>-11.490000000000009</v>
      </c>
      <c r="L72" s="1"/>
      <c r="M72" s="1"/>
      <c r="N72" s="1">
        <v>100</v>
      </c>
      <c r="O72" s="1">
        <v>150</v>
      </c>
      <c r="P72" s="1">
        <f t="shared" si="43"/>
        <v>89.902000000000001</v>
      </c>
      <c r="Q72" s="5">
        <f>ROUND(12*P72-O72-N72-F72,0)</f>
        <v>822</v>
      </c>
      <c r="R72" s="5">
        <f t="shared" si="41"/>
        <v>822</v>
      </c>
      <c r="S72" s="5"/>
      <c r="T72" s="1"/>
      <c r="U72" s="1">
        <f t="shared" si="39"/>
        <v>11.996284843496252</v>
      </c>
      <c r="V72" s="1">
        <f t="shared" si="44"/>
        <v>2.8529954839714358</v>
      </c>
      <c r="W72" s="1">
        <v>50.8</v>
      </c>
      <c r="X72" s="1">
        <v>35.6</v>
      </c>
      <c r="Y72" s="1">
        <v>70</v>
      </c>
      <c r="Z72" s="1">
        <v>37.6</v>
      </c>
      <c r="AA72" s="1">
        <v>12.8</v>
      </c>
      <c r="AB72" s="1"/>
      <c r="AC72" s="1">
        <f t="shared" si="40"/>
        <v>287.7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idden="1" x14ac:dyDescent="0.25">
      <c r="A73" s="1" t="s">
        <v>110</v>
      </c>
      <c r="B73" s="1" t="s">
        <v>32</v>
      </c>
      <c r="C73" s="1">
        <v>5</v>
      </c>
      <c r="D73" s="1">
        <v>1056</v>
      </c>
      <c r="E73" s="1">
        <v>438</v>
      </c>
      <c r="F73" s="1">
        <v>620</v>
      </c>
      <c r="G73" s="6">
        <v>0.41</v>
      </c>
      <c r="H73" s="1">
        <v>45</v>
      </c>
      <c r="I73" s="1"/>
      <c r="J73" s="1">
        <v>572</v>
      </c>
      <c r="K73" s="1">
        <f t="shared" si="38"/>
        <v>-134</v>
      </c>
      <c r="L73" s="1"/>
      <c r="M73" s="1"/>
      <c r="N73" s="1">
        <v>400</v>
      </c>
      <c r="O73" s="1">
        <v>550</v>
      </c>
      <c r="P73" s="1">
        <f t="shared" si="43"/>
        <v>87.6</v>
      </c>
      <c r="Q73" s="5"/>
      <c r="R73" s="5">
        <f t="shared" si="41"/>
        <v>0</v>
      </c>
      <c r="S73" s="5"/>
      <c r="T73" s="1"/>
      <c r="U73" s="1">
        <f t="shared" si="39"/>
        <v>17.922374429223744</v>
      </c>
      <c r="V73" s="1">
        <f t="shared" si="44"/>
        <v>17.922374429223744</v>
      </c>
      <c r="W73" s="1">
        <v>154.6</v>
      </c>
      <c r="X73" s="1">
        <v>127.6</v>
      </c>
      <c r="Y73" s="1">
        <v>75</v>
      </c>
      <c r="Z73" s="1">
        <v>135.6</v>
      </c>
      <c r="AA73" s="1">
        <v>56.8</v>
      </c>
      <c r="AB73" s="1"/>
      <c r="AC73" s="1">
        <f t="shared" si="4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idden="1" x14ac:dyDescent="0.25">
      <c r="A74" s="1" t="s">
        <v>111</v>
      </c>
      <c r="B74" s="1" t="s">
        <v>32</v>
      </c>
      <c r="C74" s="1">
        <v>53</v>
      </c>
      <c r="D74" s="1">
        <v>200</v>
      </c>
      <c r="E74" s="1">
        <v>86</v>
      </c>
      <c r="F74" s="1">
        <v>162</v>
      </c>
      <c r="G74" s="6">
        <v>0.5</v>
      </c>
      <c r="H74" s="1">
        <v>45</v>
      </c>
      <c r="I74" s="1"/>
      <c r="J74" s="1">
        <v>94</v>
      </c>
      <c r="K74" s="1">
        <f t="shared" si="38"/>
        <v>-8</v>
      </c>
      <c r="L74" s="1"/>
      <c r="M74" s="1"/>
      <c r="N74" s="1">
        <v>150</v>
      </c>
      <c r="O74" s="1"/>
      <c r="P74" s="1">
        <f t="shared" si="43"/>
        <v>17.2</v>
      </c>
      <c r="Q74" s="5"/>
      <c r="R74" s="5">
        <f t="shared" si="41"/>
        <v>0</v>
      </c>
      <c r="S74" s="5"/>
      <c r="T74" s="1"/>
      <c r="U74" s="1">
        <f t="shared" si="39"/>
        <v>18.13953488372093</v>
      </c>
      <c r="V74" s="1">
        <f t="shared" si="44"/>
        <v>18.13953488372093</v>
      </c>
      <c r="W74" s="1">
        <v>25.4</v>
      </c>
      <c r="X74" s="1">
        <v>27</v>
      </c>
      <c r="Y74" s="1">
        <v>11.2</v>
      </c>
      <c r="Z74" s="1">
        <v>35.4</v>
      </c>
      <c r="AA74" s="1">
        <v>17.399999999999999</v>
      </c>
      <c r="AB74" s="1"/>
      <c r="AC74" s="1">
        <f t="shared" si="4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idden="1" x14ac:dyDescent="0.25">
      <c r="A75" s="1" t="s">
        <v>112</v>
      </c>
      <c r="B75" s="1" t="s">
        <v>32</v>
      </c>
      <c r="C75" s="1">
        <v>-14</v>
      </c>
      <c r="D75" s="1">
        <v>803</v>
      </c>
      <c r="E75" s="16">
        <f>340+E64</f>
        <v>354</v>
      </c>
      <c r="F75" s="16">
        <f>446+F64</f>
        <v>432</v>
      </c>
      <c r="G75" s="6">
        <v>0.41</v>
      </c>
      <c r="H75" s="1">
        <v>45</v>
      </c>
      <c r="I75" s="1"/>
      <c r="J75" s="1">
        <v>351</v>
      </c>
      <c r="K75" s="1">
        <f t="shared" si="38"/>
        <v>3</v>
      </c>
      <c r="L75" s="1"/>
      <c r="M75" s="1"/>
      <c r="N75" s="1">
        <v>200</v>
      </c>
      <c r="O75" s="1">
        <v>310</v>
      </c>
      <c r="P75" s="1">
        <f t="shared" si="43"/>
        <v>70.8</v>
      </c>
      <c r="Q75" s="5"/>
      <c r="R75" s="5">
        <f t="shared" si="41"/>
        <v>0</v>
      </c>
      <c r="S75" s="5"/>
      <c r="T75" s="1"/>
      <c r="U75" s="1">
        <f t="shared" si="39"/>
        <v>13.305084745762713</v>
      </c>
      <c r="V75" s="1">
        <f t="shared" si="44"/>
        <v>13.305084745762713</v>
      </c>
      <c r="W75" s="1">
        <v>106.6</v>
      </c>
      <c r="X75" s="1">
        <v>104</v>
      </c>
      <c r="Y75" s="1">
        <v>82.4</v>
      </c>
      <c r="Z75" s="1">
        <v>73.599999999999994</v>
      </c>
      <c r="AA75" s="1">
        <v>83</v>
      </c>
      <c r="AB75" s="1"/>
      <c r="AC75" s="1">
        <f t="shared" si="4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/>
      <c r="D76" s="1">
        <v>250</v>
      </c>
      <c r="E76" s="1">
        <v>171</v>
      </c>
      <c r="F76" s="1">
        <v>79</v>
      </c>
      <c r="G76" s="6">
        <v>0.41</v>
      </c>
      <c r="H76" s="1">
        <v>45</v>
      </c>
      <c r="I76" s="1"/>
      <c r="J76" s="1">
        <v>175</v>
      </c>
      <c r="K76" s="1">
        <f t="shared" si="38"/>
        <v>-4</v>
      </c>
      <c r="L76" s="1"/>
      <c r="M76" s="1"/>
      <c r="N76" s="1">
        <v>100</v>
      </c>
      <c r="O76" s="1"/>
      <c r="P76" s="1">
        <f t="shared" si="43"/>
        <v>34.200000000000003</v>
      </c>
      <c r="Q76" s="5">
        <f>ROUND(13*P76-O76-N76-F76,0)</f>
        <v>266</v>
      </c>
      <c r="R76" s="5">
        <v>300</v>
      </c>
      <c r="S76" s="5">
        <v>300</v>
      </c>
      <c r="T76" s="1"/>
      <c r="U76" s="1">
        <f t="shared" si="39"/>
        <v>14.005847953216373</v>
      </c>
      <c r="V76" s="1">
        <f t="shared" si="44"/>
        <v>5.2339181286549703</v>
      </c>
      <c r="W76" s="1">
        <v>8</v>
      </c>
      <c r="X76" s="1">
        <v>12.2</v>
      </c>
      <c r="Y76" s="1">
        <v>0</v>
      </c>
      <c r="Z76" s="1">
        <v>0</v>
      </c>
      <c r="AA76" s="1">
        <v>0</v>
      </c>
      <c r="AB76" s="1" t="s">
        <v>59</v>
      </c>
      <c r="AC76" s="1">
        <f t="shared" si="40"/>
        <v>122.99999999999999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idden="1" x14ac:dyDescent="0.25">
      <c r="A77" s="11" t="s">
        <v>114</v>
      </c>
      <c r="B77" s="11" t="s">
        <v>32</v>
      </c>
      <c r="C77" s="11">
        <v>23</v>
      </c>
      <c r="D77" s="11"/>
      <c r="E77" s="11">
        <v>20</v>
      </c>
      <c r="F77" s="11">
        <v>2</v>
      </c>
      <c r="G77" s="12">
        <v>0</v>
      </c>
      <c r="H77" s="11">
        <v>45</v>
      </c>
      <c r="I77" s="11"/>
      <c r="J77" s="11">
        <v>47</v>
      </c>
      <c r="K77" s="11">
        <f t="shared" si="38"/>
        <v>-27</v>
      </c>
      <c r="L77" s="11"/>
      <c r="M77" s="11"/>
      <c r="N77" s="11"/>
      <c r="O77" s="11"/>
      <c r="P77" s="11">
        <f t="shared" si="43"/>
        <v>4</v>
      </c>
      <c r="Q77" s="13"/>
      <c r="R77" s="13"/>
      <c r="S77" s="13"/>
      <c r="T77" s="11"/>
      <c r="U77" s="11">
        <f t="shared" ref="U77:U91" si="45">(F77+N77+O77+Q77)/P77</f>
        <v>0.5</v>
      </c>
      <c r="V77" s="11">
        <f t="shared" si="44"/>
        <v>0.5</v>
      </c>
      <c r="W77" s="11">
        <v>9.8000000000000007</v>
      </c>
      <c r="X77" s="11">
        <v>7.4</v>
      </c>
      <c r="Y77" s="11">
        <v>3</v>
      </c>
      <c r="Z77" s="11">
        <v>11.4</v>
      </c>
      <c r="AA77" s="11">
        <v>3.6</v>
      </c>
      <c r="AB77" s="11" t="s">
        <v>115</v>
      </c>
      <c r="AC77" s="11">
        <f t="shared" ref="AC77:AC91" si="46"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idden="1" x14ac:dyDescent="0.25">
      <c r="A78" s="1" t="s">
        <v>116</v>
      </c>
      <c r="B78" s="1" t="s">
        <v>32</v>
      </c>
      <c r="C78" s="1">
        <v>3</v>
      </c>
      <c r="D78" s="1">
        <v>160</v>
      </c>
      <c r="E78" s="16">
        <f>32+E62</f>
        <v>33</v>
      </c>
      <c r="F78" s="16">
        <f>131+F62</f>
        <v>129</v>
      </c>
      <c r="G78" s="6">
        <v>0.41</v>
      </c>
      <c r="H78" s="1">
        <v>45</v>
      </c>
      <c r="I78" s="1"/>
      <c r="J78" s="1">
        <v>47</v>
      </c>
      <c r="K78" s="1">
        <f t="shared" si="38"/>
        <v>-14</v>
      </c>
      <c r="L78" s="1"/>
      <c r="M78" s="1"/>
      <c r="N78" s="1">
        <v>233</v>
      </c>
      <c r="O78" s="1"/>
      <c r="P78" s="1">
        <f t="shared" si="43"/>
        <v>6.6</v>
      </c>
      <c r="Q78" s="5"/>
      <c r="R78" s="5">
        <f t="shared" ref="R78:R80" si="47">Q78</f>
        <v>0</v>
      </c>
      <c r="S78" s="5"/>
      <c r="T78" s="1"/>
      <c r="U78" s="1">
        <f t="shared" ref="U78:U88" si="48">(F78+N78+O78+R78)/P78</f>
        <v>54.848484848484851</v>
      </c>
      <c r="V78" s="1">
        <f t="shared" si="44"/>
        <v>54.848484848484851</v>
      </c>
      <c r="W78" s="1">
        <v>30.8</v>
      </c>
      <c r="X78" s="1">
        <v>21.2</v>
      </c>
      <c r="Y78" s="1">
        <v>9.8000000000000007</v>
      </c>
      <c r="Z78" s="1">
        <v>17.399999999999999</v>
      </c>
      <c r="AA78" s="1">
        <v>13.6</v>
      </c>
      <c r="AB78" s="1"/>
      <c r="AC78" s="1">
        <f t="shared" ref="AC78:AC88" si="49">R78*G78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91.864999999999995</v>
      </c>
      <c r="D79" s="1">
        <v>150.697</v>
      </c>
      <c r="E79" s="1">
        <v>137.72300000000001</v>
      </c>
      <c r="F79" s="1">
        <v>104.839</v>
      </c>
      <c r="G79" s="6">
        <v>1</v>
      </c>
      <c r="H79" s="1">
        <v>60</v>
      </c>
      <c r="I79" s="1"/>
      <c r="J79" s="1">
        <v>134.80000000000001</v>
      </c>
      <c r="K79" s="1">
        <f t="shared" si="38"/>
        <v>2.9230000000000018</v>
      </c>
      <c r="L79" s="1"/>
      <c r="M79" s="1"/>
      <c r="N79" s="1">
        <v>100</v>
      </c>
      <c r="O79" s="1">
        <v>150</v>
      </c>
      <c r="P79" s="1">
        <f t="shared" si="43"/>
        <v>27.544600000000003</v>
      </c>
      <c r="Q79" s="5"/>
      <c r="R79" s="5">
        <v>100</v>
      </c>
      <c r="S79" s="5">
        <v>150</v>
      </c>
      <c r="T79" s="1"/>
      <c r="U79" s="1">
        <f t="shared" si="48"/>
        <v>16.512819209572836</v>
      </c>
      <c r="V79" s="1">
        <f t="shared" si="44"/>
        <v>12.882343544651219</v>
      </c>
      <c r="W79" s="1">
        <v>32.906399999999998</v>
      </c>
      <c r="X79" s="1">
        <v>28.8536</v>
      </c>
      <c r="Y79" s="1">
        <v>17.7668</v>
      </c>
      <c r="Z79" s="1">
        <v>34.758600000000001</v>
      </c>
      <c r="AA79" s="1">
        <v>20.461400000000001</v>
      </c>
      <c r="AB79" s="1"/>
      <c r="AC79" s="1">
        <f t="shared" si="49"/>
        <v>100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idden="1" x14ac:dyDescent="0.25">
      <c r="A80" s="1" t="s">
        <v>118</v>
      </c>
      <c r="B80" s="1" t="s">
        <v>34</v>
      </c>
      <c r="C80" s="1"/>
      <c r="D80" s="1">
        <v>194.33199999999999</v>
      </c>
      <c r="E80" s="1">
        <v>8.0190000000000001</v>
      </c>
      <c r="F80" s="1">
        <v>186.31299999999999</v>
      </c>
      <c r="G80" s="6"/>
      <c r="H80" s="1"/>
      <c r="I80" s="1"/>
      <c r="J80" s="1">
        <v>8.1</v>
      </c>
      <c r="K80" s="1">
        <f t="shared" si="38"/>
        <v>-8.0999999999999517E-2</v>
      </c>
      <c r="L80" s="1"/>
      <c r="M80" s="1"/>
      <c r="N80" s="1"/>
      <c r="O80" s="1"/>
      <c r="P80" s="1">
        <f t="shared" si="43"/>
        <v>1.6038000000000001</v>
      </c>
      <c r="Q80" s="5"/>
      <c r="R80" s="5">
        <f t="shared" si="47"/>
        <v>0</v>
      </c>
      <c r="S80" s="5"/>
      <c r="T80" s="1"/>
      <c r="U80" s="1">
        <f t="shared" si="48"/>
        <v>116.16972191046264</v>
      </c>
      <c r="V80" s="1">
        <f t="shared" si="44"/>
        <v>116.16972191046264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0" t="s">
        <v>133</v>
      </c>
      <c r="AC80" s="1">
        <f t="shared" si="4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1</v>
      </c>
      <c r="D81" s="1">
        <v>296</v>
      </c>
      <c r="E81" s="1">
        <v>45</v>
      </c>
      <c r="F81" s="1">
        <v>252</v>
      </c>
      <c r="G81" s="6">
        <v>0.35</v>
      </c>
      <c r="H81" s="1">
        <v>45</v>
      </c>
      <c r="I81" s="1"/>
      <c r="J81" s="1">
        <v>49</v>
      </c>
      <c r="K81" s="1">
        <f t="shared" si="38"/>
        <v>-4</v>
      </c>
      <c r="L81" s="1"/>
      <c r="M81" s="1"/>
      <c r="N81" s="1">
        <v>100</v>
      </c>
      <c r="O81" s="1">
        <v>150</v>
      </c>
      <c r="P81" s="1">
        <f t="shared" si="43"/>
        <v>9</v>
      </c>
      <c r="Q81" s="5"/>
      <c r="R81" s="5">
        <v>100</v>
      </c>
      <c r="S81" s="5">
        <v>200</v>
      </c>
      <c r="T81" s="1"/>
      <c r="U81" s="1">
        <f t="shared" si="48"/>
        <v>66.888888888888886</v>
      </c>
      <c r="V81" s="1">
        <f t="shared" si="44"/>
        <v>55.777777777777779</v>
      </c>
      <c r="W81" s="1">
        <v>0</v>
      </c>
      <c r="X81" s="1">
        <v>19</v>
      </c>
      <c r="Y81" s="1">
        <v>0</v>
      </c>
      <c r="Z81" s="1">
        <v>0</v>
      </c>
      <c r="AA81" s="1">
        <v>0</v>
      </c>
      <c r="AB81" s="1" t="s">
        <v>59</v>
      </c>
      <c r="AC81" s="1">
        <f t="shared" si="49"/>
        <v>35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32</v>
      </c>
      <c r="C82" s="1"/>
      <c r="D82" s="1">
        <v>300</v>
      </c>
      <c r="E82" s="1">
        <v>126</v>
      </c>
      <c r="F82" s="1">
        <v>174</v>
      </c>
      <c r="G82" s="6">
        <v>0.4</v>
      </c>
      <c r="H82" s="1">
        <v>45</v>
      </c>
      <c r="I82" s="1"/>
      <c r="J82" s="1">
        <v>147</v>
      </c>
      <c r="K82" s="1">
        <f t="shared" si="38"/>
        <v>-21</v>
      </c>
      <c r="L82" s="1"/>
      <c r="M82" s="1"/>
      <c r="N82" s="1">
        <v>100</v>
      </c>
      <c r="O82" s="1">
        <v>100</v>
      </c>
      <c r="P82" s="1">
        <f t="shared" si="43"/>
        <v>25.2</v>
      </c>
      <c r="Q82" s="5"/>
      <c r="R82" s="5">
        <v>100</v>
      </c>
      <c r="S82" s="5">
        <v>200</v>
      </c>
      <c r="T82" s="1"/>
      <c r="U82" s="1">
        <f t="shared" si="48"/>
        <v>18.80952380952381</v>
      </c>
      <c r="V82" s="1">
        <f t="shared" si="44"/>
        <v>14.841269841269842</v>
      </c>
      <c r="W82" s="1">
        <v>0</v>
      </c>
      <c r="X82" s="1">
        <v>20</v>
      </c>
      <c r="Y82" s="1">
        <v>0</v>
      </c>
      <c r="Z82" s="1">
        <v>0</v>
      </c>
      <c r="AA82" s="1">
        <v>0</v>
      </c>
      <c r="AB82" s="1" t="s">
        <v>59</v>
      </c>
      <c r="AC82" s="1">
        <f t="shared" si="49"/>
        <v>40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idden="1" x14ac:dyDescent="0.25">
      <c r="A83" s="1" t="s">
        <v>121</v>
      </c>
      <c r="B83" s="1" t="s">
        <v>32</v>
      </c>
      <c r="C83" s="1"/>
      <c r="D83" s="1">
        <v>288</v>
      </c>
      <c r="E83" s="1">
        <v>18</v>
      </c>
      <c r="F83" s="1">
        <v>269</v>
      </c>
      <c r="G83" s="6">
        <v>0.16</v>
      </c>
      <c r="H83" s="1">
        <v>30</v>
      </c>
      <c r="I83" s="1"/>
      <c r="J83" s="1">
        <v>19</v>
      </c>
      <c r="K83" s="1">
        <f t="shared" si="38"/>
        <v>-1</v>
      </c>
      <c r="L83" s="1"/>
      <c r="M83" s="1"/>
      <c r="N83" s="1">
        <v>100</v>
      </c>
      <c r="O83" s="1"/>
      <c r="P83" s="1">
        <f t="shared" si="43"/>
        <v>3.6</v>
      </c>
      <c r="Q83" s="5"/>
      <c r="R83" s="5"/>
      <c r="S83" s="5">
        <v>200</v>
      </c>
      <c r="T83" s="1"/>
      <c r="U83" s="1">
        <f t="shared" si="48"/>
        <v>102.5</v>
      </c>
      <c r="V83" s="1">
        <f t="shared" si="44"/>
        <v>102.5</v>
      </c>
      <c r="W83" s="1">
        <v>-0.2</v>
      </c>
      <c r="X83" s="1">
        <v>19.2</v>
      </c>
      <c r="Y83" s="1">
        <v>0</v>
      </c>
      <c r="Z83" s="1">
        <v>0</v>
      </c>
      <c r="AA83" s="1">
        <v>0</v>
      </c>
      <c r="AB83" s="1" t="s">
        <v>59</v>
      </c>
      <c r="AC83" s="1">
        <f t="shared" si="4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>
        <v>17</v>
      </c>
      <c r="D84" s="1">
        <v>36</v>
      </c>
      <c r="E84" s="1">
        <v>10</v>
      </c>
      <c r="F84" s="1">
        <v>43</v>
      </c>
      <c r="G84" s="6">
        <v>0.75</v>
      </c>
      <c r="H84" s="1">
        <v>60</v>
      </c>
      <c r="I84" s="1"/>
      <c r="J84" s="1">
        <v>10</v>
      </c>
      <c r="K84" s="1">
        <f t="shared" si="38"/>
        <v>0</v>
      </c>
      <c r="L84" s="1"/>
      <c r="M84" s="1"/>
      <c r="N84" s="1">
        <v>130</v>
      </c>
      <c r="O84" s="1"/>
      <c r="P84" s="1">
        <f t="shared" si="43"/>
        <v>2</v>
      </c>
      <c r="Q84" s="5"/>
      <c r="R84" s="5">
        <v>50</v>
      </c>
      <c r="S84" s="5">
        <v>150</v>
      </c>
      <c r="T84" s="1"/>
      <c r="U84" s="1">
        <f t="shared" si="48"/>
        <v>111.5</v>
      </c>
      <c r="V84" s="1">
        <f t="shared" si="44"/>
        <v>86.5</v>
      </c>
      <c r="W84" s="1">
        <v>12.8</v>
      </c>
      <c r="X84" s="1">
        <v>8.270999999999999</v>
      </c>
      <c r="Y84" s="1">
        <v>0</v>
      </c>
      <c r="Z84" s="1">
        <v>0</v>
      </c>
      <c r="AA84" s="1">
        <v>0</v>
      </c>
      <c r="AB84" s="1" t="s">
        <v>59</v>
      </c>
      <c r="AC84" s="1">
        <f t="shared" si="49"/>
        <v>37.5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/>
      <c r="D85" s="1">
        <v>144</v>
      </c>
      <c r="E85" s="1">
        <v>85</v>
      </c>
      <c r="F85" s="1">
        <v>59</v>
      </c>
      <c r="G85" s="6">
        <v>0.36</v>
      </c>
      <c r="H85" s="1" t="e">
        <v>#N/A</v>
      </c>
      <c r="I85" s="1"/>
      <c r="J85" s="1">
        <v>87</v>
      </c>
      <c r="K85" s="1">
        <f t="shared" si="38"/>
        <v>-2</v>
      </c>
      <c r="L85" s="1"/>
      <c r="M85" s="1"/>
      <c r="N85" s="1">
        <v>80</v>
      </c>
      <c r="O85" s="1"/>
      <c r="P85" s="1">
        <f t="shared" si="43"/>
        <v>17</v>
      </c>
      <c r="Q85" s="5">
        <f>ROUND(13*P85-O85-N85-F85,0)</f>
        <v>82</v>
      </c>
      <c r="R85" s="5">
        <v>130</v>
      </c>
      <c r="S85" s="5">
        <v>150</v>
      </c>
      <c r="T85" s="1"/>
      <c r="U85" s="1">
        <f t="shared" si="48"/>
        <v>15.823529411764707</v>
      </c>
      <c r="V85" s="1">
        <f t="shared" si="44"/>
        <v>8.1764705882352935</v>
      </c>
      <c r="W85" s="1">
        <v>12.8</v>
      </c>
      <c r="X85" s="1">
        <v>0</v>
      </c>
      <c r="Y85" s="1">
        <v>0</v>
      </c>
      <c r="Z85" s="1">
        <v>0</v>
      </c>
      <c r="AA85" s="1">
        <v>0</v>
      </c>
      <c r="AB85" s="1" t="s">
        <v>59</v>
      </c>
      <c r="AC85" s="1">
        <f t="shared" si="49"/>
        <v>46.8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/>
      <c r="D86" s="1">
        <v>300</v>
      </c>
      <c r="E86" s="16">
        <f>8+E17</f>
        <v>77</v>
      </c>
      <c r="F86" s="16">
        <f>292+F17</f>
        <v>263</v>
      </c>
      <c r="G86" s="6">
        <v>0.15</v>
      </c>
      <c r="H86" s="1">
        <v>60</v>
      </c>
      <c r="I86" s="1"/>
      <c r="J86" s="1">
        <v>8</v>
      </c>
      <c r="K86" s="1">
        <f t="shared" si="38"/>
        <v>69</v>
      </c>
      <c r="L86" s="1"/>
      <c r="M86" s="1"/>
      <c r="N86" s="1"/>
      <c r="O86" s="1"/>
      <c r="P86" s="1">
        <f t="shared" si="43"/>
        <v>15.4</v>
      </c>
      <c r="Q86" s="5"/>
      <c r="R86" s="5">
        <v>100</v>
      </c>
      <c r="S86" s="5">
        <v>200</v>
      </c>
      <c r="T86" s="1"/>
      <c r="U86" s="1">
        <f t="shared" si="48"/>
        <v>23.571428571428569</v>
      </c>
      <c r="V86" s="1">
        <f t="shared" si="44"/>
        <v>17.077922077922079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/>
      <c r="AC86" s="1">
        <f t="shared" si="49"/>
        <v>15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32</v>
      </c>
      <c r="C87" s="1"/>
      <c r="D87" s="1">
        <v>192</v>
      </c>
      <c r="E87" s="16">
        <f>13+E16</f>
        <v>93</v>
      </c>
      <c r="F87" s="16">
        <f>179+F16</f>
        <v>155</v>
      </c>
      <c r="G87" s="6">
        <v>0.15</v>
      </c>
      <c r="H87" s="1">
        <v>60</v>
      </c>
      <c r="I87" s="1"/>
      <c r="J87" s="1">
        <v>13</v>
      </c>
      <c r="K87" s="1">
        <f t="shared" si="38"/>
        <v>80</v>
      </c>
      <c r="L87" s="1"/>
      <c r="M87" s="1"/>
      <c r="N87" s="1"/>
      <c r="O87" s="1"/>
      <c r="P87" s="1">
        <f t="shared" si="43"/>
        <v>18.600000000000001</v>
      </c>
      <c r="Q87" s="5">
        <f t="shared" ref="Q87:Q88" si="50">ROUND(13*P87-O87-N87-F87,0)</f>
        <v>87</v>
      </c>
      <c r="R87" s="5">
        <v>150</v>
      </c>
      <c r="S87" s="5">
        <v>200</v>
      </c>
      <c r="T87" s="1"/>
      <c r="U87" s="1">
        <f t="shared" si="48"/>
        <v>16.397849462365588</v>
      </c>
      <c r="V87" s="1">
        <f t="shared" si="44"/>
        <v>8.3333333333333321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/>
      <c r="AC87" s="1">
        <f t="shared" si="49"/>
        <v>22.5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/>
      <c r="D88" s="1">
        <v>396</v>
      </c>
      <c r="E88" s="16">
        <f>30+E18</f>
        <v>173</v>
      </c>
      <c r="F88" s="16">
        <f>366+F18</f>
        <v>322</v>
      </c>
      <c r="G88" s="6">
        <v>0.15</v>
      </c>
      <c r="H88" s="1">
        <v>60</v>
      </c>
      <c r="I88" s="1"/>
      <c r="J88" s="1">
        <v>34</v>
      </c>
      <c r="K88" s="1">
        <f t="shared" si="38"/>
        <v>139</v>
      </c>
      <c r="L88" s="1"/>
      <c r="M88" s="1"/>
      <c r="N88" s="1"/>
      <c r="O88" s="1"/>
      <c r="P88" s="1">
        <f t="shared" si="43"/>
        <v>34.6</v>
      </c>
      <c r="Q88" s="5">
        <f t="shared" si="50"/>
        <v>128</v>
      </c>
      <c r="R88" s="5">
        <v>200</v>
      </c>
      <c r="S88" s="5">
        <v>200</v>
      </c>
      <c r="T88" s="1"/>
      <c r="U88" s="1">
        <f t="shared" si="48"/>
        <v>15.086705202312139</v>
      </c>
      <c r="V88" s="1">
        <f t="shared" si="44"/>
        <v>9.3063583815028892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/>
      <c r="AC88" s="1">
        <f t="shared" si="49"/>
        <v>30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idden="1" x14ac:dyDescent="0.25">
      <c r="A89" s="1" t="s">
        <v>127</v>
      </c>
      <c r="B89" s="1" t="s">
        <v>32</v>
      </c>
      <c r="C89" s="1">
        <v>10</v>
      </c>
      <c r="D89" s="1"/>
      <c r="E89" s="1">
        <v>7</v>
      </c>
      <c r="F89" s="1">
        <v>3</v>
      </c>
      <c r="G89" s="6">
        <v>0</v>
      </c>
      <c r="H89" s="1" t="e">
        <v>#N/A</v>
      </c>
      <c r="I89" s="1"/>
      <c r="J89" s="1">
        <v>6</v>
      </c>
      <c r="K89" s="1">
        <f t="shared" si="38"/>
        <v>1</v>
      </c>
      <c r="L89" s="1"/>
      <c r="M89" s="1"/>
      <c r="N89" s="1"/>
      <c r="O89" s="1"/>
      <c r="P89" s="1">
        <f t="shared" si="43"/>
        <v>1.4</v>
      </c>
      <c r="Q89" s="5"/>
      <c r="R89" s="5"/>
      <c r="S89" s="5"/>
      <c r="T89" s="1"/>
      <c r="U89" s="1">
        <f t="shared" si="45"/>
        <v>2.1428571428571428</v>
      </c>
      <c r="V89" s="1">
        <f t="shared" si="44"/>
        <v>2.1428571428571428</v>
      </c>
      <c r="W89" s="1">
        <v>4.5999999999999996</v>
      </c>
      <c r="X89" s="1">
        <v>2.4</v>
      </c>
      <c r="Y89" s="1">
        <v>1</v>
      </c>
      <c r="Z89" s="1">
        <v>3</v>
      </c>
      <c r="AA89" s="1">
        <v>1.6</v>
      </c>
      <c r="AB89" s="1"/>
      <c r="AC89" s="1">
        <f t="shared" si="4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idden="1" x14ac:dyDescent="0.25">
      <c r="A90" s="1" t="s">
        <v>128</v>
      </c>
      <c r="B90" s="1" t="s">
        <v>32</v>
      </c>
      <c r="C90" s="1">
        <v>88</v>
      </c>
      <c r="D90" s="1"/>
      <c r="E90" s="1">
        <v>37</v>
      </c>
      <c r="F90" s="1">
        <v>51</v>
      </c>
      <c r="G90" s="6">
        <v>0</v>
      </c>
      <c r="H90" s="1">
        <v>45</v>
      </c>
      <c r="I90" s="1"/>
      <c r="J90" s="1">
        <v>37</v>
      </c>
      <c r="K90" s="1">
        <f t="shared" si="38"/>
        <v>0</v>
      </c>
      <c r="L90" s="1"/>
      <c r="M90" s="1"/>
      <c r="N90" s="1"/>
      <c r="O90" s="1"/>
      <c r="P90" s="1">
        <f t="shared" si="43"/>
        <v>7.4</v>
      </c>
      <c r="Q90" s="5"/>
      <c r="R90" s="5"/>
      <c r="S90" s="5"/>
      <c r="T90" s="1"/>
      <c r="U90" s="1">
        <f t="shared" si="45"/>
        <v>6.8918918918918912</v>
      </c>
      <c r="V90" s="1">
        <f t="shared" si="44"/>
        <v>6.8918918918918912</v>
      </c>
      <c r="W90" s="1">
        <v>4.8</v>
      </c>
      <c r="X90" s="1">
        <v>8.6</v>
      </c>
      <c r="Y90" s="1">
        <v>13.2</v>
      </c>
      <c r="Z90" s="1">
        <v>2.2000000000000002</v>
      </c>
      <c r="AA90" s="1">
        <v>2.2000000000000002</v>
      </c>
      <c r="AB90" s="1"/>
      <c r="AC90" s="1">
        <f t="shared" si="4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idden="1" x14ac:dyDescent="0.25">
      <c r="A91" s="1" t="s">
        <v>129</v>
      </c>
      <c r="B91" s="1" t="s">
        <v>34</v>
      </c>
      <c r="C91" s="1">
        <v>38.847000000000001</v>
      </c>
      <c r="D91" s="1"/>
      <c r="E91" s="1">
        <v>13.026999999999999</v>
      </c>
      <c r="F91" s="1">
        <v>25.82</v>
      </c>
      <c r="G91" s="6">
        <v>0</v>
      </c>
      <c r="H91" s="1">
        <v>45</v>
      </c>
      <c r="I91" s="1"/>
      <c r="J91" s="1">
        <v>14.092000000000001</v>
      </c>
      <c r="K91" s="1">
        <f t="shared" si="38"/>
        <v>-1.0650000000000013</v>
      </c>
      <c r="L91" s="1"/>
      <c r="M91" s="1"/>
      <c r="N91" s="1"/>
      <c r="O91" s="1"/>
      <c r="P91" s="1">
        <f t="shared" si="43"/>
        <v>2.6053999999999999</v>
      </c>
      <c r="Q91" s="5"/>
      <c r="R91" s="5"/>
      <c r="S91" s="5"/>
      <c r="T91" s="1"/>
      <c r="U91" s="1">
        <f t="shared" si="45"/>
        <v>9.9101865356567131</v>
      </c>
      <c r="V91" s="1">
        <f t="shared" si="44"/>
        <v>9.9101865356567131</v>
      </c>
      <c r="W91" s="1">
        <v>8.2438000000000002</v>
      </c>
      <c r="X91" s="1">
        <v>5.4786000000000001</v>
      </c>
      <c r="Y91" s="1">
        <v>2.1634000000000002</v>
      </c>
      <c r="Z91" s="1">
        <v>0.43359999999999999</v>
      </c>
      <c r="AA91" s="1">
        <v>2.7183999999999999</v>
      </c>
      <c r="AB91" s="1"/>
      <c r="AC91" s="1">
        <f t="shared" si="4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C91" xr:uid="{3709E127-8ADB-4A6F-B44A-E06CE6F1B407}">
    <filterColumn colId="17">
      <filters>
        <filter val="100"/>
        <filter val="11,05,"/>
        <filter val="117"/>
        <filter val="120"/>
        <filter val="129"/>
        <filter val="130"/>
        <filter val="13237"/>
        <filter val="15"/>
        <filter val="150"/>
        <filter val="166"/>
        <filter val="20"/>
        <filter val="200"/>
        <filter val="230"/>
        <filter val="248"/>
        <filter val="250"/>
        <filter val="260"/>
        <filter val="300"/>
        <filter val="34"/>
        <filter val="35"/>
        <filter val="396"/>
        <filter val="40"/>
        <filter val="431"/>
        <filter val="466"/>
        <filter val="472"/>
        <filter val="475"/>
        <filter val="50"/>
        <filter val="500"/>
        <filter val="519"/>
        <filter val="53"/>
        <filter val="594"/>
        <filter val="597"/>
        <filter val="697"/>
        <filter val="70"/>
        <filter val="80"/>
        <filter val="800"/>
        <filter val="822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2024-05-06T09:11:53Z</dcterms:created>
  <dcterms:modified xsi:type="dcterms:W3CDTF">2024-06-12T07:16:47Z</dcterms:modified>
</cp:coreProperties>
</file>