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14D9D9F4-657B-4155-A95A-1DED0F7934F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4" i="1" l="1"/>
  <c r="AH103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5" i="1"/>
  <c r="AH74" i="1"/>
  <c r="AH73" i="1"/>
  <c r="AH70" i="1"/>
  <c r="AH68" i="1"/>
  <c r="AH66" i="1"/>
  <c r="AH65" i="1"/>
  <c r="AH64" i="1"/>
  <c r="AH63" i="1"/>
  <c r="AH55" i="1"/>
  <c r="AH53" i="1"/>
  <c r="AH52" i="1"/>
  <c r="AH51" i="1"/>
  <c r="AH49" i="1"/>
  <c r="AH47" i="1"/>
  <c r="AH46" i="1"/>
  <c r="AH45" i="1"/>
  <c r="AH44" i="1"/>
  <c r="AH42" i="1"/>
  <c r="AH40" i="1"/>
  <c r="AH38" i="1"/>
  <c r="AH37" i="1"/>
  <c r="AH35" i="1"/>
  <c r="AH34" i="1"/>
  <c r="AH33" i="1"/>
  <c r="AH31" i="1"/>
  <c r="AH30" i="1"/>
  <c r="AH29" i="1"/>
  <c r="AH28" i="1"/>
  <c r="AH27" i="1"/>
  <c r="AH26" i="1"/>
  <c r="AH25" i="1"/>
  <c r="AH24" i="1"/>
  <c r="AH23" i="1"/>
  <c r="AH22" i="1"/>
  <c r="AH20" i="1"/>
  <c r="AH19" i="1"/>
  <c r="AH17" i="1"/>
  <c r="AH16" i="1"/>
  <c r="AH14" i="1"/>
  <c r="AH13" i="1"/>
  <c r="AH12" i="1"/>
  <c r="AH9" i="1"/>
  <c r="AH8" i="1"/>
  <c r="AH7" i="1"/>
  <c r="R104" i="1" l="1"/>
  <c r="AD104" i="1" s="1"/>
  <c r="R103" i="1"/>
  <c r="AD103" i="1" s="1"/>
  <c r="R83" i="1"/>
  <c r="R70" i="1"/>
  <c r="R55" i="1"/>
  <c r="R52" i="1"/>
  <c r="R45" i="1"/>
  <c r="R44" i="1"/>
  <c r="R40" i="1"/>
  <c r="R37" i="1"/>
  <c r="R34" i="1"/>
  <c r="R33" i="1"/>
  <c r="R31" i="1"/>
  <c r="R30" i="1"/>
  <c r="R29" i="1"/>
  <c r="R27" i="1"/>
  <c r="R25" i="1"/>
  <c r="R24" i="1"/>
  <c r="R20" i="1"/>
  <c r="R17" i="1"/>
  <c r="R16" i="1"/>
  <c r="R12" i="1"/>
  <c r="R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6" i="1"/>
  <c r="AD7" i="1"/>
  <c r="AD10" i="1"/>
  <c r="AD11" i="1"/>
  <c r="AD12" i="1"/>
  <c r="AD15" i="1"/>
  <c r="AD18" i="1"/>
  <c r="AD20" i="1"/>
  <c r="AD21" i="1"/>
  <c r="AD32" i="1"/>
  <c r="AD33" i="1"/>
  <c r="AD34" i="1"/>
  <c r="AD36" i="1"/>
  <c r="AD39" i="1"/>
  <c r="AD41" i="1"/>
  <c r="AD43" i="1"/>
  <c r="AD48" i="1"/>
  <c r="AD50" i="1"/>
  <c r="AD54" i="1"/>
  <c r="AD56" i="1"/>
  <c r="AD57" i="1"/>
  <c r="AD58" i="1"/>
  <c r="AD59" i="1"/>
  <c r="AD60" i="1"/>
  <c r="AD61" i="1"/>
  <c r="AD62" i="1"/>
  <c r="AD67" i="1"/>
  <c r="AD69" i="1"/>
  <c r="AD71" i="1"/>
  <c r="AD72" i="1"/>
  <c r="AD76" i="1"/>
  <c r="AD77" i="1"/>
  <c r="AD83" i="1"/>
  <c r="AD99" i="1"/>
  <c r="AD100" i="1"/>
  <c r="AD101" i="1"/>
  <c r="AD102" i="1"/>
  <c r="AD6" i="1"/>
  <c r="S5" i="1"/>
  <c r="AD16" i="1" l="1"/>
  <c r="AD25" i="1"/>
  <c r="AD29" i="1"/>
  <c r="AD31" i="1"/>
  <c r="AD40" i="1"/>
  <c r="AD55" i="1"/>
  <c r="AD45" i="1"/>
  <c r="AD17" i="1"/>
  <c r="AD24" i="1"/>
  <c r="AD27" i="1"/>
  <c r="AD30" i="1"/>
  <c r="AD37" i="1"/>
  <c r="AD44" i="1"/>
  <c r="AD52" i="1"/>
  <c r="AD70" i="1"/>
  <c r="AE5" i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0" i="1"/>
  <c r="R80" i="1" s="1"/>
  <c r="Q35" i="1"/>
  <c r="R35" i="1" s="1"/>
  <c r="Q28" i="1"/>
  <c r="R28" i="1" s="1"/>
  <c r="Q19" i="1"/>
  <c r="R19" i="1" s="1"/>
  <c r="Q14" i="1"/>
  <c r="R14" i="1" s="1"/>
  <c r="Q13" i="1"/>
  <c r="R13" i="1" s="1"/>
  <c r="Q107" i="1"/>
  <c r="R107" i="1" s="1"/>
  <c r="Q106" i="1"/>
  <c r="R106" i="1" s="1"/>
  <c r="Q105" i="1"/>
  <c r="R105" i="1" s="1"/>
  <c r="AD13" i="1" l="1"/>
  <c r="AD19" i="1"/>
  <c r="AD35" i="1"/>
  <c r="AD84" i="1"/>
  <c r="AD86" i="1"/>
  <c r="AD88" i="1"/>
  <c r="AD90" i="1"/>
  <c r="AD92" i="1"/>
  <c r="AD94" i="1"/>
  <c r="AD14" i="1"/>
  <c r="AD28" i="1"/>
  <c r="AD80" i="1"/>
  <c r="AD85" i="1"/>
  <c r="AD87" i="1"/>
  <c r="AD89" i="1"/>
  <c r="AD91" i="1"/>
  <c r="AD93" i="1"/>
  <c r="AF7" i="1"/>
  <c r="AF10" i="1"/>
  <c r="AF11" i="1"/>
  <c r="AF13" i="1"/>
  <c r="AF14" i="1"/>
  <c r="AF15" i="1"/>
  <c r="AF18" i="1"/>
  <c r="AF19" i="1"/>
  <c r="AF20" i="1"/>
  <c r="AF21" i="1"/>
  <c r="AF24" i="1"/>
  <c r="AF28" i="1"/>
  <c r="AF30" i="1"/>
  <c r="AF31" i="1"/>
  <c r="AF32" i="1"/>
  <c r="AF35" i="1"/>
  <c r="AF36" i="1"/>
  <c r="AF39" i="1"/>
  <c r="AF41" i="1"/>
  <c r="AF43" i="1"/>
  <c r="AF45" i="1"/>
  <c r="AF48" i="1"/>
  <c r="AF50" i="1"/>
  <c r="AF54" i="1"/>
  <c r="AF56" i="1"/>
  <c r="AF57" i="1"/>
  <c r="AF58" i="1"/>
  <c r="AF59" i="1"/>
  <c r="AF60" i="1"/>
  <c r="AF61" i="1"/>
  <c r="AF62" i="1"/>
  <c r="AF67" i="1"/>
  <c r="AF69" i="1"/>
  <c r="AF71" i="1"/>
  <c r="AF72" i="1"/>
  <c r="AF76" i="1"/>
  <c r="AF77" i="1"/>
  <c r="AF80" i="1"/>
  <c r="AF84" i="1"/>
  <c r="AF85" i="1"/>
  <c r="AF86" i="1"/>
  <c r="AF87" i="1"/>
  <c r="AF88" i="1"/>
  <c r="AF89" i="1"/>
  <c r="AF90" i="1"/>
  <c r="AF91" i="1"/>
  <c r="AF92" i="1"/>
  <c r="AF93" i="1"/>
  <c r="AF94" i="1"/>
  <c r="AF99" i="1"/>
  <c r="AF100" i="1"/>
  <c r="AF101" i="1"/>
  <c r="AF102" i="1"/>
  <c r="AF6" i="1"/>
  <c r="F37" i="1"/>
  <c r="E37" i="1"/>
  <c r="E74" i="1"/>
  <c r="E73" i="1"/>
  <c r="E42" i="1"/>
  <c r="E70" i="1"/>
  <c r="E12" i="1"/>
  <c r="E9" i="1"/>
  <c r="L94" i="1"/>
  <c r="O94" i="1" s="1"/>
  <c r="K94" i="1"/>
  <c r="L92" i="1"/>
  <c r="O92" i="1" s="1"/>
  <c r="K92" i="1"/>
  <c r="L91" i="1"/>
  <c r="O91" i="1" s="1"/>
  <c r="V91" i="1" s="1"/>
  <c r="K91" i="1"/>
  <c r="L90" i="1"/>
  <c r="O90" i="1" s="1"/>
  <c r="K90" i="1"/>
  <c r="L89" i="1"/>
  <c r="O89" i="1" s="1"/>
  <c r="K89" i="1"/>
  <c r="L88" i="1"/>
  <c r="O88" i="1" s="1"/>
  <c r="K88" i="1"/>
  <c r="L87" i="1"/>
  <c r="O87" i="1" s="1"/>
  <c r="V87" i="1" s="1"/>
  <c r="K87" i="1"/>
  <c r="L85" i="1"/>
  <c r="O85" i="1" s="1"/>
  <c r="K85" i="1"/>
  <c r="L84" i="1"/>
  <c r="O84" i="1" s="1"/>
  <c r="K84" i="1"/>
  <c r="W84" i="1" l="1"/>
  <c r="V84" i="1"/>
  <c r="W85" i="1"/>
  <c r="V85" i="1"/>
  <c r="W88" i="1"/>
  <c r="V88" i="1"/>
  <c r="W89" i="1"/>
  <c r="V89" i="1"/>
  <c r="W90" i="1"/>
  <c r="V90" i="1"/>
  <c r="W92" i="1"/>
  <c r="V92" i="1"/>
  <c r="W94" i="1"/>
  <c r="V94" i="1"/>
  <c r="W91" i="1"/>
  <c r="W87" i="1"/>
  <c r="L7" i="1"/>
  <c r="O7" i="1" s="1"/>
  <c r="V7" i="1" s="1"/>
  <c r="L8" i="1"/>
  <c r="O8" i="1" s="1"/>
  <c r="P8" i="1" s="1"/>
  <c r="Q8" i="1" s="1"/>
  <c r="R8" i="1" s="1"/>
  <c r="L9" i="1"/>
  <c r="O9" i="1" s="1"/>
  <c r="P9" i="1" s="1"/>
  <c r="Q9" i="1" s="1"/>
  <c r="R9" i="1" s="1"/>
  <c r="L10" i="1"/>
  <c r="O10" i="1" s="1"/>
  <c r="L11" i="1"/>
  <c r="O11" i="1" s="1"/>
  <c r="L12" i="1"/>
  <c r="O12" i="1" s="1"/>
  <c r="P12" i="1" s="1"/>
  <c r="L13" i="1"/>
  <c r="O13" i="1" s="1"/>
  <c r="V13" i="1" s="1"/>
  <c r="L14" i="1"/>
  <c r="O14" i="1" s="1"/>
  <c r="V14" i="1" s="1"/>
  <c r="L15" i="1"/>
  <c r="O15" i="1" s="1"/>
  <c r="L16" i="1"/>
  <c r="O16" i="1" s="1"/>
  <c r="P16" i="1" s="1"/>
  <c r="L17" i="1"/>
  <c r="O17" i="1" s="1"/>
  <c r="P17" i="1" s="1"/>
  <c r="L18" i="1"/>
  <c r="O18" i="1" s="1"/>
  <c r="L19" i="1"/>
  <c r="O19" i="1" s="1"/>
  <c r="V19" i="1" s="1"/>
  <c r="L20" i="1"/>
  <c r="O20" i="1" s="1"/>
  <c r="L21" i="1"/>
  <c r="O21" i="1" s="1"/>
  <c r="L22" i="1"/>
  <c r="O22" i="1" s="1"/>
  <c r="P22" i="1" s="1"/>
  <c r="Q22" i="1" s="1"/>
  <c r="R22" i="1" s="1"/>
  <c r="L23" i="1"/>
  <c r="O23" i="1" s="1"/>
  <c r="P23" i="1" s="1"/>
  <c r="Q23" i="1" s="1"/>
  <c r="R23" i="1" s="1"/>
  <c r="L24" i="1"/>
  <c r="O24" i="1" s="1"/>
  <c r="V24" i="1" s="1"/>
  <c r="L25" i="1"/>
  <c r="O25" i="1" s="1"/>
  <c r="P25" i="1" s="1"/>
  <c r="L26" i="1"/>
  <c r="O26" i="1" s="1"/>
  <c r="P26" i="1" s="1"/>
  <c r="Q26" i="1" s="1"/>
  <c r="R26" i="1" s="1"/>
  <c r="L27" i="1"/>
  <c r="O27" i="1" s="1"/>
  <c r="P27" i="1" s="1"/>
  <c r="L28" i="1"/>
  <c r="O28" i="1" s="1"/>
  <c r="V28" i="1" s="1"/>
  <c r="L29" i="1"/>
  <c r="O29" i="1" s="1"/>
  <c r="P29" i="1" s="1"/>
  <c r="L30" i="1"/>
  <c r="O30" i="1" s="1"/>
  <c r="V30" i="1" s="1"/>
  <c r="L31" i="1"/>
  <c r="O31" i="1" s="1"/>
  <c r="V31" i="1" s="1"/>
  <c r="L32" i="1"/>
  <c r="O32" i="1" s="1"/>
  <c r="L33" i="1"/>
  <c r="O33" i="1" s="1"/>
  <c r="P33" i="1" s="1"/>
  <c r="L34" i="1"/>
  <c r="O34" i="1" s="1"/>
  <c r="P34" i="1" s="1"/>
  <c r="L35" i="1"/>
  <c r="O35" i="1" s="1"/>
  <c r="V35" i="1" s="1"/>
  <c r="L36" i="1"/>
  <c r="O36" i="1" s="1"/>
  <c r="V36" i="1" s="1"/>
  <c r="L37" i="1"/>
  <c r="O37" i="1" s="1"/>
  <c r="P37" i="1" s="1"/>
  <c r="L38" i="1"/>
  <c r="O38" i="1" s="1"/>
  <c r="P38" i="1" s="1"/>
  <c r="Q38" i="1" s="1"/>
  <c r="R38" i="1" s="1"/>
  <c r="L39" i="1"/>
  <c r="O39" i="1" s="1"/>
  <c r="L40" i="1"/>
  <c r="O40" i="1" s="1"/>
  <c r="P40" i="1" s="1"/>
  <c r="L41" i="1"/>
  <c r="O41" i="1" s="1"/>
  <c r="L42" i="1"/>
  <c r="O42" i="1" s="1"/>
  <c r="P42" i="1" s="1"/>
  <c r="Q42" i="1" s="1"/>
  <c r="R42" i="1" s="1"/>
  <c r="L43" i="1"/>
  <c r="O43" i="1" s="1"/>
  <c r="L44" i="1"/>
  <c r="O44" i="1" s="1"/>
  <c r="P44" i="1" s="1"/>
  <c r="L45" i="1"/>
  <c r="O45" i="1" s="1"/>
  <c r="V45" i="1" s="1"/>
  <c r="L46" i="1"/>
  <c r="O46" i="1" s="1"/>
  <c r="P46" i="1" s="1"/>
  <c r="Q46" i="1" s="1"/>
  <c r="R46" i="1" s="1"/>
  <c r="L47" i="1"/>
  <c r="O47" i="1" s="1"/>
  <c r="P47" i="1" s="1"/>
  <c r="Q47" i="1" s="1"/>
  <c r="R47" i="1" s="1"/>
  <c r="L48" i="1"/>
  <c r="O48" i="1" s="1"/>
  <c r="L49" i="1"/>
  <c r="O49" i="1" s="1"/>
  <c r="P49" i="1" s="1"/>
  <c r="Q49" i="1" s="1"/>
  <c r="R49" i="1" s="1"/>
  <c r="L50" i="1"/>
  <c r="O50" i="1" s="1"/>
  <c r="L51" i="1"/>
  <c r="O51" i="1" s="1"/>
  <c r="P51" i="1" s="1"/>
  <c r="Q51" i="1" s="1"/>
  <c r="R51" i="1" s="1"/>
  <c r="L52" i="1"/>
  <c r="O52" i="1" s="1"/>
  <c r="P52" i="1" s="1"/>
  <c r="L53" i="1"/>
  <c r="O53" i="1" s="1"/>
  <c r="P53" i="1" s="1"/>
  <c r="Q53" i="1" s="1"/>
  <c r="R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P63" i="1" s="1"/>
  <c r="Q63" i="1" s="1"/>
  <c r="R63" i="1" s="1"/>
  <c r="L64" i="1"/>
  <c r="O64" i="1" s="1"/>
  <c r="P64" i="1" s="1"/>
  <c r="Q64" i="1" s="1"/>
  <c r="R64" i="1" s="1"/>
  <c r="L65" i="1"/>
  <c r="O65" i="1" s="1"/>
  <c r="P65" i="1" s="1"/>
  <c r="Q65" i="1" s="1"/>
  <c r="R65" i="1" s="1"/>
  <c r="L66" i="1"/>
  <c r="O66" i="1" s="1"/>
  <c r="P66" i="1" s="1"/>
  <c r="Q66" i="1" s="1"/>
  <c r="R66" i="1" s="1"/>
  <c r="L67" i="1"/>
  <c r="O67" i="1" s="1"/>
  <c r="L68" i="1"/>
  <c r="O68" i="1" s="1"/>
  <c r="P68" i="1" s="1"/>
  <c r="Q68" i="1" s="1"/>
  <c r="R68" i="1" s="1"/>
  <c r="L69" i="1"/>
  <c r="O69" i="1" s="1"/>
  <c r="L70" i="1"/>
  <c r="O70" i="1" s="1"/>
  <c r="P70" i="1" s="1"/>
  <c r="L71" i="1"/>
  <c r="O71" i="1" s="1"/>
  <c r="L72" i="1"/>
  <c r="O72" i="1" s="1"/>
  <c r="L73" i="1"/>
  <c r="O73" i="1" s="1"/>
  <c r="L74" i="1"/>
  <c r="O74" i="1" s="1"/>
  <c r="P74" i="1" s="1"/>
  <c r="Q74" i="1" s="1"/>
  <c r="R74" i="1" s="1"/>
  <c r="L75" i="1"/>
  <c r="O75" i="1" s="1"/>
  <c r="L76" i="1"/>
  <c r="O76" i="1" s="1"/>
  <c r="L77" i="1"/>
  <c r="O77" i="1" s="1"/>
  <c r="L78" i="1"/>
  <c r="O78" i="1" s="1"/>
  <c r="P78" i="1" s="1"/>
  <c r="Q78" i="1" s="1"/>
  <c r="R78" i="1" s="1"/>
  <c r="L79" i="1"/>
  <c r="O79" i="1" s="1"/>
  <c r="P79" i="1" s="1"/>
  <c r="Q79" i="1" s="1"/>
  <c r="R79" i="1" s="1"/>
  <c r="L80" i="1"/>
  <c r="O80" i="1" s="1"/>
  <c r="V80" i="1" s="1"/>
  <c r="L81" i="1"/>
  <c r="O81" i="1" s="1"/>
  <c r="L82" i="1"/>
  <c r="O82" i="1" s="1"/>
  <c r="L83" i="1"/>
  <c r="O83" i="1" s="1"/>
  <c r="P83" i="1" s="1"/>
  <c r="L86" i="1"/>
  <c r="O86" i="1" s="1"/>
  <c r="V86" i="1" s="1"/>
  <c r="L93" i="1"/>
  <c r="O93" i="1" s="1"/>
  <c r="V93" i="1" s="1"/>
  <c r="L95" i="1"/>
  <c r="O95" i="1" s="1"/>
  <c r="P95" i="1" s="1"/>
  <c r="Q95" i="1" s="1"/>
  <c r="R95" i="1" s="1"/>
  <c r="L96" i="1"/>
  <c r="O96" i="1" s="1"/>
  <c r="P96" i="1" s="1"/>
  <c r="Q96" i="1" s="1"/>
  <c r="R96" i="1" s="1"/>
  <c r="L97" i="1"/>
  <c r="O97" i="1" s="1"/>
  <c r="P97" i="1" s="1"/>
  <c r="Q97" i="1" s="1"/>
  <c r="R97" i="1" s="1"/>
  <c r="L98" i="1"/>
  <c r="O98" i="1" s="1"/>
  <c r="P98" i="1" s="1"/>
  <c r="Q98" i="1" s="1"/>
  <c r="R98" i="1" s="1"/>
  <c r="L99" i="1"/>
  <c r="O99" i="1" s="1"/>
  <c r="L100" i="1"/>
  <c r="O100" i="1" s="1"/>
  <c r="L101" i="1"/>
  <c r="O101" i="1" s="1"/>
  <c r="L102" i="1"/>
  <c r="O102" i="1" s="1"/>
  <c r="L6" i="1"/>
  <c r="O6" i="1" s="1"/>
  <c r="K102" i="1"/>
  <c r="K101" i="1"/>
  <c r="K100" i="1"/>
  <c r="K99" i="1"/>
  <c r="K98" i="1"/>
  <c r="K97" i="1"/>
  <c r="K96" i="1"/>
  <c r="K95" i="1"/>
  <c r="K93" i="1"/>
  <c r="K8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J5" i="1"/>
  <c r="F5" i="1"/>
  <c r="E5" i="1"/>
  <c r="AD98" i="1" l="1"/>
  <c r="AD96" i="1"/>
  <c r="AD79" i="1"/>
  <c r="AD65" i="1"/>
  <c r="AD63" i="1"/>
  <c r="AD53" i="1"/>
  <c r="AD51" i="1"/>
  <c r="AD49" i="1"/>
  <c r="AD47" i="1"/>
  <c r="AD23" i="1"/>
  <c r="AD9" i="1"/>
  <c r="AD97" i="1"/>
  <c r="AD95" i="1"/>
  <c r="AD78" i="1"/>
  <c r="AD74" i="1"/>
  <c r="AD68" i="1"/>
  <c r="AD66" i="1"/>
  <c r="AD64" i="1"/>
  <c r="AD46" i="1"/>
  <c r="AD42" i="1"/>
  <c r="AD38" i="1"/>
  <c r="AD26" i="1"/>
  <c r="AD22" i="1"/>
  <c r="AD8" i="1"/>
  <c r="V97" i="1"/>
  <c r="V95" i="1"/>
  <c r="V78" i="1"/>
  <c r="V74" i="1"/>
  <c r="V70" i="1"/>
  <c r="V68" i="1"/>
  <c r="V66" i="1"/>
  <c r="V64" i="1"/>
  <c r="V52" i="1"/>
  <c r="V46" i="1"/>
  <c r="V44" i="1"/>
  <c r="V42" i="1"/>
  <c r="V40" i="1"/>
  <c r="V38" i="1"/>
  <c r="V34" i="1"/>
  <c r="V26" i="1"/>
  <c r="V22" i="1"/>
  <c r="V16" i="1"/>
  <c r="V12" i="1"/>
  <c r="V8" i="1"/>
  <c r="V98" i="1"/>
  <c r="V96" i="1"/>
  <c r="V83" i="1"/>
  <c r="V79" i="1"/>
  <c r="V65" i="1"/>
  <c r="V63" i="1"/>
  <c r="V55" i="1"/>
  <c r="V53" i="1"/>
  <c r="V51" i="1"/>
  <c r="V49" i="1"/>
  <c r="V47" i="1"/>
  <c r="V33" i="1"/>
  <c r="V29" i="1"/>
  <c r="V27" i="1"/>
  <c r="V25" i="1"/>
  <c r="V23" i="1"/>
  <c r="V17" i="1"/>
  <c r="V9" i="1"/>
  <c r="V37" i="1"/>
  <c r="AF78" i="1"/>
  <c r="AF66" i="1"/>
  <c r="AF65" i="1"/>
  <c r="AF53" i="1"/>
  <c r="AF97" i="1"/>
  <c r="AF64" i="1"/>
  <c r="AF52" i="1"/>
  <c r="AF40" i="1"/>
  <c r="AF16" i="1"/>
  <c r="AF96" i="1"/>
  <c r="AF63" i="1"/>
  <c r="AF51" i="1"/>
  <c r="AF27" i="1"/>
  <c r="AF79" i="1"/>
  <c r="AF95" i="1"/>
  <c r="AF74" i="1"/>
  <c r="AF38" i="1"/>
  <c r="AF26" i="1"/>
  <c r="AF55" i="1"/>
  <c r="AF49" i="1"/>
  <c r="AF37" i="1"/>
  <c r="AF25" i="1"/>
  <c r="AF29" i="1"/>
  <c r="AF47" i="1"/>
  <c r="AF23" i="1"/>
  <c r="AF12" i="1"/>
  <c r="AF46" i="1"/>
  <c r="AF34" i="1"/>
  <c r="AF22" i="1"/>
  <c r="AF70" i="1"/>
  <c r="AF98" i="1"/>
  <c r="AF17" i="1"/>
  <c r="AF33" i="1"/>
  <c r="AF9" i="1"/>
  <c r="AF68" i="1"/>
  <c r="AF44" i="1"/>
  <c r="AF8" i="1"/>
  <c r="AF42" i="1"/>
  <c r="P73" i="1"/>
  <c r="Q73" i="1" s="1"/>
  <c r="R73" i="1" s="1"/>
  <c r="P81" i="1"/>
  <c r="Q81" i="1" s="1"/>
  <c r="R81" i="1" s="1"/>
  <c r="P82" i="1"/>
  <c r="Q82" i="1" s="1"/>
  <c r="R82" i="1" s="1"/>
  <c r="P75" i="1"/>
  <c r="Q75" i="1" s="1"/>
  <c r="R75" i="1" s="1"/>
  <c r="V6" i="1"/>
  <c r="W6" i="1"/>
  <c r="W101" i="1"/>
  <c r="V101" i="1"/>
  <c r="V99" i="1"/>
  <c r="W99" i="1"/>
  <c r="W97" i="1"/>
  <c r="W95" i="1"/>
  <c r="W86" i="1"/>
  <c r="W82" i="1"/>
  <c r="W80" i="1"/>
  <c r="W78" i="1"/>
  <c r="W76" i="1"/>
  <c r="V76" i="1"/>
  <c r="W74" i="1"/>
  <c r="W72" i="1"/>
  <c r="V72" i="1"/>
  <c r="W70" i="1"/>
  <c r="W68" i="1"/>
  <c r="W66" i="1"/>
  <c r="W64" i="1"/>
  <c r="W62" i="1"/>
  <c r="V62" i="1"/>
  <c r="W60" i="1"/>
  <c r="V60" i="1"/>
  <c r="W58" i="1"/>
  <c r="V58" i="1"/>
  <c r="W56" i="1"/>
  <c r="V56" i="1"/>
  <c r="W54" i="1"/>
  <c r="V54" i="1"/>
  <c r="W52" i="1"/>
  <c r="W50" i="1"/>
  <c r="V50" i="1"/>
  <c r="W48" i="1"/>
  <c r="V48" i="1"/>
  <c r="W46" i="1"/>
  <c r="W44" i="1"/>
  <c r="W42" i="1"/>
  <c r="W40" i="1"/>
  <c r="W38" i="1"/>
  <c r="W36" i="1"/>
  <c r="W34" i="1"/>
  <c r="W32" i="1"/>
  <c r="V32" i="1"/>
  <c r="W30" i="1"/>
  <c r="W28" i="1"/>
  <c r="W26" i="1"/>
  <c r="W24" i="1"/>
  <c r="W22" i="1"/>
  <c r="W20" i="1"/>
  <c r="V20" i="1"/>
  <c r="W18" i="1"/>
  <c r="V18" i="1"/>
  <c r="W16" i="1"/>
  <c r="W14" i="1"/>
  <c r="W12" i="1"/>
  <c r="W10" i="1"/>
  <c r="V10" i="1"/>
  <c r="W8" i="1"/>
  <c r="W102" i="1"/>
  <c r="V102" i="1"/>
  <c r="W100" i="1"/>
  <c r="V100" i="1"/>
  <c r="W98" i="1"/>
  <c r="W96" i="1"/>
  <c r="W93" i="1"/>
  <c r="W83" i="1"/>
  <c r="W81" i="1"/>
  <c r="W79" i="1"/>
  <c r="W77" i="1"/>
  <c r="V77" i="1"/>
  <c r="W75" i="1"/>
  <c r="W73" i="1"/>
  <c r="V71" i="1"/>
  <c r="W71" i="1"/>
  <c r="W69" i="1"/>
  <c r="V69" i="1"/>
  <c r="V67" i="1"/>
  <c r="W67" i="1"/>
  <c r="W65" i="1"/>
  <c r="W63" i="1"/>
  <c r="W61" i="1"/>
  <c r="V61" i="1"/>
  <c r="V59" i="1"/>
  <c r="W59" i="1"/>
  <c r="W57" i="1"/>
  <c r="V57" i="1"/>
  <c r="W55" i="1"/>
  <c r="W53" i="1"/>
  <c r="W51" i="1"/>
  <c r="W49" i="1"/>
  <c r="W47" i="1"/>
  <c r="W45" i="1"/>
  <c r="V43" i="1"/>
  <c r="W43" i="1"/>
  <c r="W41" i="1"/>
  <c r="V41" i="1"/>
  <c r="V39" i="1"/>
  <c r="W39" i="1"/>
  <c r="W37" i="1"/>
  <c r="W35" i="1"/>
  <c r="W33" i="1"/>
  <c r="W31" i="1"/>
  <c r="W29" i="1"/>
  <c r="W27" i="1"/>
  <c r="W25" i="1"/>
  <c r="W23" i="1"/>
  <c r="W21" i="1"/>
  <c r="V21" i="1"/>
  <c r="W19" i="1"/>
  <c r="W17" i="1"/>
  <c r="V15" i="1"/>
  <c r="W15" i="1"/>
  <c r="W13" i="1"/>
  <c r="V11" i="1"/>
  <c r="W11" i="1"/>
  <c r="W9" i="1"/>
  <c r="W7" i="1"/>
  <c r="K5" i="1"/>
  <c r="O5" i="1"/>
  <c r="L5" i="1"/>
  <c r="AD75" i="1" l="1"/>
  <c r="AD81" i="1"/>
  <c r="AD82" i="1"/>
  <c r="AD73" i="1"/>
  <c r="R5" i="1"/>
  <c r="V82" i="1"/>
  <c r="V73" i="1"/>
  <c r="V75" i="1"/>
  <c r="V81" i="1"/>
  <c r="Q5" i="1"/>
  <c r="AF75" i="1"/>
  <c r="AF82" i="1"/>
  <c r="AF81" i="1"/>
  <c r="AF73" i="1"/>
  <c r="AF83" i="1"/>
  <c r="P5" i="1"/>
  <c r="AD5" i="1" l="1"/>
</calcChain>
</file>

<file path=xl/sharedStrings.xml><?xml version="1.0" encoding="utf-8"?>
<sst xmlns="http://schemas.openxmlformats.org/spreadsheetml/2006/main" count="380" uniqueCount="163">
  <si>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</si>
  <si>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</si>
  <si>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</si>
  <si>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</si>
  <si>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</si>
  <si>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</si>
  <si>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</si>
  <si>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</si>
  <si>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</si>
  <si>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</si>
  <si>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</si>
  <si>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</si>
  <si>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</si>
  <si>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</si>
  <si>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</si>
  <si>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</si>
  <si>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</si>
  <si>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</si>
  <si>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</si>
  <si>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</si>
  <si>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</si>
  <si>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</si>
  <si>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</si>
  <si>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18,05,(2)</t>
  </si>
  <si>
    <t>21,05,</t>
  </si>
  <si>
    <t>14,05,</t>
  </si>
  <si>
    <t>06,05,</t>
  </si>
  <si>
    <t>29,04,</t>
  </si>
  <si>
    <t>23,04,</t>
  </si>
  <si>
    <t>16,04,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</si>
  <si>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</si>
  <si>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</si>
  <si>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</si>
  <si>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</si>
  <si>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</si>
  <si>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</si>
  <si>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</si>
  <si>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</si>
  <si>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</si>
  <si>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</si>
  <si>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</si>
  <si>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</si>
  <si>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</si>
  <si>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</si>
  <si>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вывод (14,05,24 - ротация) / необходимо увеличить продажи</t>
  </si>
  <si>
    <t>не в матрице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</si>
  <si>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</si>
  <si>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</si>
  <si>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</si>
  <si>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</si>
  <si>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</si>
  <si>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5336 ОСОБАЯ вар п/о  ОСТАНКИНО</t>
  </si>
  <si>
    <t>вывод (14,05,24 - ротация)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</si>
  <si>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</si>
  <si>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</si>
  <si>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</si>
  <si>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</si>
  <si>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</si>
  <si>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</si>
  <si>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</si>
  <si>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</si>
  <si>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</si>
  <si>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</si>
  <si>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</si>
  <si>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</si>
  <si>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</si>
  <si>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</si>
  <si>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</si>
  <si>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</si>
  <si>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</si>
  <si>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</si>
  <si>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</si>
  <si>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</si>
  <si>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</si>
  <si>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</si>
  <si>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</si>
  <si>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</si>
  <si>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</si>
  <si>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</si>
  <si>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</si>
  <si>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</si>
  <si>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</si>
  <si>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</si>
  <si>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</si>
  <si>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</si>
  <si>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</si>
  <si>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</si>
  <si>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</si>
  <si>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</si>
  <si>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</si>
  <si>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</si>
  <si>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</si>
  <si>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6582 СВИНИНА ДЕЛИКАТ. к/в с/н в/у 1/350_45с  ОСТАНКИНО</t>
  </si>
  <si>
    <t>6586 МРАМОРНАЯ И БАЛЫКОВАЯ в/к с/н мгс 1/90  Останкино</t>
  </si>
  <si>
    <t>6592 ДОКТОРСКАЯ СН вар п/о  ОСТАНКИНО</t>
  </si>
  <si>
    <t>не в матрице (на замену)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</si>
  <si>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</si>
  <si>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</si>
  <si>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</si>
  <si>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</si>
  <si>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</si>
  <si>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</si>
  <si>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</si>
  <si>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</si>
  <si>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</si>
  <si>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</si>
  <si>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</si>
  <si>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</si>
  <si>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</si>
  <si>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</si>
  <si>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</si>
  <si>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</si>
  <si>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</si>
  <si>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</si>
  <si>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</si>
  <si>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</si>
  <si>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</si>
  <si>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</si>
  <si>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</si>
  <si>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</si>
  <si>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</si>
  <si>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</si>
  <si>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</si>
  <si>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</si>
  <si>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</si>
  <si>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</si>
  <si>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</si>
  <si>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</si>
  <si>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</si>
  <si>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</si>
  <si>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</si>
  <si>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</si>
  <si>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</si>
  <si>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</si>
  <si>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</si>
  <si>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</si>
  <si>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</si>
  <si>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</si>
  <si>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</si>
  <si>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</si>
  <si>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дубль</t>
  </si>
  <si>
    <t>не в матрице (не заказывали!!!)</t>
  </si>
  <si>
    <t>новинка / завод не отгрузил</t>
  </si>
  <si>
    <t>Заказ ТК</t>
  </si>
  <si>
    <t>Приоритет</t>
  </si>
  <si>
    <t>на вывод</t>
  </si>
  <si>
    <t>на усмотрение заказ команды</t>
  </si>
  <si>
    <t>потребность команды</t>
  </si>
  <si>
    <t>Согласованный единоразовый заказ</t>
  </si>
  <si>
    <t>500 кг.</t>
  </si>
  <si>
    <t>6764 СЛИВОЧНЫЕ сос ц/о мгс 1*4</t>
  </si>
  <si>
    <t>6761 МОЛОЧНЫЕ ГОСТ сос ц/о мгс 1*4</t>
  </si>
  <si>
    <t>6767 РУБЛЕНЫЕ сос ц/о мгс 1*4</t>
  </si>
  <si>
    <t>Заказ для ознакомления с продукцией</t>
  </si>
  <si>
    <t>заказ</t>
  </si>
  <si>
    <t>вывод (22,05,24 Зверев)</t>
  </si>
  <si>
    <t>итого</t>
  </si>
  <si>
    <t>25,05,(1)</t>
  </si>
  <si>
    <t>25,05,(2)</t>
  </si>
  <si>
    <t>матрица</t>
  </si>
  <si>
    <t>матрица / новинка</t>
  </si>
  <si>
    <t>6332 МЯСНАЯ Папа может вар п/о 0,5кг 8шт  Останкино</t>
  </si>
  <si>
    <t>6345 ФИЛЕЙНАЯ Папа может вар п/о 0,5кг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</si>
</sst>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5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2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 на 25,05,24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5206 Ладожская с/к в/у ОСТАНКИНО</v>
          </cell>
        </row>
        <row r="13">
          <cell r="A13" t="str">
            <v>5224 ВЕТЧ.ИЗ ЛОПАТКИ Папа может п/о  ОСТАНКИНО</v>
          </cell>
        </row>
        <row r="14">
          <cell r="A14" t="str">
            <v>5336 ОСОБАЯ вар п/о  ОСТАНКИНО</v>
          </cell>
        </row>
        <row r="15">
          <cell r="A15" t="str">
            <v>5337 ОСОБАЯ СО ШПИКОМ вар п/о  ОСТАНКИНО</v>
          </cell>
        </row>
        <row r="16">
          <cell r="A16" t="str">
            <v>5341 СЕРВЕЛАТ ОХОТНИЧИЙ в/к в/у  ОСТАНКИНО</v>
          </cell>
        </row>
        <row r="17">
          <cell r="A17" t="str">
            <v>5452 ВЕТЧ.МЯСНАЯ Папа может п/о    ОСТАНКИНО</v>
          </cell>
        </row>
        <row r="18">
          <cell r="A18" t="str">
            <v>5483 ЭКСТРА Папа может с/к в/у 1/250 8шт.   ОСТАНКИНО</v>
          </cell>
        </row>
        <row r="19">
          <cell r="A19" t="str">
            <v>5544 Сервелат Финский в/к в/у_45с НОВАЯ ОСТАНКИНО</v>
          </cell>
        </row>
        <row r="20">
          <cell r="A20" t="str">
            <v>5682 САЛЯМИ МЕЛКОЗЕРНЕНАЯ с/к в/у 1/120_60с   ОСТАНКИНО</v>
          </cell>
        </row>
        <row r="21">
          <cell r="A21" t="str">
            <v>5706 АРОМАТНАЯ Папа может с/к в/у 1/250 8шт.  ОСТАНКИНО</v>
          </cell>
        </row>
        <row r="22">
          <cell r="A22" t="str">
            <v>5708 ПОСОЛЬСКАЯ Папа может с/к в/у ОСТАНКИНО</v>
          </cell>
        </row>
        <row r="23">
          <cell r="A23" t="str">
            <v>5819 Сосиски Папа может 400г Мясные  ОСТАНКИНО</v>
          </cell>
        </row>
        <row r="24">
          <cell r="A24" t="str">
            <v>5820 СЛИВОЧНЫЕ Папа может сос п/о мгс 2*2_45с   ОСТАНКИНО</v>
          </cell>
        </row>
        <row r="25">
          <cell r="A25" t="str">
            <v>5851 ЭКСТРА Папа может вар п/о   ОСТАНКИНО</v>
          </cell>
        </row>
        <row r="26">
          <cell r="A26" t="str">
            <v>5931 ОХОТНИЧЬЯ Папа может с/к в/у 1/220 8шт.   ОСТАНКИНО</v>
          </cell>
        </row>
        <row r="27">
          <cell r="A27" t="str">
            <v>5981 МОЛОЧНЫЕ ТРАДИЦ. сос п/о мгс 1*6_45с   ОСТАНКИНО</v>
          </cell>
        </row>
        <row r="28">
          <cell r="A28" t="str">
            <v>5992 ВРЕМЯ ОКРОШКИ Папа может вар п/о 0.4кг   ОСТАНКИНО</v>
          </cell>
        </row>
        <row r="29">
          <cell r="A29" t="str">
            <v>5993 ВРЕМЯ ОКРОШКИ Папа может вар п/о   ОСТАНКИНО</v>
          </cell>
        </row>
        <row r="30">
          <cell r="A30" t="str">
            <v>5997 ОСОБАЯ Коровино вар п/о  ОСТАНКИНО</v>
          </cell>
        </row>
        <row r="31">
          <cell r="A31" t="str">
            <v>6027 ВЕТЧ.ИЗ ЛОПАТКИ Папа может п/о 400*6  ОСТАНКИНО</v>
          </cell>
        </row>
        <row r="32">
          <cell r="A32" t="str">
            <v>6113 СОЧНЫЕ сос п/о мгс 1*6_Ашан  ОСТАНКИНО</v>
          </cell>
        </row>
        <row r="33">
          <cell r="A33" t="str">
            <v>6123 МОЛОЧНЫЕ КЛАССИЧЕСКИЕ ПМ сос п/о мгс 2*4   ОСТАНКИНО</v>
          </cell>
        </row>
        <row r="34">
          <cell r="A34" t="str">
            <v>6144 МОЛОЧНЫЕ ТРАДИЦ. сос п/о в/у 1/360 (1+1)  Останкино</v>
          </cell>
        </row>
        <row r="35">
          <cell r="A35" t="str">
            <v>6220 ГОВЯЖЬЯ папа может вар п/о  Останкино</v>
          </cell>
        </row>
        <row r="36">
          <cell r="A36" t="str">
            <v>6228 МЯСНОЕ АССОРТИ к/з с/н мгс 1/90 10шт  Останкино</v>
          </cell>
        </row>
        <row r="37">
          <cell r="A37" t="str">
            <v>6281 СВИНИНА ДЕЛИКАТ. к/в мл/к в/у 0.3кг 45с  ОСТАНКИНО</v>
          </cell>
        </row>
        <row r="38">
          <cell r="A38" t="str">
            <v>6297 ФИЛЕЙНЫЕ сос ц/о в/у 1/270 12шт_45с  ОСТАНКИНО</v>
          </cell>
        </row>
        <row r="39">
          <cell r="A39" t="str">
            <v>6303 Мясные Папа может сос п/о мгс 1,5*3  Останкино</v>
          </cell>
        </row>
        <row r="40">
          <cell r="A40" t="str">
            <v>6308 С ИНДЕЙКОЙ ПМ сар б/о мгс 1*3_СНГ  Останкино</v>
          </cell>
        </row>
        <row r="41">
          <cell r="A41" t="str">
            <v>6332 МЯСНАЯ Папа может вар п/о 0,5кг 8шт  Останкино</v>
          </cell>
        </row>
        <row r="42">
          <cell r="A42" t="str">
            <v>6333 МЯСНАЯ Папа может вар п/о 0.4кг 8шт.  ОСТАНКИНО</v>
          </cell>
        </row>
        <row r="43">
          <cell r="A43" t="str">
            <v>6345 ФИЛЕЙНАЯ Папа может вар п/о 0,5кг 8шт  Останкино</v>
          </cell>
        </row>
        <row r="44">
          <cell r="A44" t="str">
            <v>6353 ЭКСТРА Папа может вар п/о 0.4кг 8шт.  ОСТАНКИНО</v>
          </cell>
        </row>
        <row r="45">
          <cell r="A45" t="str">
            <v>6392 ФИЛЕЙНАЯ Папа может вар п/о 0,4кг  ОСТАНКИНО</v>
          </cell>
        </row>
        <row r="46">
          <cell r="A46" t="str">
            <v>6448 Свинина Останкино 100г Мадера с/к в/у нарезка  ОСТАНКИНО</v>
          </cell>
        </row>
        <row r="47">
          <cell r="A47" t="str">
            <v>6453 ЭКСТРА Папа может с/к с/н в/у 1/100 14шт.   ОСТАНКИНО</v>
          </cell>
        </row>
        <row r="48">
          <cell r="A48" t="str">
            <v>6454 АРОМАТНАЯ с/к с/н в/у 1/100 10шт.  ОСТАНКИНО</v>
          </cell>
        </row>
        <row r="49">
          <cell r="A49" t="str">
            <v>6475 Сосиски Папа может 400г С сыром  ОСТАНКИНО</v>
          </cell>
        </row>
        <row r="50">
          <cell r="A50" t="str">
            <v>6498 МОЛОЧНАЯ Папа может вар п/о  ОСТАНКИНО</v>
          </cell>
        </row>
        <row r="51">
          <cell r="A51" t="str">
            <v>6527 ШПИКАЧКИ СОЧНЫЕ ПМ сар б/о мгс 1*3 45с ОСТАНКИНО</v>
          </cell>
        </row>
        <row r="52">
          <cell r="A52" t="str">
            <v>6550 МЯСНЫЕ Папа может сар б/о мгс 1*3 О 45с  Останкино</v>
          </cell>
        </row>
        <row r="53">
          <cell r="A53" t="str">
            <v>6555 ПОСОЛЬСКАЯ с/к с/н в/у 1/100 10шт.  ОСТАНКИНО</v>
          </cell>
        </row>
        <row r="54">
          <cell r="A54" t="str">
            <v>6563 СЛИВОЧНЫЕ СН сос п/о мгс 1*6  ОСТАНКИНО</v>
          </cell>
        </row>
        <row r="55">
          <cell r="A55" t="str">
            <v>6602 БАВАРСКИЕ ПМ сос ц/о мгс 0,35кг 8шт  Останкино</v>
          </cell>
        </row>
        <row r="56">
          <cell r="A56" t="str">
            <v>6607 С ГОВЯДИНОЙ ПМ сар б/о мгс 1*3_45с</v>
          </cell>
        </row>
        <row r="57">
          <cell r="A57" t="str">
            <v>6661 СОЧНЫЙ ГРИЛЬ ПМ сос п/о мгс 1,5*4_Маяк Останкино</v>
          </cell>
        </row>
        <row r="58">
          <cell r="A58" t="str">
            <v>6666 БОЯNСКАЯ Папа может п/к в/у 0,28кг 8шт  ОСТАНКИНО</v>
          </cell>
        </row>
        <row r="59">
          <cell r="A59" t="str">
            <v>6683 СЕРВЕЛАТ ЗЕРНИСТЫЙ ПМ в/к в/у 0,35кг  ОСТАНКИНО</v>
          </cell>
        </row>
        <row r="60">
          <cell r="A60" t="str">
            <v>6684 СЕРВЕЛАТ КАРЕЛЬСКИЙ ПМ в/к в/у 0,28кг  ОСТАНКИНО</v>
          </cell>
        </row>
        <row r="61">
          <cell r="A61" t="str">
            <v>6689 СЕРВЕЛАТ ОХОТНИЧИЙ ПМ в/к в/у 0,35кг 8шт  ОСТАНКИНО</v>
          </cell>
        </row>
        <row r="62">
          <cell r="A62" t="str">
            <v>6692 СЕРВЕЛАТ ПРИМА в/к в/у 0.28кг 8шт.  ОСТАНКИНО</v>
          </cell>
        </row>
        <row r="63">
          <cell r="A63" t="str">
            <v>6697 СЕРВЕЛАТ ФИНСКИЙ ПМ в/к в/у 0,35кг 8шт  ОСТАНКИНО</v>
          </cell>
        </row>
        <row r="64">
          <cell r="A64" t="str">
            <v>6701 СЕРВЕЛАТ ШВАРЦЕР ПМ в/к в/у 0.28кг 8шт.  ОСТАНКИНО</v>
          </cell>
        </row>
        <row r="65">
          <cell r="A65" t="str">
            <v>6713 СОЧНЫЙ ГРИЛЬ ПМ сос п/о мгс 0,41кг 8 шт.  ОСТАНКИНО</v>
          </cell>
        </row>
        <row r="66">
          <cell r="A66" t="str">
            <v>6716 ОСОБАЯ Коровино ( в сетке) 0,5кг 8шт  Останкино</v>
          </cell>
        </row>
        <row r="67">
          <cell r="A67" t="str">
            <v>6722 СОЧНЫЕ ПМ сос п/о мгс 0,41кг 10шт  ОСТАНКИНО</v>
          </cell>
        </row>
        <row r="68">
          <cell r="A68" t="str">
            <v>6726 СЛИВОЧНЫЕ ПМ сос п/о мгс 0,41кг 10шт  Останкино</v>
          </cell>
        </row>
        <row r="69">
          <cell r="A69" t="str">
            <v>6734 ОСОБАЯ СО ШПИКОМ Коровино(в сетке) 0,5кг  Останкино</v>
          </cell>
        </row>
        <row r="70">
          <cell r="A70" t="str">
            <v>6751 СЛИВОЧНЫЕ СН сос п/о мгс 0,41 кг 10шт.  Останкино</v>
          </cell>
        </row>
        <row r="71">
          <cell r="A71" t="str">
            <v>6755 ВЕТЧ.ЛЮБИТЕЛЬСКАЯ п/о 0,4кг 10шт.  Останкино</v>
          </cell>
        </row>
        <row r="72">
          <cell r="A72" t="str">
            <v>6756 ВЕТЧ.ЛЮБИТЕЛЬСКАЯ п/о  Останкино</v>
          </cell>
        </row>
        <row r="73">
          <cell r="A73" t="str">
            <v>6761 МОЛОЧНЫЕ ГОСТ сос ц/о мгс 1*4</v>
          </cell>
        </row>
        <row r="74">
          <cell r="A74" t="str">
            <v>6764 СЛИВОЧНЫЕ сос ц/о мгс 1*4</v>
          </cell>
        </row>
        <row r="75">
          <cell r="A75" t="str">
            <v>6767 РУБЛЕНЫЕ сос ц/о мгс 1*4</v>
          </cell>
        </row>
        <row r="76">
          <cell r="A76" t="str">
            <v>6769 СЕМЕЙНАЯ вар п/о  Останкино</v>
          </cell>
        </row>
        <row r="77">
          <cell r="A77" t="str">
            <v>6773 САЛЯМИ Папа может п/к в/у 0,28кг 8шт  Останкино</v>
          </cell>
        </row>
        <row r="78">
          <cell r="A78" t="str">
            <v>6776 ХОТ-ДОГ Папа может сос п/о мгс 0,35кг  Останкино</v>
          </cell>
        </row>
        <row r="79">
          <cell r="A79" t="str">
            <v>6777 МЯСНЫЕ С ГОВЯДИНОЙ ПМ сос п/о мгс 0,4кг  Останкино</v>
          </cell>
        </row>
        <row r="80">
          <cell r="A80" t="str">
            <v>6778 МЯСНИКС Папа Может сос б/о мгс 1/160  Останкино</v>
          </cell>
        </row>
        <row r="81">
          <cell r="A81" t="str">
            <v>6790 СЕРВЕЛАТ ЕВРОПЕЙСКИЙ в/к в/у  Останкино</v>
          </cell>
        </row>
        <row r="82">
          <cell r="A82" t="str">
            <v>6791 СЕРВЕЛАТ ПРЕМИУМ в/к в/у 0,33кг 8шт  Останкино</v>
          </cell>
        </row>
        <row r="83">
          <cell r="A83" t="str">
            <v>6792 СЕРВЕЛАТ ПРЕМИУМ в/к в/у</v>
          </cell>
        </row>
        <row r="84">
          <cell r="A84" t="str">
            <v>6793 БАЛЫКОВАЯ в/к в/у 0,33кг 8шт  Останкино</v>
          </cell>
        </row>
        <row r="85">
          <cell r="A85" t="str">
            <v>6794 БАЛЫКОВАЯ в/к в/у  Останкино</v>
          </cell>
        </row>
        <row r="86">
          <cell r="A86" t="str">
            <v>6795 ОСТАНКИНСКАЯ в/к в/у 0,33кг 8шт  Останкино</v>
          </cell>
        </row>
        <row r="87">
          <cell r="A87" t="str">
            <v>6796 ОСТАНКИНСКАЯ в/к в/у  Останкино</v>
          </cell>
        </row>
        <row r="88">
          <cell r="A88" t="str">
            <v>6803 ВЕНСКАЯ САЛЯМИ п/к в/у 0,66кг 8шт  Останкино</v>
          </cell>
        </row>
        <row r="89">
          <cell r="A89" t="str">
            <v>6804 СЕРВЕЛАТ КРЕМЛЕВСКИЙ в/к в/у 0,66кг 8шт  Останкино</v>
          </cell>
        </row>
        <row r="90">
          <cell r="A90" t="str">
            <v>6806 СЕРВЕЛАТ ЕВРОПЕЙСКИЙ в/к в/у 0.66кг 8шт.</v>
          </cell>
        </row>
        <row r="91">
          <cell r="A91" t="str">
            <v>6807 СЕРВЕЛАТ ЕВРОПЕЙСКИЙ в/к в/у 0,33кг 8шт  Останкино</v>
          </cell>
        </row>
        <row r="92">
          <cell r="A92" t="str">
            <v>6822 ИЗ ОТБОРНОГО МЯСА ПМ сос п/о мгс 0,36кг  Останкино</v>
          </cell>
        </row>
        <row r="93">
          <cell r="A93" t="str">
            <v>6826 МЯСНОЙ пашт п/о 1/150 12шт  Останкино</v>
          </cell>
        </row>
        <row r="94">
          <cell r="A94" t="str">
            <v>6827 НЕЖНЫЙ пашт п/о 1/150 12шт  Останкино</v>
          </cell>
        </row>
        <row r="95">
          <cell r="A95" t="str">
            <v>6828 ПЕЧЕНОЧНЫЙ пашт п/о 1/150 12шт  Останкино</v>
          </cell>
        </row>
        <row r="96">
          <cell r="A96" t="str">
            <v>6829  МОЛОЧНЫЕ КЛАССИЧЕСКИЕ сос п/о мгс 2*4 С  Останккино</v>
          </cell>
        </row>
        <row r="97">
          <cell r="A97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85"/>
  <sheetViews>
    <sheetView tabSelected="1" zoomScale="85" zoomScaleNormal="85" workbookViewId="0">
      <pane xSplit="2" ySplit="5" topLeftCell="E75" activePane="bottomRight" state="frozen"/>
      <selection pane="topRight" activeCell="C1" sqref="C1"/>
      <selection pane="bottomLeft" activeCell="A6" sqref="A6"/>
      <selection pane="bottomRight" activeCell="N111" sqref="N111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5703125" style="8" customWidth="1"/>
    <col min="8" max="8" width="5.5703125" customWidth="1"/>
    <col min="9" max="9" width="19.85546875" customWidth="1"/>
    <col min="10" max="20" width="6.42578125" customWidth="1"/>
    <col min="21" max="21" width="14.140625" customWidth="1"/>
    <col min="22" max="23" width="5.140625" customWidth="1"/>
    <col min="24" max="28" width="6.140625" customWidth="1"/>
    <col min="29" max="29" width="22.28515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156</v>
      </c>
      <c r="R3" s="3" t="s">
        <v>154</v>
      </c>
      <c r="S3" s="3" t="s">
        <v>154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157</v>
      </c>
      <c r="S4" s="1" t="s">
        <v>158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22232.464000000004</v>
      </c>
      <c r="F5" s="4">
        <f>SUM(F6:F485)</f>
        <v>17793.767000000003</v>
      </c>
      <c r="G5" s="6"/>
      <c r="H5" s="1"/>
      <c r="I5" s="1"/>
      <c r="J5" s="4">
        <f t="shared" ref="J5:T5" si="0">SUM(J6:J485)</f>
        <v>22992.117000000002</v>
      </c>
      <c r="K5" s="4">
        <f t="shared" si="0"/>
        <v>-759.65300000000002</v>
      </c>
      <c r="L5" s="4">
        <f t="shared" si="0"/>
        <v>16136.014000000005</v>
      </c>
      <c r="M5" s="4">
        <f t="shared" si="0"/>
        <v>6096.45</v>
      </c>
      <c r="N5" s="4">
        <f t="shared" si="0"/>
        <v>10260</v>
      </c>
      <c r="O5" s="4">
        <f t="shared" si="0"/>
        <v>3227.2028</v>
      </c>
      <c r="P5" s="4">
        <f t="shared" si="0"/>
        <v>13690.182199999997</v>
      </c>
      <c r="Q5" s="4">
        <f t="shared" si="0"/>
        <v>17919</v>
      </c>
      <c r="R5" s="4">
        <f t="shared" ref="R5" si="1">SUM(R6:R485)</f>
        <v>7739</v>
      </c>
      <c r="S5" s="4">
        <f t="shared" ref="S5" si="2">SUM(S6:S485)</f>
        <v>10180</v>
      </c>
      <c r="T5" s="4">
        <f t="shared" si="0"/>
        <v>10800</v>
      </c>
      <c r="U5" s="1"/>
      <c r="V5" s="1"/>
      <c r="W5" s="1"/>
      <c r="X5" s="4">
        <f>SUM(X6:X485)</f>
        <v>2923.7579999999994</v>
      </c>
      <c r="Y5" s="4">
        <f>SUM(Y6:Y485)</f>
        <v>3268.6528000000003</v>
      </c>
      <c r="Z5" s="4">
        <f>SUM(Z6:Z485)</f>
        <v>2783.5937999999992</v>
      </c>
      <c r="AA5" s="4">
        <f>SUM(AA6:AA485)</f>
        <v>3294.737599999999</v>
      </c>
      <c r="AB5" s="4">
        <f>SUM(AB6:AB485)</f>
        <v>2445.1600000000008</v>
      </c>
      <c r="AC5" s="1"/>
      <c r="AD5" s="4">
        <f>SUM(AD6:AD485)</f>
        <v>4342.1000000000004</v>
      </c>
      <c r="AE5" s="4">
        <f>SUM(AE6:AE485)</f>
        <v>5701.3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0" t="s">
        <v>30</v>
      </c>
      <c r="B6" s="10" t="s">
        <v>31</v>
      </c>
      <c r="C6" s="10"/>
      <c r="D6" s="10">
        <v>3.0539999999999998</v>
      </c>
      <c r="E6" s="14">
        <v>2.024</v>
      </c>
      <c r="F6" s="10"/>
      <c r="G6" s="11">
        <v>0</v>
      </c>
      <c r="H6" s="10" t="e">
        <v>#N/A</v>
      </c>
      <c r="I6" s="10"/>
      <c r="J6" s="10">
        <v>3</v>
      </c>
      <c r="K6" s="10">
        <f t="shared" ref="K6:K36" si="3">E6-J6</f>
        <v>-0.97599999999999998</v>
      </c>
      <c r="L6" s="10">
        <f>E6-M6</f>
        <v>2.024</v>
      </c>
      <c r="M6" s="10"/>
      <c r="N6" s="10"/>
      <c r="O6" s="10">
        <f t="shared" ref="O6:O37" si="4">L6/5</f>
        <v>0.40479999999999999</v>
      </c>
      <c r="P6" s="12"/>
      <c r="Q6" s="12"/>
      <c r="R6" s="12"/>
      <c r="S6" s="12"/>
      <c r="T6" s="12"/>
      <c r="U6" s="10"/>
      <c r="V6" s="10">
        <f>(F6+N6+P6)/O6</f>
        <v>0</v>
      </c>
      <c r="W6" s="10">
        <f>(F6+N6)/O6</f>
        <v>0</v>
      </c>
      <c r="X6" s="10"/>
      <c r="Y6" s="10"/>
      <c r="Z6" s="10"/>
      <c r="AA6" s="10"/>
      <c r="AB6" s="10"/>
      <c r="AC6" s="13" t="s">
        <v>140</v>
      </c>
      <c r="AD6" s="10">
        <f>R6*G6</f>
        <v>0</v>
      </c>
      <c r="AE6" s="10">
        <f>S6*G6</f>
        <v>0</v>
      </c>
      <c r="AF6" s="1">
        <f>E6*3-F6-N6-P6</f>
        <v>6.0720000000000001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1</v>
      </c>
      <c r="D7" s="1">
        <v>56</v>
      </c>
      <c r="E7" s="1"/>
      <c r="F7" s="1">
        <v>56</v>
      </c>
      <c r="G7" s="6">
        <v>0.4</v>
      </c>
      <c r="H7" s="1">
        <v>60</v>
      </c>
      <c r="I7" s="1" t="s">
        <v>159</v>
      </c>
      <c r="J7" s="1"/>
      <c r="K7" s="1">
        <f t="shared" si="3"/>
        <v>0</v>
      </c>
      <c r="L7" s="1">
        <f t="shared" ref="L7:L66" si="5">E7-M7</f>
        <v>0</v>
      </c>
      <c r="M7" s="1"/>
      <c r="N7" s="1">
        <v>70</v>
      </c>
      <c r="O7" s="1">
        <f t="shared" si="4"/>
        <v>0</v>
      </c>
      <c r="P7" s="15">
        <v>130</v>
      </c>
      <c r="Q7" s="5">
        <v>300</v>
      </c>
      <c r="R7" s="5">
        <f>Q7-S7</f>
        <v>120</v>
      </c>
      <c r="S7" s="5">
        <v>180</v>
      </c>
      <c r="T7" s="5">
        <v>300</v>
      </c>
      <c r="U7" s="1"/>
      <c r="V7" s="1" t="e">
        <f>(F7+N7+Q7)/O7</f>
        <v>#DIV/0!</v>
      </c>
      <c r="W7" s="1" t="e">
        <f>(F7+N7)/O7</f>
        <v>#DIV/0!</v>
      </c>
      <c r="X7" s="1">
        <v>22.6</v>
      </c>
      <c r="Y7" s="1">
        <v>57.6</v>
      </c>
      <c r="Z7" s="1">
        <v>62.8</v>
      </c>
      <c r="AA7" s="1">
        <v>60.4</v>
      </c>
      <c r="AB7" s="1">
        <v>31</v>
      </c>
      <c r="AC7" s="1" t="s">
        <v>34</v>
      </c>
      <c r="AD7" s="1">
        <f t="shared" ref="AD7:AD70" si="6">R7*G7</f>
        <v>48</v>
      </c>
      <c r="AE7" s="1">
        <f t="shared" ref="AE7:AE70" si="7">S7*G7</f>
        <v>72</v>
      </c>
      <c r="AF7" s="1">
        <f t="shared" ref="AF7:AF70" si="8">E7*3-F7-N7-P7</f>
        <v>-256</v>
      </c>
      <c r="AG7" s="1"/>
      <c r="AH7" s="1" t="str">
        <f>VLOOKUP(A7,'[1]заказ на 25,05,24'!$A:$A,1,0)</f>
        <v>3215 ВЕТЧ.МЯСНАЯ Папа может п/о 0.4кг 8шт.    ОСТАНКИНО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31</v>
      </c>
      <c r="C8" s="1">
        <v>20</v>
      </c>
      <c r="D8" s="1">
        <v>59.8</v>
      </c>
      <c r="E8" s="1">
        <v>40.024000000000001</v>
      </c>
      <c r="F8" s="1">
        <v>30.687999999999999</v>
      </c>
      <c r="G8" s="6">
        <v>1</v>
      </c>
      <c r="H8" s="1">
        <v>120</v>
      </c>
      <c r="I8" s="1" t="s">
        <v>159</v>
      </c>
      <c r="J8" s="1">
        <v>42.2</v>
      </c>
      <c r="K8" s="1">
        <f t="shared" si="3"/>
        <v>-2.1760000000000019</v>
      </c>
      <c r="L8" s="1">
        <f t="shared" si="5"/>
        <v>40.024000000000001</v>
      </c>
      <c r="M8" s="1"/>
      <c r="N8" s="1"/>
      <c r="O8" s="1">
        <f t="shared" si="4"/>
        <v>8.0047999999999995</v>
      </c>
      <c r="P8" s="5">
        <f t="shared" ref="P8:P9" si="9">13*O8-N8-F8</f>
        <v>73.374399999999994</v>
      </c>
      <c r="Q8" s="5">
        <f>ROUND(P8,0)</f>
        <v>73</v>
      </c>
      <c r="R8" s="5">
        <f t="shared" ref="R8:R9" si="10">Q8-S8</f>
        <v>73</v>
      </c>
      <c r="S8" s="5"/>
      <c r="T8" s="5"/>
      <c r="U8" s="1"/>
      <c r="V8" s="1">
        <f t="shared" ref="V8:V9" si="11">(F8+N8+Q8)/O8</f>
        <v>12.953228063162104</v>
      </c>
      <c r="W8" s="1">
        <f t="shared" ref="W8:W71" si="12">(F8+N8)/O8</f>
        <v>3.833699780131921</v>
      </c>
      <c r="X8" s="1">
        <v>3.8538000000000001</v>
      </c>
      <c r="Y8" s="1">
        <v>11.5328</v>
      </c>
      <c r="Z8" s="1">
        <v>5.2165999999999997</v>
      </c>
      <c r="AA8" s="1">
        <v>4.7582000000000004</v>
      </c>
      <c r="AB8" s="1">
        <v>7.1721999999999992</v>
      </c>
      <c r="AC8" s="1"/>
      <c r="AD8" s="1">
        <f t="shared" si="6"/>
        <v>73</v>
      </c>
      <c r="AE8" s="1">
        <f t="shared" si="7"/>
        <v>0</v>
      </c>
      <c r="AF8" s="1">
        <f t="shared" si="8"/>
        <v>16.009600000000006</v>
      </c>
      <c r="AG8" s="1"/>
      <c r="AH8" s="1" t="str">
        <f>VLOOKUP(A8,'[1]заказ на 25,05,24'!$A:$A,1,0)</f>
        <v>3287 САЛЯМИ ИТАЛЬЯНСКАЯ с/к в/у ОСТАНКИНО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31</v>
      </c>
      <c r="C9" s="1">
        <v>384.07</v>
      </c>
      <c r="D9" s="1">
        <v>224.27699999999999</v>
      </c>
      <c r="E9" s="14">
        <f>301.8+E6</f>
        <v>303.82400000000001</v>
      </c>
      <c r="F9" s="1">
        <v>241.934</v>
      </c>
      <c r="G9" s="6">
        <v>1</v>
      </c>
      <c r="H9" s="1">
        <v>45</v>
      </c>
      <c r="I9" s="1" t="s">
        <v>159</v>
      </c>
      <c r="J9" s="1">
        <v>300</v>
      </c>
      <c r="K9" s="1">
        <f t="shared" si="3"/>
        <v>3.8240000000000123</v>
      </c>
      <c r="L9" s="1">
        <f t="shared" si="5"/>
        <v>303.82400000000001</v>
      </c>
      <c r="M9" s="1"/>
      <c r="N9" s="1">
        <v>200</v>
      </c>
      <c r="O9" s="1">
        <f t="shared" si="4"/>
        <v>60.764800000000001</v>
      </c>
      <c r="P9" s="5">
        <f t="shared" si="9"/>
        <v>348.00840000000005</v>
      </c>
      <c r="Q9" s="5">
        <f>ROUND(P9,0)</f>
        <v>348</v>
      </c>
      <c r="R9" s="5">
        <f t="shared" si="10"/>
        <v>148</v>
      </c>
      <c r="S9" s="5">
        <v>200</v>
      </c>
      <c r="T9" s="5"/>
      <c r="U9" s="1"/>
      <c r="V9" s="1">
        <f t="shared" si="11"/>
        <v>12.999861762072777</v>
      </c>
      <c r="W9" s="1">
        <f t="shared" si="12"/>
        <v>7.2728619200589808</v>
      </c>
      <c r="X9" s="1">
        <v>53.578599999999987</v>
      </c>
      <c r="Y9" s="1">
        <v>59.840400000000002</v>
      </c>
      <c r="Z9" s="1">
        <v>72.287199999999999</v>
      </c>
      <c r="AA9" s="1">
        <v>66.745000000000005</v>
      </c>
      <c r="AB9" s="1">
        <v>74.231999999999999</v>
      </c>
      <c r="AC9" s="1"/>
      <c r="AD9" s="1">
        <f t="shared" si="6"/>
        <v>148</v>
      </c>
      <c r="AE9" s="1">
        <f t="shared" si="7"/>
        <v>200</v>
      </c>
      <c r="AF9" s="1">
        <f t="shared" si="8"/>
        <v>121.52959999999996</v>
      </c>
      <c r="AG9" s="1"/>
      <c r="AH9" s="1" t="str">
        <f>VLOOKUP(A9,'[1]заказ на 25,05,24'!$A:$A,1,0)</f>
        <v>3297 СЫТНЫЕ Папа может сар б/о мгс 1*3_СНГ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idden="1" x14ac:dyDescent="0.25">
      <c r="A10" s="13" t="s">
        <v>37</v>
      </c>
      <c r="B10" s="10" t="s">
        <v>31</v>
      </c>
      <c r="C10" s="10"/>
      <c r="D10" s="10">
        <v>2.08</v>
      </c>
      <c r="E10" s="14">
        <v>2.08</v>
      </c>
      <c r="F10" s="10"/>
      <c r="G10" s="11">
        <v>0</v>
      </c>
      <c r="H10" s="10" t="e">
        <v>#N/A</v>
      </c>
      <c r="I10" s="10"/>
      <c r="J10" s="10">
        <v>1</v>
      </c>
      <c r="K10" s="10">
        <f t="shared" si="3"/>
        <v>1.08</v>
      </c>
      <c r="L10" s="10">
        <f t="shared" si="5"/>
        <v>2.08</v>
      </c>
      <c r="M10" s="10"/>
      <c r="N10" s="10"/>
      <c r="O10" s="10">
        <f t="shared" si="4"/>
        <v>0.41600000000000004</v>
      </c>
      <c r="P10" s="12"/>
      <c r="Q10" s="12"/>
      <c r="R10" s="12"/>
      <c r="S10" s="12"/>
      <c r="T10" s="12"/>
      <c r="U10" s="10"/>
      <c r="V10" s="10">
        <f t="shared" ref="V10:V69" si="13">(F10+N10+P10)/O10</f>
        <v>0</v>
      </c>
      <c r="W10" s="10">
        <f t="shared" si="12"/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3" t="s">
        <v>140</v>
      </c>
      <c r="AD10" s="10">
        <f t="shared" si="6"/>
        <v>0</v>
      </c>
      <c r="AE10" s="10">
        <f t="shared" si="7"/>
        <v>0</v>
      </c>
      <c r="AF10" s="1">
        <f t="shared" si="8"/>
        <v>6.24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idden="1" x14ac:dyDescent="0.25">
      <c r="A11" s="10" t="s">
        <v>38</v>
      </c>
      <c r="B11" s="10" t="s">
        <v>31</v>
      </c>
      <c r="C11" s="10"/>
      <c r="D11" s="10">
        <v>1.0880000000000001</v>
      </c>
      <c r="E11" s="14">
        <v>1.0880000000000001</v>
      </c>
      <c r="F11" s="10"/>
      <c r="G11" s="11">
        <v>0</v>
      </c>
      <c r="H11" s="10" t="e">
        <v>#N/A</v>
      </c>
      <c r="I11" s="10"/>
      <c r="J11" s="10">
        <v>1</v>
      </c>
      <c r="K11" s="10">
        <f t="shared" si="3"/>
        <v>8.8000000000000078E-2</v>
      </c>
      <c r="L11" s="10">
        <f t="shared" si="5"/>
        <v>1.0880000000000001</v>
      </c>
      <c r="M11" s="10"/>
      <c r="N11" s="10"/>
      <c r="O11" s="10">
        <f t="shared" si="4"/>
        <v>0.21760000000000002</v>
      </c>
      <c r="P11" s="12"/>
      <c r="Q11" s="12"/>
      <c r="R11" s="12"/>
      <c r="S11" s="12"/>
      <c r="T11" s="12"/>
      <c r="U11" s="10"/>
      <c r="V11" s="10">
        <f t="shared" si="13"/>
        <v>0</v>
      </c>
      <c r="W11" s="10">
        <f t="shared" si="12"/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3" t="s">
        <v>140</v>
      </c>
      <c r="AD11" s="10">
        <f t="shared" si="6"/>
        <v>0</v>
      </c>
      <c r="AE11" s="10">
        <f t="shared" si="7"/>
        <v>0</v>
      </c>
      <c r="AF11" s="1">
        <f t="shared" si="8"/>
        <v>3.2640000000000002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1303.788</v>
      </c>
      <c r="D12" s="1"/>
      <c r="E12" s="14">
        <f>436.758+E10</f>
        <v>438.83799999999997</v>
      </c>
      <c r="F12" s="1">
        <v>782</v>
      </c>
      <c r="G12" s="6">
        <v>1</v>
      </c>
      <c r="H12" s="1">
        <v>45</v>
      </c>
      <c r="I12" s="1" t="s">
        <v>159</v>
      </c>
      <c r="J12" s="1">
        <v>408</v>
      </c>
      <c r="K12" s="1">
        <f t="shared" si="3"/>
        <v>30.837999999999965</v>
      </c>
      <c r="L12" s="1">
        <f t="shared" si="5"/>
        <v>438.83799999999997</v>
      </c>
      <c r="M12" s="1"/>
      <c r="N12" s="1"/>
      <c r="O12" s="1">
        <f t="shared" si="4"/>
        <v>87.767599999999987</v>
      </c>
      <c r="P12" s="5">
        <f t="shared" ref="P12" si="14">13*O12-N12-F12</f>
        <v>358.97879999999986</v>
      </c>
      <c r="Q12" s="5">
        <v>500</v>
      </c>
      <c r="R12" s="5">
        <f t="shared" ref="R12:R14" si="15">Q12-S12</f>
        <v>200</v>
      </c>
      <c r="S12" s="5">
        <v>300</v>
      </c>
      <c r="T12" s="5">
        <v>500</v>
      </c>
      <c r="U12" s="1"/>
      <c r="V12" s="1">
        <f t="shared" ref="V12:V14" si="16">(F12+N12+Q12)/O12</f>
        <v>14.606756935361116</v>
      </c>
      <c r="W12" s="1">
        <f t="shared" si="12"/>
        <v>8.9098938560471073</v>
      </c>
      <c r="X12" s="1">
        <v>83.889200000000002</v>
      </c>
      <c r="Y12" s="1">
        <v>93.27239999999999</v>
      </c>
      <c r="Z12" s="1">
        <v>143.9752</v>
      </c>
      <c r="AA12" s="1">
        <v>93.849599999999995</v>
      </c>
      <c r="AB12" s="1">
        <v>112.98</v>
      </c>
      <c r="AC12" s="1"/>
      <c r="AD12" s="1">
        <f t="shared" si="6"/>
        <v>200</v>
      </c>
      <c r="AE12" s="1">
        <f t="shared" si="7"/>
        <v>300</v>
      </c>
      <c r="AF12" s="1">
        <f t="shared" si="8"/>
        <v>175.53520000000003</v>
      </c>
      <c r="AG12" s="1"/>
      <c r="AH12" s="1" t="str">
        <f>VLOOKUP(A12,'[1]заказ на 25,05,24'!$A:$A,1,0)</f>
        <v>3812 СОЧНЫЕ сос п/о мгс 2*2  Останкино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100.512</v>
      </c>
      <c r="D13" s="1">
        <v>1820.1289999999999</v>
      </c>
      <c r="E13" s="1">
        <v>646.68600000000004</v>
      </c>
      <c r="F13" s="1">
        <v>1205.4269999999999</v>
      </c>
      <c r="G13" s="6">
        <v>1</v>
      </c>
      <c r="H13" s="1">
        <v>60</v>
      </c>
      <c r="I13" s="1" t="s">
        <v>159</v>
      </c>
      <c r="J13" s="1">
        <v>799.89499999999998</v>
      </c>
      <c r="K13" s="1">
        <f t="shared" si="3"/>
        <v>-153.20899999999995</v>
      </c>
      <c r="L13" s="1">
        <f t="shared" si="5"/>
        <v>354.86200000000002</v>
      </c>
      <c r="M13" s="1">
        <v>291.82400000000001</v>
      </c>
      <c r="N13" s="1">
        <v>400</v>
      </c>
      <c r="O13" s="1">
        <f t="shared" si="4"/>
        <v>70.972400000000007</v>
      </c>
      <c r="P13" s="5"/>
      <c r="Q13" s="5">
        <f t="shared" ref="Q13:Q14" si="17">ROUND(P13,0)</f>
        <v>0</v>
      </c>
      <c r="R13" s="5">
        <f t="shared" si="15"/>
        <v>0</v>
      </c>
      <c r="S13" s="5"/>
      <c r="T13" s="5">
        <v>300</v>
      </c>
      <c r="U13" s="1"/>
      <c r="V13" s="1">
        <f t="shared" si="16"/>
        <v>22.620441185587634</v>
      </c>
      <c r="W13" s="1">
        <f t="shared" si="12"/>
        <v>22.620441185587634</v>
      </c>
      <c r="X13" s="1">
        <v>86.869800000000012</v>
      </c>
      <c r="Y13" s="1">
        <v>110.28060000000001</v>
      </c>
      <c r="Z13" s="1">
        <v>96.031599999999997</v>
      </c>
      <c r="AA13" s="1">
        <v>99.974400000000003</v>
      </c>
      <c r="AB13" s="1">
        <v>97.053599999999989</v>
      </c>
      <c r="AC13" s="1" t="s">
        <v>41</v>
      </c>
      <c r="AD13" s="1">
        <f t="shared" si="6"/>
        <v>0</v>
      </c>
      <c r="AE13" s="1">
        <f t="shared" si="7"/>
        <v>0</v>
      </c>
      <c r="AF13" s="1">
        <f t="shared" si="8"/>
        <v>334.63100000000009</v>
      </c>
      <c r="AG13" s="1"/>
      <c r="AH13" s="1" t="str">
        <f>VLOOKUP(A13,'[1]заказ на 25,05,24'!$A:$A,1,0)</f>
        <v>4063 МЯСНАЯ Папа может вар п/о_Л   ОСТАНКИНО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31</v>
      </c>
      <c r="C14" s="1">
        <v>104.518</v>
      </c>
      <c r="D14" s="1">
        <v>105.35599999999999</v>
      </c>
      <c r="E14" s="1">
        <v>40.600999999999999</v>
      </c>
      <c r="F14" s="1">
        <v>154.01</v>
      </c>
      <c r="G14" s="6">
        <v>1</v>
      </c>
      <c r="H14" s="1">
        <v>120</v>
      </c>
      <c r="I14" s="1" t="s">
        <v>159</v>
      </c>
      <c r="J14" s="1">
        <v>42.1</v>
      </c>
      <c r="K14" s="1">
        <f t="shared" si="3"/>
        <v>-1.4990000000000023</v>
      </c>
      <c r="L14" s="1">
        <f t="shared" si="5"/>
        <v>40.600999999999999</v>
      </c>
      <c r="M14" s="1"/>
      <c r="N14" s="1">
        <v>50</v>
      </c>
      <c r="O14" s="1">
        <f t="shared" si="4"/>
        <v>8.1202000000000005</v>
      </c>
      <c r="P14" s="5"/>
      <c r="Q14" s="5">
        <f t="shared" si="17"/>
        <v>0</v>
      </c>
      <c r="R14" s="5">
        <f t="shared" si="15"/>
        <v>0</v>
      </c>
      <c r="S14" s="5"/>
      <c r="T14" s="5"/>
      <c r="U14" s="1"/>
      <c r="V14" s="1">
        <f t="shared" si="16"/>
        <v>25.123765424496931</v>
      </c>
      <c r="W14" s="1">
        <f t="shared" si="12"/>
        <v>25.123765424496931</v>
      </c>
      <c r="X14" s="1">
        <v>14.8658</v>
      </c>
      <c r="Y14" s="1">
        <v>7.2885999999999997</v>
      </c>
      <c r="Z14" s="1">
        <v>9.141</v>
      </c>
      <c r="AA14" s="1">
        <v>6.5703999999999994</v>
      </c>
      <c r="AB14" s="1">
        <v>6.1061999999999994</v>
      </c>
      <c r="AC14" s="1"/>
      <c r="AD14" s="1">
        <f t="shared" si="6"/>
        <v>0</v>
      </c>
      <c r="AE14" s="1">
        <f t="shared" si="7"/>
        <v>0</v>
      </c>
      <c r="AF14" s="1">
        <f t="shared" si="8"/>
        <v>-82.206999999999994</v>
      </c>
      <c r="AG14" s="1"/>
      <c r="AH14" s="1" t="str">
        <f>VLOOKUP(A14,'[1]заказ на 25,05,24'!$A:$A,1,0)</f>
        <v>4117 ЭКСТРА Папа может с/к в/у_Л  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10" t="s">
        <v>43</v>
      </c>
      <c r="B15" s="10" t="s">
        <v>31</v>
      </c>
      <c r="C15" s="10">
        <v>202.5</v>
      </c>
      <c r="D15" s="10"/>
      <c r="E15" s="10">
        <v>49.506</v>
      </c>
      <c r="F15" s="10">
        <v>139.60599999999999</v>
      </c>
      <c r="G15" s="11">
        <v>0</v>
      </c>
      <c r="H15" s="10">
        <v>60</v>
      </c>
      <c r="I15" s="10"/>
      <c r="J15" s="10">
        <v>55.4</v>
      </c>
      <c r="K15" s="10">
        <f t="shared" si="3"/>
        <v>-5.8939999999999984</v>
      </c>
      <c r="L15" s="10">
        <f t="shared" si="5"/>
        <v>49.506</v>
      </c>
      <c r="M15" s="10"/>
      <c r="N15" s="10"/>
      <c r="O15" s="10">
        <f t="shared" si="4"/>
        <v>9.9011999999999993</v>
      </c>
      <c r="P15" s="12"/>
      <c r="Q15" s="12"/>
      <c r="R15" s="12"/>
      <c r="S15" s="12"/>
      <c r="T15" s="12"/>
      <c r="U15" s="10"/>
      <c r="V15" s="10">
        <f t="shared" si="13"/>
        <v>14.099907081969862</v>
      </c>
      <c r="W15" s="10">
        <f t="shared" si="12"/>
        <v>14.099907081969862</v>
      </c>
      <c r="X15" s="10">
        <v>9.4253999999999998</v>
      </c>
      <c r="Y15" s="10">
        <v>8.8567999999999998</v>
      </c>
      <c r="Z15" s="10">
        <v>21.021000000000001</v>
      </c>
      <c r="AA15" s="10">
        <v>18.065200000000001</v>
      </c>
      <c r="AB15" s="10">
        <v>13.2158</v>
      </c>
      <c r="AC15" s="10" t="s">
        <v>44</v>
      </c>
      <c r="AD15" s="10">
        <f t="shared" si="6"/>
        <v>0</v>
      </c>
      <c r="AE15" s="10">
        <f t="shared" si="7"/>
        <v>0</v>
      </c>
      <c r="AF15" s="1">
        <f t="shared" si="8"/>
        <v>8.9120000000000061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567.45399999999995</v>
      </c>
      <c r="D16" s="1">
        <v>589.77200000000005</v>
      </c>
      <c r="E16" s="1">
        <v>491.923</v>
      </c>
      <c r="F16" s="1">
        <v>617.82100000000003</v>
      </c>
      <c r="G16" s="6">
        <v>1</v>
      </c>
      <c r="H16" s="1">
        <v>60</v>
      </c>
      <c r="I16" s="1" t="s">
        <v>159</v>
      </c>
      <c r="J16" s="1">
        <v>519.875</v>
      </c>
      <c r="K16" s="1">
        <f t="shared" si="3"/>
        <v>-27.951999999999998</v>
      </c>
      <c r="L16" s="1">
        <f t="shared" si="5"/>
        <v>345.60900000000004</v>
      </c>
      <c r="M16" s="1">
        <v>146.31399999999999</v>
      </c>
      <c r="N16" s="1">
        <v>150</v>
      </c>
      <c r="O16" s="1">
        <f t="shared" si="4"/>
        <v>69.121800000000007</v>
      </c>
      <c r="P16" s="5">
        <f t="shared" ref="P16:P17" si="18">13*O16-N16-F16</f>
        <v>130.76240000000007</v>
      </c>
      <c r="Q16" s="5">
        <v>250</v>
      </c>
      <c r="R16" s="5">
        <f t="shared" ref="R16:R17" si="19">Q16-S16</f>
        <v>100</v>
      </c>
      <c r="S16" s="5">
        <v>150</v>
      </c>
      <c r="T16" s="5">
        <v>500</v>
      </c>
      <c r="U16" s="1"/>
      <c r="V16" s="1">
        <f t="shared" ref="V16:V17" si="20">(F16+N16+Q16)/O16</f>
        <v>14.725036095703524</v>
      </c>
      <c r="W16" s="1">
        <f t="shared" si="12"/>
        <v>11.108232135158516</v>
      </c>
      <c r="X16" s="1">
        <v>50.132599999999996</v>
      </c>
      <c r="Y16" s="1">
        <v>81.418599999999998</v>
      </c>
      <c r="Z16" s="1">
        <v>73.226399999999984</v>
      </c>
      <c r="AA16" s="1">
        <v>82.9512</v>
      </c>
      <c r="AB16" s="1">
        <v>73.698000000000008</v>
      </c>
      <c r="AC16" s="1" t="s">
        <v>47</v>
      </c>
      <c r="AD16" s="1">
        <f t="shared" si="6"/>
        <v>100</v>
      </c>
      <c r="AE16" s="1">
        <f t="shared" si="7"/>
        <v>150</v>
      </c>
      <c r="AF16" s="1">
        <f t="shared" si="8"/>
        <v>577.18559999999991</v>
      </c>
      <c r="AG16" s="1"/>
      <c r="AH16" s="1" t="str">
        <f>VLOOKUP(A16,'[1]заказ на 25,05,24'!$A:$A,1,0)</f>
        <v>4813 ФИЛЕЙНАЯ Папа может вар п/о_Л   ОСТАНКИНО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265</v>
      </c>
      <c r="D17" s="1">
        <v>752</v>
      </c>
      <c r="E17" s="1">
        <v>638</v>
      </c>
      <c r="F17" s="1">
        <v>305</v>
      </c>
      <c r="G17" s="6">
        <v>0.25</v>
      </c>
      <c r="H17" s="1">
        <v>120</v>
      </c>
      <c r="I17" s="1" t="s">
        <v>159</v>
      </c>
      <c r="J17" s="1">
        <v>644</v>
      </c>
      <c r="K17" s="1">
        <f t="shared" si="3"/>
        <v>-6</v>
      </c>
      <c r="L17" s="1">
        <f t="shared" si="5"/>
        <v>350</v>
      </c>
      <c r="M17" s="1">
        <v>288</v>
      </c>
      <c r="N17" s="1">
        <v>400</v>
      </c>
      <c r="O17" s="1">
        <f t="shared" si="4"/>
        <v>70</v>
      </c>
      <c r="P17" s="5">
        <f t="shared" si="18"/>
        <v>205</v>
      </c>
      <c r="Q17" s="5">
        <v>350</v>
      </c>
      <c r="R17" s="5">
        <f t="shared" si="19"/>
        <v>150</v>
      </c>
      <c r="S17" s="5">
        <v>200</v>
      </c>
      <c r="T17" s="5">
        <v>400</v>
      </c>
      <c r="U17" s="1"/>
      <c r="V17" s="1">
        <f t="shared" si="20"/>
        <v>15.071428571428571</v>
      </c>
      <c r="W17" s="1">
        <f t="shared" si="12"/>
        <v>10.071428571428571</v>
      </c>
      <c r="X17" s="1">
        <v>88</v>
      </c>
      <c r="Y17" s="1">
        <v>93</v>
      </c>
      <c r="Z17" s="1">
        <v>62</v>
      </c>
      <c r="AA17" s="1">
        <v>101</v>
      </c>
      <c r="AB17" s="1">
        <v>63</v>
      </c>
      <c r="AC17" s="1"/>
      <c r="AD17" s="1">
        <f t="shared" si="6"/>
        <v>37.5</v>
      </c>
      <c r="AE17" s="1">
        <f t="shared" si="7"/>
        <v>50</v>
      </c>
      <c r="AF17" s="1">
        <f t="shared" si="8"/>
        <v>1004</v>
      </c>
      <c r="AG17" s="1"/>
      <c r="AH17" s="1" t="str">
        <f>VLOOKUP(A17,'[1]заказ на 25,05,24'!$A:$A,1,0)</f>
        <v>4993 САЛЯМИ ИТАЛЬЯНСКАЯ с/к в/у 1/250*8_120c ОСТАНКИНО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0" t="s">
        <v>49</v>
      </c>
      <c r="B18" s="10" t="s">
        <v>33</v>
      </c>
      <c r="C18" s="10"/>
      <c r="D18" s="10">
        <v>168</v>
      </c>
      <c r="E18" s="10">
        <v>168</v>
      </c>
      <c r="F18" s="10"/>
      <c r="G18" s="11">
        <v>0</v>
      </c>
      <c r="H18" s="10" t="e">
        <v>#N/A</v>
      </c>
      <c r="I18" s="10"/>
      <c r="J18" s="10">
        <v>168</v>
      </c>
      <c r="K18" s="10">
        <f t="shared" si="3"/>
        <v>0</v>
      </c>
      <c r="L18" s="10">
        <f t="shared" si="5"/>
        <v>0</v>
      </c>
      <c r="M18" s="10">
        <v>168</v>
      </c>
      <c r="N18" s="10"/>
      <c r="O18" s="10">
        <f t="shared" si="4"/>
        <v>0</v>
      </c>
      <c r="P18" s="12"/>
      <c r="Q18" s="12"/>
      <c r="R18" s="12"/>
      <c r="S18" s="12"/>
      <c r="T18" s="17">
        <v>450</v>
      </c>
      <c r="U18" s="18" t="s">
        <v>143</v>
      </c>
      <c r="V18" s="10" t="e">
        <f t="shared" si="13"/>
        <v>#DIV/0!</v>
      </c>
      <c r="W18" s="10" t="e">
        <f t="shared" si="12"/>
        <v>#DIV/0!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6"/>
        <v>0</v>
      </c>
      <c r="AE18" s="10">
        <f t="shared" si="7"/>
        <v>0</v>
      </c>
      <c r="AF18" s="1">
        <f t="shared" si="8"/>
        <v>504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80.5</v>
      </c>
      <c r="D19" s="1">
        <v>51.936</v>
      </c>
      <c r="E19" s="1">
        <v>18.568000000000001</v>
      </c>
      <c r="F19" s="1">
        <v>110.956</v>
      </c>
      <c r="G19" s="6">
        <v>1</v>
      </c>
      <c r="H19" s="1">
        <v>120</v>
      </c>
      <c r="I19" s="1" t="s">
        <v>159</v>
      </c>
      <c r="J19" s="1">
        <v>18.100000000000001</v>
      </c>
      <c r="K19" s="1">
        <f t="shared" si="3"/>
        <v>0.46799999999999997</v>
      </c>
      <c r="L19" s="1">
        <f t="shared" si="5"/>
        <v>18.568000000000001</v>
      </c>
      <c r="M19" s="1"/>
      <c r="N19" s="1"/>
      <c r="O19" s="1">
        <f t="shared" si="4"/>
        <v>3.7136000000000005</v>
      </c>
      <c r="P19" s="5"/>
      <c r="Q19" s="5">
        <f>ROUND(P19,0)</f>
        <v>0</v>
      </c>
      <c r="R19" s="5">
        <f t="shared" ref="R19:R20" si="21">Q19-S19</f>
        <v>0</v>
      </c>
      <c r="S19" s="5"/>
      <c r="T19" s="5"/>
      <c r="U19" s="1"/>
      <c r="V19" s="1">
        <f>(F19+N19+Q19)/O19</f>
        <v>29.878285221887115</v>
      </c>
      <c r="W19" s="1">
        <f t="shared" si="12"/>
        <v>29.878285221887115</v>
      </c>
      <c r="X19" s="1">
        <v>6.2584</v>
      </c>
      <c r="Y19" s="1">
        <v>2.5773999999999999</v>
      </c>
      <c r="Z19" s="1">
        <v>5.1075999999999997</v>
      </c>
      <c r="AA19" s="1">
        <v>2.6934</v>
      </c>
      <c r="AB19" s="1">
        <v>2.5604</v>
      </c>
      <c r="AC19" s="1"/>
      <c r="AD19" s="1">
        <f t="shared" si="6"/>
        <v>0</v>
      </c>
      <c r="AE19" s="1">
        <f t="shared" si="7"/>
        <v>0</v>
      </c>
      <c r="AF19" s="1">
        <f t="shared" si="8"/>
        <v>-55.251999999999995</v>
      </c>
      <c r="AG19" s="1"/>
      <c r="AH19" s="1" t="str">
        <f>VLOOKUP(A19,'[1]заказ на 25,05,24'!$A:$A,1,0)</f>
        <v>5206 Ладожская с/к в/у ОСТАНКИНО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6" t="s">
        <v>51</v>
      </c>
      <c r="B20" s="26" t="s">
        <v>31</v>
      </c>
      <c r="C20" s="26">
        <v>32</v>
      </c>
      <c r="D20" s="26">
        <v>23.45</v>
      </c>
      <c r="E20" s="26">
        <v>47.325000000000003</v>
      </c>
      <c r="F20" s="26"/>
      <c r="G20" s="27">
        <v>1</v>
      </c>
      <c r="H20" s="26">
        <v>60</v>
      </c>
      <c r="I20" s="1" t="s">
        <v>159</v>
      </c>
      <c r="J20" s="26">
        <v>49.5</v>
      </c>
      <c r="K20" s="26">
        <f t="shared" si="3"/>
        <v>-2.1749999999999972</v>
      </c>
      <c r="L20" s="26">
        <f t="shared" si="5"/>
        <v>47.325000000000003</v>
      </c>
      <c r="M20" s="26"/>
      <c r="N20" s="26"/>
      <c r="O20" s="26">
        <f t="shared" si="4"/>
        <v>9.4649999999999999</v>
      </c>
      <c r="P20" s="28"/>
      <c r="Q20" s="28">
        <v>100</v>
      </c>
      <c r="R20" s="5">
        <f t="shared" si="21"/>
        <v>50</v>
      </c>
      <c r="S20" s="28">
        <v>50</v>
      </c>
      <c r="T20" s="28">
        <v>100</v>
      </c>
      <c r="U20" s="26" t="s">
        <v>144</v>
      </c>
      <c r="V20" s="26">
        <f t="shared" si="13"/>
        <v>0</v>
      </c>
      <c r="W20" s="26">
        <f t="shared" si="12"/>
        <v>0</v>
      </c>
      <c r="X20" s="26">
        <v>9.0498000000000012</v>
      </c>
      <c r="Y20" s="26">
        <v>17.383800000000001</v>
      </c>
      <c r="Z20" s="26">
        <v>6.7422000000000004</v>
      </c>
      <c r="AA20" s="26">
        <v>14.6134</v>
      </c>
      <c r="AB20" s="26">
        <v>13.066000000000001</v>
      </c>
      <c r="AC20" s="26"/>
      <c r="AD20" s="26">
        <f t="shared" si="6"/>
        <v>50</v>
      </c>
      <c r="AE20" s="26">
        <f t="shared" si="7"/>
        <v>50</v>
      </c>
      <c r="AF20" s="1">
        <f t="shared" si="8"/>
        <v>141.97500000000002</v>
      </c>
      <c r="AG20" s="1"/>
      <c r="AH20" s="1" t="str">
        <f>VLOOKUP(A20,'[1]заказ на 25,05,24'!$A:$A,1,0)</f>
        <v>5336 ОСОБАЯ вар п/о 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idden="1" x14ac:dyDescent="0.25">
      <c r="A21" s="10" t="s">
        <v>53</v>
      </c>
      <c r="B21" s="10" t="s">
        <v>31</v>
      </c>
      <c r="C21" s="10">
        <v>65</v>
      </c>
      <c r="D21" s="10"/>
      <c r="E21" s="10">
        <v>29.550999999999998</v>
      </c>
      <c r="F21" s="10">
        <v>23.748000000000001</v>
      </c>
      <c r="G21" s="11">
        <v>0</v>
      </c>
      <c r="H21" s="10">
        <v>60</v>
      </c>
      <c r="I21" s="10"/>
      <c r="J21" s="10">
        <v>29.5</v>
      </c>
      <c r="K21" s="10">
        <f t="shared" si="3"/>
        <v>5.099999999999838E-2</v>
      </c>
      <c r="L21" s="10">
        <f t="shared" si="5"/>
        <v>29.550999999999998</v>
      </c>
      <c r="M21" s="10"/>
      <c r="N21" s="10"/>
      <c r="O21" s="10">
        <f t="shared" si="4"/>
        <v>5.9101999999999997</v>
      </c>
      <c r="P21" s="12"/>
      <c r="Q21" s="12"/>
      <c r="R21" s="12"/>
      <c r="S21" s="12"/>
      <c r="T21" s="17">
        <v>50</v>
      </c>
      <c r="U21" s="18" t="s">
        <v>144</v>
      </c>
      <c r="V21" s="10">
        <f t="shared" si="13"/>
        <v>4.0181381340732978</v>
      </c>
      <c r="W21" s="10">
        <f t="shared" si="12"/>
        <v>4.0181381340732978</v>
      </c>
      <c r="X21" s="10">
        <v>7.0668000000000006</v>
      </c>
      <c r="Y21" s="10">
        <v>5.0978000000000003</v>
      </c>
      <c r="Z21" s="10">
        <v>7.4505999999999997</v>
      </c>
      <c r="AA21" s="10">
        <v>7.8195999999999994</v>
      </c>
      <c r="AB21" s="10">
        <v>7.5085999999999986</v>
      </c>
      <c r="AC21" s="10" t="s">
        <v>52</v>
      </c>
      <c r="AD21" s="10">
        <f t="shared" si="6"/>
        <v>0</v>
      </c>
      <c r="AE21" s="10">
        <f t="shared" si="7"/>
        <v>0</v>
      </c>
      <c r="AF21" s="1">
        <f t="shared" si="8"/>
        <v>64.904999999999987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438.72800000000001</v>
      </c>
      <c r="D22" s="1">
        <v>759.08900000000006</v>
      </c>
      <c r="E22" s="1">
        <v>657.30700000000002</v>
      </c>
      <c r="F22" s="1">
        <v>496.66199999999998</v>
      </c>
      <c r="G22" s="6">
        <v>1</v>
      </c>
      <c r="H22" s="1">
        <v>45</v>
      </c>
      <c r="I22" s="1" t="s">
        <v>159</v>
      </c>
      <c r="J22" s="1">
        <v>640.09400000000005</v>
      </c>
      <c r="K22" s="1">
        <f t="shared" si="3"/>
        <v>17.212999999999965</v>
      </c>
      <c r="L22" s="1">
        <f t="shared" si="5"/>
        <v>378.71300000000002</v>
      </c>
      <c r="M22" s="1">
        <v>278.59399999999999</v>
      </c>
      <c r="N22" s="1">
        <v>50</v>
      </c>
      <c r="O22" s="1">
        <f t="shared" si="4"/>
        <v>75.74260000000001</v>
      </c>
      <c r="P22" s="5">
        <f t="shared" ref="P22:P29" si="22">13*O22-N22-F22</f>
        <v>437.99180000000018</v>
      </c>
      <c r="Q22" s="5">
        <f t="shared" ref="Q22:Q28" si="23">ROUND(P22,0)</f>
        <v>438</v>
      </c>
      <c r="R22" s="5">
        <f t="shared" ref="R22:R31" si="24">Q22-S22</f>
        <v>188</v>
      </c>
      <c r="S22" s="5">
        <v>250</v>
      </c>
      <c r="T22" s="5"/>
      <c r="U22" s="1"/>
      <c r="V22" s="1">
        <f t="shared" ref="V22:V31" si="25">(F22+N22+Q22)/O22</f>
        <v>13.000108261401113</v>
      </c>
      <c r="W22" s="1">
        <f t="shared" si="12"/>
        <v>7.2173651287386482</v>
      </c>
      <c r="X22" s="1">
        <v>62.974200000000003</v>
      </c>
      <c r="Y22" s="1">
        <v>93.172200000000004</v>
      </c>
      <c r="Z22" s="1">
        <v>91.684000000000012</v>
      </c>
      <c r="AA22" s="1">
        <v>45.141000000000012</v>
      </c>
      <c r="AB22" s="1">
        <v>83.080600000000004</v>
      </c>
      <c r="AC22" s="1"/>
      <c r="AD22" s="1">
        <f t="shared" si="6"/>
        <v>188</v>
      </c>
      <c r="AE22" s="1">
        <f t="shared" si="7"/>
        <v>250</v>
      </c>
      <c r="AF22" s="1">
        <f t="shared" si="8"/>
        <v>987.26719999999978</v>
      </c>
      <c r="AG22" s="1"/>
      <c r="AH22" s="1" t="str">
        <f>VLOOKUP(A22,'[1]заказ на 25,05,24'!$A:$A,1,0)</f>
        <v>5341 СЕРВЕЛАТ ОХОТНИЧИЙ в/к в/у  ОСТАНКИНО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31</v>
      </c>
      <c r="C23" s="1">
        <v>254.83500000000001</v>
      </c>
      <c r="D23" s="1">
        <v>110.39</v>
      </c>
      <c r="E23" s="1">
        <v>168.09700000000001</v>
      </c>
      <c r="F23" s="1">
        <v>171.31399999999999</v>
      </c>
      <c r="G23" s="6">
        <v>1</v>
      </c>
      <c r="H23" s="1">
        <v>60</v>
      </c>
      <c r="I23" s="1" t="s">
        <v>159</v>
      </c>
      <c r="J23" s="1">
        <v>177.3</v>
      </c>
      <c r="K23" s="1">
        <f t="shared" si="3"/>
        <v>-9.203000000000003</v>
      </c>
      <c r="L23" s="1">
        <f t="shared" si="5"/>
        <v>168.09700000000001</v>
      </c>
      <c r="M23" s="1"/>
      <c r="N23" s="1">
        <v>80</v>
      </c>
      <c r="O23" s="1">
        <f t="shared" si="4"/>
        <v>33.619399999999999</v>
      </c>
      <c r="P23" s="5">
        <f t="shared" si="22"/>
        <v>185.73819999999998</v>
      </c>
      <c r="Q23" s="5">
        <f t="shared" si="23"/>
        <v>186</v>
      </c>
      <c r="R23" s="5">
        <f t="shared" si="24"/>
        <v>86</v>
      </c>
      <c r="S23" s="5">
        <v>100</v>
      </c>
      <c r="T23" s="5"/>
      <c r="U23" s="1"/>
      <c r="V23" s="1">
        <f t="shared" si="25"/>
        <v>13.007787170502745</v>
      </c>
      <c r="W23" s="1">
        <f t="shared" si="12"/>
        <v>7.4752672564055276</v>
      </c>
      <c r="X23" s="1">
        <v>27.2088</v>
      </c>
      <c r="Y23" s="1">
        <v>20.681000000000001</v>
      </c>
      <c r="Z23" s="1">
        <v>34.452399999999997</v>
      </c>
      <c r="AA23" s="1">
        <v>30.6692</v>
      </c>
      <c r="AB23" s="1">
        <v>24.131799999999998</v>
      </c>
      <c r="AC23" s="1"/>
      <c r="AD23" s="1">
        <f t="shared" si="6"/>
        <v>86</v>
      </c>
      <c r="AE23" s="1">
        <f t="shared" si="7"/>
        <v>100</v>
      </c>
      <c r="AF23" s="1">
        <f t="shared" si="8"/>
        <v>67.238800000000111</v>
      </c>
      <c r="AG23" s="1"/>
      <c r="AH23" s="1" t="str">
        <f>VLOOKUP(A23,'[1]заказ на 25,05,24'!$A:$A,1,0)</f>
        <v>5452 ВЕТЧ.МЯСНАЯ Папа может п/о    ОСТАНКИНО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363</v>
      </c>
      <c r="D24" s="1">
        <v>552</v>
      </c>
      <c r="E24" s="1">
        <v>329</v>
      </c>
      <c r="F24" s="1">
        <v>496</v>
      </c>
      <c r="G24" s="6">
        <v>0.25</v>
      </c>
      <c r="H24" s="1">
        <v>120</v>
      </c>
      <c r="I24" s="1" t="s">
        <v>159</v>
      </c>
      <c r="J24" s="1">
        <v>380</v>
      </c>
      <c r="K24" s="1">
        <f t="shared" si="3"/>
        <v>-51</v>
      </c>
      <c r="L24" s="1">
        <f t="shared" si="5"/>
        <v>329</v>
      </c>
      <c r="M24" s="1"/>
      <c r="N24" s="1">
        <v>700</v>
      </c>
      <c r="O24" s="1">
        <f t="shared" si="4"/>
        <v>65.8</v>
      </c>
      <c r="P24" s="5"/>
      <c r="Q24" s="5">
        <v>100</v>
      </c>
      <c r="R24" s="5">
        <f t="shared" si="24"/>
        <v>50</v>
      </c>
      <c r="S24" s="5">
        <v>50</v>
      </c>
      <c r="T24" s="5">
        <v>200</v>
      </c>
      <c r="U24" s="1"/>
      <c r="V24" s="1">
        <f t="shared" si="25"/>
        <v>19.696048632218847</v>
      </c>
      <c r="W24" s="1">
        <f t="shared" si="12"/>
        <v>18.176291793313069</v>
      </c>
      <c r="X24" s="1">
        <v>97.6</v>
      </c>
      <c r="Y24" s="1">
        <v>80.599999999999994</v>
      </c>
      <c r="Z24" s="1">
        <v>55.6</v>
      </c>
      <c r="AA24" s="1">
        <v>96.2</v>
      </c>
      <c r="AB24" s="1">
        <v>50.6</v>
      </c>
      <c r="AC24" s="1"/>
      <c r="AD24" s="1">
        <f t="shared" si="6"/>
        <v>12.5</v>
      </c>
      <c r="AE24" s="1">
        <f t="shared" si="7"/>
        <v>12.5</v>
      </c>
      <c r="AF24" s="1">
        <f t="shared" si="8"/>
        <v>-209</v>
      </c>
      <c r="AG24" s="1"/>
      <c r="AH24" s="1" t="str">
        <f>VLOOKUP(A24,'[1]заказ на 25,05,24'!$A:$A,1,0)</f>
        <v>5483 ЭКСТРА Папа может с/к в/у 1/250 8шт.   ОСТАНКИНО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260.08800000000002</v>
      </c>
      <c r="D25" s="1">
        <v>890.976</v>
      </c>
      <c r="E25" s="1">
        <v>765.11099999999999</v>
      </c>
      <c r="F25" s="1">
        <v>332.81700000000001</v>
      </c>
      <c r="G25" s="6">
        <v>1</v>
      </c>
      <c r="H25" s="1">
        <v>45</v>
      </c>
      <c r="I25" s="1" t="s">
        <v>159</v>
      </c>
      <c r="J25" s="1">
        <v>716.85</v>
      </c>
      <c r="K25" s="1">
        <f t="shared" si="3"/>
        <v>48.260999999999967</v>
      </c>
      <c r="L25" s="1">
        <f t="shared" si="5"/>
        <v>412.26099999999997</v>
      </c>
      <c r="M25" s="1">
        <v>352.85</v>
      </c>
      <c r="N25" s="1">
        <v>500</v>
      </c>
      <c r="O25" s="1">
        <f t="shared" si="4"/>
        <v>82.452199999999991</v>
      </c>
      <c r="P25" s="5">
        <f t="shared" si="22"/>
        <v>239.06159999999977</v>
      </c>
      <c r="Q25" s="5">
        <v>400</v>
      </c>
      <c r="R25" s="5">
        <f t="shared" si="24"/>
        <v>180</v>
      </c>
      <c r="S25" s="5">
        <v>220</v>
      </c>
      <c r="T25" s="5">
        <v>500</v>
      </c>
      <c r="U25" s="1"/>
      <c r="V25" s="1">
        <f t="shared" si="25"/>
        <v>14.951899403533201</v>
      </c>
      <c r="W25" s="1">
        <f t="shared" si="12"/>
        <v>10.100603743744863</v>
      </c>
      <c r="X25" s="1">
        <v>100.92959999999999</v>
      </c>
      <c r="Y25" s="1">
        <v>100.6224</v>
      </c>
      <c r="Z25" s="1">
        <v>100.0612</v>
      </c>
      <c r="AA25" s="1">
        <v>69.976199999999992</v>
      </c>
      <c r="AB25" s="1">
        <v>86.163399999999996</v>
      </c>
      <c r="AC25" s="1"/>
      <c r="AD25" s="1">
        <f t="shared" si="6"/>
        <v>180</v>
      </c>
      <c r="AE25" s="1">
        <f t="shared" si="7"/>
        <v>220</v>
      </c>
      <c r="AF25" s="1">
        <f t="shared" si="8"/>
        <v>1223.4544000000003</v>
      </c>
      <c r="AG25" s="1"/>
      <c r="AH25" s="1" t="str">
        <f>VLOOKUP(A25,'[1]заказ на 25,05,24'!$A:$A,1,0)</f>
        <v>5544 Сервелат Финский в/к в/у_45с НОВАЯ ОСТАНКИНО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501</v>
      </c>
      <c r="D26" s="1">
        <v>256</v>
      </c>
      <c r="E26" s="1">
        <v>476</v>
      </c>
      <c r="F26" s="1">
        <v>156</v>
      </c>
      <c r="G26" s="6">
        <v>0.12</v>
      </c>
      <c r="H26" s="1">
        <v>60</v>
      </c>
      <c r="I26" s="1" t="s">
        <v>159</v>
      </c>
      <c r="J26" s="1">
        <v>504</v>
      </c>
      <c r="K26" s="1">
        <f t="shared" si="3"/>
        <v>-28</v>
      </c>
      <c r="L26" s="1">
        <f t="shared" si="5"/>
        <v>476</v>
      </c>
      <c r="M26" s="1"/>
      <c r="N26" s="1">
        <v>250</v>
      </c>
      <c r="O26" s="1">
        <f t="shared" si="4"/>
        <v>95.2</v>
      </c>
      <c r="P26" s="5">
        <f t="shared" si="22"/>
        <v>831.60000000000014</v>
      </c>
      <c r="Q26" s="5">
        <f t="shared" si="23"/>
        <v>832</v>
      </c>
      <c r="R26" s="5">
        <f t="shared" si="24"/>
        <v>332</v>
      </c>
      <c r="S26" s="5">
        <v>500</v>
      </c>
      <c r="T26" s="5"/>
      <c r="U26" s="1"/>
      <c r="V26" s="1">
        <f t="shared" si="25"/>
        <v>13.004201680672269</v>
      </c>
      <c r="W26" s="1">
        <f t="shared" si="12"/>
        <v>4.2647058823529411</v>
      </c>
      <c r="X26" s="1">
        <v>58.8</v>
      </c>
      <c r="Y26" s="1">
        <v>76.8</v>
      </c>
      <c r="Z26" s="1">
        <v>89.6</v>
      </c>
      <c r="AA26" s="1">
        <v>77.400000000000006</v>
      </c>
      <c r="AB26" s="1">
        <v>56.2</v>
      </c>
      <c r="AC26" s="1"/>
      <c r="AD26" s="1">
        <f t="shared" si="6"/>
        <v>39.839999999999996</v>
      </c>
      <c r="AE26" s="1">
        <f t="shared" si="7"/>
        <v>60</v>
      </c>
      <c r="AF26" s="1">
        <f t="shared" si="8"/>
        <v>190.39999999999986</v>
      </c>
      <c r="AG26" s="1"/>
      <c r="AH26" s="1" t="str">
        <f>VLOOKUP(A26,'[1]заказ на 25,05,24'!$A:$A,1,0)</f>
        <v>5682 САЛЯМИ МЕЛКОЗЕРНЕНАЯ с/к в/у 1/120_60с   ОСТАНКИНО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612</v>
      </c>
      <c r="D27" s="1">
        <v>648</v>
      </c>
      <c r="E27" s="1">
        <v>637</v>
      </c>
      <c r="F27" s="1">
        <v>538</v>
      </c>
      <c r="G27" s="6">
        <v>0.25</v>
      </c>
      <c r="H27" s="1">
        <v>120</v>
      </c>
      <c r="I27" s="1" t="s">
        <v>159</v>
      </c>
      <c r="J27" s="1">
        <v>628</v>
      </c>
      <c r="K27" s="1">
        <f t="shared" si="3"/>
        <v>9</v>
      </c>
      <c r="L27" s="1">
        <f t="shared" si="5"/>
        <v>357</v>
      </c>
      <c r="M27" s="1">
        <v>280</v>
      </c>
      <c r="N27" s="1">
        <v>300</v>
      </c>
      <c r="O27" s="1">
        <f t="shared" si="4"/>
        <v>71.400000000000006</v>
      </c>
      <c r="P27" s="5">
        <f t="shared" si="22"/>
        <v>90.200000000000045</v>
      </c>
      <c r="Q27" s="5">
        <v>500</v>
      </c>
      <c r="R27" s="5">
        <f t="shared" si="24"/>
        <v>200</v>
      </c>
      <c r="S27" s="5">
        <v>300</v>
      </c>
      <c r="T27" s="5">
        <v>500</v>
      </c>
      <c r="U27" s="1"/>
      <c r="V27" s="1">
        <f t="shared" si="25"/>
        <v>18.739495798319325</v>
      </c>
      <c r="W27" s="1">
        <f t="shared" si="12"/>
        <v>11.736694677871148</v>
      </c>
      <c r="X27" s="1">
        <v>94</v>
      </c>
      <c r="Y27" s="1">
        <v>77.8</v>
      </c>
      <c r="Z27" s="1">
        <v>78</v>
      </c>
      <c r="AA27" s="1">
        <v>84</v>
      </c>
      <c r="AB27" s="1">
        <v>55.4</v>
      </c>
      <c r="AC27" s="1"/>
      <c r="AD27" s="1">
        <f t="shared" si="6"/>
        <v>50</v>
      </c>
      <c r="AE27" s="1">
        <f t="shared" si="7"/>
        <v>75</v>
      </c>
      <c r="AF27" s="1">
        <f t="shared" si="8"/>
        <v>982.8</v>
      </c>
      <c r="AG27" s="1"/>
      <c r="AH27" s="1" t="str">
        <f>VLOOKUP(A27,'[1]заказ на 25,05,24'!$A:$A,1,0)</f>
        <v>5706 АРОМАТНАЯ Папа может с/к в/у 1/250 8шт. 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126.8</v>
      </c>
      <c r="D28" s="1">
        <v>47.548999999999999</v>
      </c>
      <c r="E28" s="1">
        <v>28.404</v>
      </c>
      <c r="F28" s="1">
        <v>138.126</v>
      </c>
      <c r="G28" s="6">
        <v>1</v>
      </c>
      <c r="H28" s="1">
        <v>120</v>
      </c>
      <c r="I28" s="1" t="s">
        <v>159</v>
      </c>
      <c r="J28" s="1">
        <v>26.7</v>
      </c>
      <c r="K28" s="1">
        <f t="shared" si="3"/>
        <v>1.7040000000000006</v>
      </c>
      <c r="L28" s="1">
        <f t="shared" si="5"/>
        <v>28.404</v>
      </c>
      <c r="M28" s="1"/>
      <c r="N28" s="1"/>
      <c r="O28" s="1">
        <f t="shared" si="4"/>
        <v>5.6807999999999996</v>
      </c>
      <c r="P28" s="5"/>
      <c r="Q28" s="5">
        <f t="shared" si="23"/>
        <v>0</v>
      </c>
      <c r="R28" s="5">
        <f t="shared" si="24"/>
        <v>0</v>
      </c>
      <c r="S28" s="5"/>
      <c r="T28" s="5">
        <v>100</v>
      </c>
      <c r="U28" s="1"/>
      <c r="V28" s="1">
        <f t="shared" si="25"/>
        <v>24.314533164343054</v>
      </c>
      <c r="W28" s="1">
        <f t="shared" si="12"/>
        <v>24.314533164343054</v>
      </c>
      <c r="X28" s="1">
        <v>2.6118000000000001</v>
      </c>
      <c r="Y28" s="1">
        <v>7.4694000000000003</v>
      </c>
      <c r="Z28" s="1">
        <v>12.444000000000001</v>
      </c>
      <c r="AA28" s="1">
        <v>6.6245999999999992</v>
      </c>
      <c r="AB28" s="1">
        <v>7.1986000000000008</v>
      </c>
      <c r="AC28" s="1"/>
      <c r="AD28" s="1">
        <f t="shared" si="6"/>
        <v>0</v>
      </c>
      <c r="AE28" s="1">
        <f t="shared" si="7"/>
        <v>0</v>
      </c>
      <c r="AF28" s="1">
        <f t="shared" si="8"/>
        <v>-52.914000000000001</v>
      </c>
      <c r="AG28" s="1"/>
      <c r="AH28" s="1" t="str">
        <f>VLOOKUP(A28,'[1]заказ на 25,05,24'!$A:$A,1,0)</f>
        <v>5708 ПОСОЛЬСКАЯ Папа может с/к в/у ОСТАНКИНО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31</v>
      </c>
      <c r="C29" s="1">
        <v>152.5</v>
      </c>
      <c r="D29" s="1">
        <v>551.50300000000004</v>
      </c>
      <c r="E29" s="1">
        <v>318.98200000000003</v>
      </c>
      <c r="F29" s="1">
        <v>309.375</v>
      </c>
      <c r="G29" s="6">
        <v>1</v>
      </c>
      <c r="H29" s="1">
        <v>45</v>
      </c>
      <c r="I29" s="1" t="s">
        <v>159</v>
      </c>
      <c r="J29" s="1">
        <v>295</v>
      </c>
      <c r="K29" s="1">
        <f t="shared" si="3"/>
        <v>23.982000000000028</v>
      </c>
      <c r="L29" s="1">
        <f t="shared" si="5"/>
        <v>318.98200000000003</v>
      </c>
      <c r="M29" s="1"/>
      <c r="N29" s="1">
        <v>300</v>
      </c>
      <c r="O29" s="1">
        <f t="shared" si="4"/>
        <v>63.796400000000006</v>
      </c>
      <c r="P29" s="5">
        <f t="shared" si="22"/>
        <v>219.97820000000002</v>
      </c>
      <c r="Q29" s="5">
        <v>350</v>
      </c>
      <c r="R29" s="5">
        <f t="shared" si="24"/>
        <v>150</v>
      </c>
      <c r="S29" s="5">
        <v>200</v>
      </c>
      <c r="T29" s="5">
        <v>400</v>
      </c>
      <c r="U29" s="1"/>
      <c r="V29" s="1">
        <f t="shared" si="25"/>
        <v>15.038074248703687</v>
      </c>
      <c r="W29" s="1">
        <f t="shared" si="12"/>
        <v>9.5518712654632534</v>
      </c>
      <c r="X29" s="1">
        <v>71.239800000000002</v>
      </c>
      <c r="Y29" s="1">
        <v>76.013199999999998</v>
      </c>
      <c r="Z29" s="1">
        <v>59.253799999999998</v>
      </c>
      <c r="AA29" s="1">
        <v>56.674999999999997</v>
      </c>
      <c r="AB29" s="1">
        <v>67.157200000000003</v>
      </c>
      <c r="AC29" s="1"/>
      <c r="AD29" s="1">
        <f t="shared" si="6"/>
        <v>150</v>
      </c>
      <c r="AE29" s="1">
        <f t="shared" si="7"/>
        <v>200</v>
      </c>
      <c r="AF29" s="1">
        <f t="shared" si="8"/>
        <v>127.59280000000012</v>
      </c>
      <c r="AG29" s="1"/>
      <c r="AH29" s="1" t="str">
        <f>VLOOKUP(A29,'[1]заказ на 25,05,24'!$A:$A,1,0)</f>
        <v>5820 СЛИВОЧНЫЕ Папа может сос п/о мгс 2*2_45с   ОСТАНКИНО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31</v>
      </c>
      <c r="C30" s="1">
        <v>397.05599999999998</v>
      </c>
      <c r="D30" s="1">
        <v>674.08299999999997</v>
      </c>
      <c r="E30" s="1">
        <v>507.69799999999998</v>
      </c>
      <c r="F30" s="1">
        <v>543.98199999999997</v>
      </c>
      <c r="G30" s="6">
        <v>1</v>
      </c>
      <c r="H30" s="1">
        <v>60</v>
      </c>
      <c r="I30" s="1" t="s">
        <v>159</v>
      </c>
      <c r="J30" s="1">
        <v>528.36500000000001</v>
      </c>
      <c r="K30" s="1">
        <f t="shared" si="3"/>
        <v>-20.66700000000003</v>
      </c>
      <c r="L30" s="1">
        <f t="shared" si="5"/>
        <v>254.83299999999997</v>
      </c>
      <c r="M30" s="1">
        <v>252.86500000000001</v>
      </c>
      <c r="N30" s="1">
        <v>150</v>
      </c>
      <c r="O30" s="1">
        <f t="shared" si="4"/>
        <v>50.966599999999993</v>
      </c>
      <c r="P30" s="5"/>
      <c r="Q30" s="5">
        <v>100</v>
      </c>
      <c r="R30" s="5">
        <f t="shared" si="24"/>
        <v>50</v>
      </c>
      <c r="S30" s="5">
        <v>50</v>
      </c>
      <c r="T30" s="5">
        <v>400</v>
      </c>
      <c r="U30" s="1"/>
      <c r="V30" s="1">
        <f t="shared" si="25"/>
        <v>15.578476884861852</v>
      </c>
      <c r="W30" s="1">
        <f t="shared" si="12"/>
        <v>13.616407608119829</v>
      </c>
      <c r="X30" s="1">
        <v>49.517199999999988</v>
      </c>
      <c r="Y30" s="1">
        <v>52.004600000000003</v>
      </c>
      <c r="Z30" s="1">
        <v>63.388599999999997</v>
      </c>
      <c r="AA30" s="1">
        <v>46.279000000000003</v>
      </c>
      <c r="AB30" s="1">
        <v>50.255200000000002</v>
      </c>
      <c r="AC30" s="1"/>
      <c r="AD30" s="1">
        <f t="shared" si="6"/>
        <v>50</v>
      </c>
      <c r="AE30" s="1">
        <f t="shared" si="7"/>
        <v>50</v>
      </c>
      <c r="AF30" s="1">
        <f t="shared" si="8"/>
        <v>829.11200000000008</v>
      </c>
      <c r="AG30" s="1"/>
      <c r="AH30" s="1" t="str">
        <f>VLOOKUP(A30,'[1]заказ на 25,05,24'!$A:$A,1,0)</f>
        <v>5851 ЭКСТРА Папа может вар п/о   ОСТАНКИНО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34</v>
      </c>
      <c r="D31" s="1">
        <v>184</v>
      </c>
      <c r="E31" s="1">
        <v>57</v>
      </c>
      <c r="F31" s="1">
        <v>155</v>
      </c>
      <c r="G31" s="6">
        <v>0.22</v>
      </c>
      <c r="H31" s="1">
        <v>120</v>
      </c>
      <c r="I31" s="1" t="s">
        <v>159</v>
      </c>
      <c r="J31" s="1">
        <v>57</v>
      </c>
      <c r="K31" s="1">
        <f t="shared" si="3"/>
        <v>0</v>
      </c>
      <c r="L31" s="1">
        <f t="shared" si="5"/>
        <v>57</v>
      </c>
      <c r="M31" s="1"/>
      <c r="N31" s="1">
        <v>80</v>
      </c>
      <c r="O31" s="1">
        <f t="shared" si="4"/>
        <v>11.4</v>
      </c>
      <c r="P31" s="5"/>
      <c r="Q31" s="5">
        <v>50</v>
      </c>
      <c r="R31" s="5">
        <f t="shared" si="24"/>
        <v>50</v>
      </c>
      <c r="S31" s="5"/>
      <c r="T31" s="5">
        <v>50</v>
      </c>
      <c r="U31" s="1"/>
      <c r="V31" s="1">
        <f t="shared" si="25"/>
        <v>25</v>
      </c>
      <c r="W31" s="1">
        <f t="shared" si="12"/>
        <v>20.614035087719298</v>
      </c>
      <c r="X31" s="1">
        <v>15.2</v>
      </c>
      <c r="Y31" s="1">
        <v>13.6</v>
      </c>
      <c r="Z31" s="1">
        <v>0.8</v>
      </c>
      <c r="AA31" s="1">
        <v>3.2</v>
      </c>
      <c r="AB31" s="1">
        <v>0</v>
      </c>
      <c r="AC31" s="1" t="s">
        <v>64</v>
      </c>
      <c r="AD31" s="1">
        <f t="shared" si="6"/>
        <v>11</v>
      </c>
      <c r="AE31" s="1">
        <f t="shared" si="7"/>
        <v>0</v>
      </c>
      <c r="AF31" s="1">
        <f t="shared" si="8"/>
        <v>-64</v>
      </c>
      <c r="AG31" s="1"/>
      <c r="AH31" s="1" t="str">
        <f>VLOOKUP(A31,'[1]заказ на 25,05,24'!$A:$A,1,0)</f>
        <v>5931 ОХОТНИЧЬЯ Папа может с/к в/у 1/220 8шт.   ОСТАНКИНО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idden="1" x14ac:dyDescent="0.25">
      <c r="A32" s="13" t="s">
        <v>65</v>
      </c>
      <c r="B32" s="10" t="s">
        <v>31</v>
      </c>
      <c r="C32" s="10"/>
      <c r="D32" s="10">
        <v>2.004</v>
      </c>
      <c r="E32" s="10">
        <v>1.4999999999999999E-2</v>
      </c>
      <c r="F32" s="10"/>
      <c r="G32" s="11">
        <v>0</v>
      </c>
      <c r="H32" s="10" t="e">
        <v>#N/A</v>
      </c>
      <c r="I32" s="10"/>
      <c r="J32" s="10">
        <v>2</v>
      </c>
      <c r="K32" s="10">
        <f t="shared" si="3"/>
        <v>-1.9850000000000001</v>
      </c>
      <c r="L32" s="10">
        <f t="shared" si="5"/>
        <v>1.4999999999999999E-2</v>
      </c>
      <c r="M32" s="10"/>
      <c r="N32" s="10"/>
      <c r="O32" s="10">
        <f t="shared" si="4"/>
        <v>3.0000000000000001E-3</v>
      </c>
      <c r="P32" s="12"/>
      <c r="Q32" s="12"/>
      <c r="R32" s="12"/>
      <c r="S32" s="12"/>
      <c r="T32" s="12"/>
      <c r="U32" s="10"/>
      <c r="V32" s="10">
        <f t="shared" si="13"/>
        <v>0</v>
      </c>
      <c r="W32" s="10">
        <f t="shared" si="12"/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3" t="s">
        <v>140</v>
      </c>
      <c r="AD32" s="10">
        <f t="shared" si="6"/>
        <v>0</v>
      </c>
      <c r="AE32" s="10">
        <f t="shared" si="7"/>
        <v>0</v>
      </c>
      <c r="AF32" s="1">
        <f t="shared" si="8"/>
        <v>4.4999999999999998E-2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175</v>
      </c>
      <c r="D33" s="1">
        <v>226.214</v>
      </c>
      <c r="E33" s="1">
        <v>147.48500000000001</v>
      </c>
      <c r="F33" s="1">
        <v>212.76300000000001</v>
      </c>
      <c r="G33" s="6">
        <v>1</v>
      </c>
      <c r="H33" s="1">
        <v>45</v>
      </c>
      <c r="I33" s="1" t="s">
        <v>159</v>
      </c>
      <c r="J33" s="1">
        <v>137</v>
      </c>
      <c r="K33" s="1">
        <f t="shared" si="3"/>
        <v>10.485000000000014</v>
      </c>
      <c r="L33" s="1">
        <f t="shared" si="5"/>
        <v>147.48500000000001</v>
      </c>
      <c r="M33" s="1"/>
      <c r="N33" s="1">
        <v>150</v>
      </c>
      <c r="O33" s="1">
        <f t="shared" si="4"/>
        <v>29.497000000000003</v>
      </c>
      <c r="P33" s="5">
        <f t="shared" ref="P33:P38" si="26">13*O33-N33-F33</f>
        <v>20.698000000000064</v>
      </c>
      <c r="Q33" s="5">
        <v>100</v>
      </c>
      <c r="R33" s="5">
        <f t="shared" ref="R33:R35" si="27">Q33-S33</f>
        <v>50</v>
      </c>
      <c r="S33" s="5">
        <v>50</v>
      </c>
      <c r="T33" s="5">
        <v>300</v>
      </c>
      <c r="U33" s="1"/>
      <c r="V33" s="1">
        <f t="shared" ref="V33:V38" si="28">(F33+N33+Q33)/O33</f>
        <v>15.688476794250262</v>
      </c>
      <c r="W33" s="1">
        <f t="shared" si="12"/>
        <v>12.298301522188696</v>
      </c>
      <c r="X33" s="1">
        <v>42.039200000000001</v>
      </c>
      <c r="Y33" s="1">
        <v>39.567799999999998</v>
      </c>
      <c r="Z33" s="1">
        <v>20.848600000000001</v>
      </c>
      <c r="AA33" s="1">
        <v>0.216</v>
      </c>
      <c r="AB33" s="1">
        <v>34.930999999999997</v>
      </c>
      <c r="AC33" s="1"/>
      <c r="AD33" s="1">
        <f t="shared" si="6"/>
        <v>50</v>
      </c>
      <c r="AE33" s="1">
        <f t="shared" si="7"/>
        <v>50</v>
      </c>
      <c r="AF33" s="1">
        <f t="shared" si="8"/>
        <v>58.993999999999971</v>
      </c>
      <c r="AG33" s="1"/>
      <c r="AH33" s="1" t="str">
        <f>VLOOKUP(A33,'[1]заказ на 25,05,24'!$A:$A,1,0)</f>
        <v>5981 МОЛОЧНЫЕ ТРАДИЦ. сос п/о мгс 1*6_45с   ОСТАНКИНО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121</v>
      </c>
      <c r="D34" s="1">
        <v>112</v>
      </c>
      <c r="E34" s="1">
        <v>71</v>
      </c>
      <c r="F34" s="1">
        <v>146</v>
      </c>
      <c r="G34" s="6">
        <v>0.4</v>
      </c>
      <c r="H34" s="1">
        <v>60</v>
      </c>
      <c r="I34" s="1" t="s">
        <v>159</v>
      </c>
      <c r="J34" s="1">
        <v>71</v>
      </c>
      <c r="K34" s="1">
        <f t="shared" si="3"/>
        <v>0</v>
      </c>
      <c r="L34" s="1">
        <f t="shared" si="5"/>
        <v>71</v>
      </c>
      <c r="M34" s="1"/>
      <c r="N34" s="1"/>
      <c r="O34" s="1">
        <f t="shared" si="4"/>
        <v>14.2</v>
      </c>
      <c r="P34" s="5">
        <f t="shared" si="26"/>
        <v>38.599999999999994</v>
      </c>
      <c r="Q34" s="5">
        <v>70</v>
      </c>
      <c r="R34" s="5">
        <f t="shared" si="27"/>
        <v>70</v>
      </c>
      <c r="S34" s="5"/>
      <c r="T34" s="5">
        <v>150</v>
      </c>
      <c r="U34" s="1"/>
      <c r="V34" s="1">
        <f t="shared" si="28"/>
        <v>15.211267605633804</v>
      </c>
      <c r="W34" s="1">
        <f t="shared" si="12"/>
        <v>10.281690140845072</v>
      </c>
      <c r="X34" s="1">
        <v>9.4</v>
      </c>
      <c r="Y34" s="1">
        <v>12.6</v>
      </c>
      <c r="Z34" s="1">
        <v>0</v>
      </c>
      <c r="AA34" s="1">
        <v>17.600000000000001</v>
      </c>
      <c r="AB34" s="1">
        <v>0</v>
      </c>
      <c r="AC34" s="1" t="s">
        <v>68</v>
      </c>
      <c r="AD34" s="1">
        <f t="shared" si="6"/>
        <v>28</v>
      </c>
      <c r="AE34" s="1">
        <f t="shared" si="7"/>
        <v>0</v>
      </c>
      <c r="AF34" s="1">
        <f t="shared" si="8"/>
        <v>28.400000000000006</v>
      </c>
      <c r="AG34" s="1"/>
      <c r="AH34" s="1" t="str">
        <f>VLOOKUP(A34,'[1]заказ на 25,05,24'!$A:$A,1,0)</f>
        <v>5992 ВРЕМЯ ОКРОШКИ Папа может вар п/о 0.4кг   ОСТАНКИНО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281.2</v>
      </c>
      <c r="D35" s="1">
        <v>96.789000000000001</v>
      </c>
      <c r="E35" s="1">
        <v>79.697999999999993</v>
      </c>
      <c r="F35" s="1">
        <v>279.495</v>
      </c>
      <c r="G35" s="6">
        <v>1</v>
      </c>
      <c r="H35" s="1">
        <v>60</v>
      </c>
      <c r="I35" s="1" t="s">
        <v>159</v>
      </c>
      <c r="J35" s="1">
        <v>72.8</v>
      </c>
      <c r="K35" s="1">
        <f t="shared" si="3"/>
        <v>6.8979999999999961</v>
      </c>
      <c r="L35" s="1">
        <f t="shared" si="5"/>
        <v>79.697999999999993</v>
      </c>
      <c r="M35" s="1"/>
      <c r="N35" s="1">
        <v>50</v>
      </c>
      <c r="O35" s="1">
        <f t="shared" si="4"/>
        <v>15.939599999999999</v>
      </c>
      <c r="P35" s="5"/>
      <c r="Q35" s="5">
        <f t="shared" ref="Q35:Q38" si="29">ROUND(P35,0)</f>
        <v>0</v>
      </c>
      <c r="R35" s="5">
        <f t="shared" si="27"/>
        <v>0</v>
      </c>
      <c r="S35" s="5"/>
      <c r="T35" s="5">
        <v>300</v>
      </c>
      <c r="U35" s="1"/>
      <c r="V35" s="1">
        <f t="shared" si="28"/>
        <v>20.67147230796256</v>
      </c>
      <c r="W35" s="1">
        <f t="shared" si="12"/>
        <v>20.67147230796256</v>
      </c>
      <c r="X35" s="1">
        <v>18.810199999999998</v>
      </c>
      <c r="Y35" s="1">
        <v>13.724399999999999</v>
      </c>
      <c r="Z35" s="1">
        <v>8.1776</v>
      </c>
      <c r="AA35" s="1">
        <v>30.435199999999998</v>
      </c>
      <c r="AB35" s="1">
        <v>0</v>
      </c>
      <c r="AC35" s="1" t="s">
        <v>64</v>
      </c>
      <c r="AD35" s="1">
        <f t="shared" si="6"/>
        <v>0</v>
      </c>
      <c r="AE35" s="1">
        <f t="shared" si="7"/>
        <v>0</v>
      </c>
      <c r="AF35" s="1">
        <f t="shared" si="8"/>
        <v>-90.40100000000001</v>
      </c>
      <c r="AG35" s="1"/>
      <c r="AH35" s="1" t="str">
        <f>VLOOKUP(A35,'[1]заказ на 25,05,24'!$A:$A,1,0)</f>
        <v>5993 ВРЕМЯ ОКРОШКИ Папа может вар п/о   ОСТАНКИНО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0" t="s">
        <v>70</v>
      </c>
      <c r="B36" s="10" t="s">
        <v>31</v>
      </c>
      <c r="C36" s="10">
        <v>45.4</v>
      </c>
      <c r="D36" s="10">
        <v>24.41</v>
      </c>
      <c r="E36" s="10">
        <v>17.45</v>
      </c>
      <c r="F36" s="10">
        <v>41.585999999999999</v>
      </c>
      <c r="G36" s="11">
        <v>0</v>
      </c>
      <c r="H36" s="10">
        <v>60</v>
      </c>
      <c r="I36" s="10"/>
      <c r="J36" s="10">
        <v>17.5</v>
      </c>
      <c r="K36" s="10">
        <f t="shared" si="3"/>
        <v>-5.0000000000000711E-2</v>
      </c>
      <c r="L36" s="10">
        <f t="shared" si="5"/>
        <v>17.45</v>
      </c>
      <c r="M36" s="10"/>
      <c r="N36" s="10"/>
      <c r="O36" s="10">
        <f t="shared" si="4"/>
        <v>3.4899999999999998</v>
      </c>
      <c r="P36" s="12">
        <v>10</v>
      </c>
      <c r="Q36" s="12">
        <v>0</v>
      </c>
      <c r="R36" s="12"/>
      <c r="S36" s="12"/>
      <c r="T36" s="12">
        <v>0</v>
      </c>
      <c r="U36" s="10" t="s">
        <v>145</v>
      </c>
      <c r="V36" s="10">
        <f t="shared" si="28"/>
        <v>11.915759312320917</v>
      </c>
      <c r="W36" s="10">
        <f t="shared" si="12"/>
        <v>11.915759312320917</v>
      </c>
      <c r="X36" s="10">
        <v>3.4992000000000001</v>
      </c>
      <c r="Y36" s="10">
        <v>5.6648000000000014</v>
      </c>
      <c r="Z36" s="10">
        <v>3.5091999999999999</v>
      </c>
      <c r="AA36" s="10">
        <v>5.9518000000000004</v>
      </c>
      <c r="AB36" s="10">
        <v>4.0393999999999997</v>
      </c>
      <c r="AC36" s="10" t="s">
        <v>155</v>
      </c>
      <c r="AD36" s="10">
        <f t="shared" si="6"/>
        <v>0</v>
      </c>
      <c r="AE36" s="10">
        <f t="shared" si="7"/>
        <v>0</v>
      </c>
      <c r="AF36" s="1">
        <f t="shared" si="8"/>
        <v>0.76399999999999579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215.1</v>
      </c>
      <c r="D37" s="1">
        <v>768.74</v>
      </c>
      <c r="E37" s="14">
        <f>250.385+E11+E101</f>
        <v>401.37699999999995</v>
      </c>
      <c r="F37" s="14">
        <f>542.785+F101</f>
        <v>547.55599999999993</v>
      </c>
      <c r="G37" s="6">
        <v>1</v>
      </c>
      <c r="H37" s="1">
        <v>45</v>
      </c>
      <c r="I37" s="1" t="s">
        <v>159</v>
      </c>
      <c r="J37" s="1">
        <v>232</v>
      </c>
      <c r="K37" s="1">
        <f t="shared" ref="K37:K65" si="30">E37-J37</f>
        <v>169.37699999999995</v>
      </c>
      <c r="L37" s="1">
        <f t="shared" si="5"/>
        <v>401.37699999999995</v>
      </c>
      <c r="M37" s="1"/>
      <c r="N37" s="1">
        <v>250</v>
      </c>
      <c r="O37" s="1">
        <f t="shared" si="4"/>
        <v>80.275399999999991</v>
      </c>
      <c r="P37" s="5">
        <f t="shared" si="26"/>
        <v>246.02419999999995</v>
      </c>
      <c r="Q37" s="5">
        <v>400</v>
      </c>
      <c r="R37" s="5">
        <f t="shared" ref="R37:R38" si="31">Q37-S37</f>
        <v>200</v>
      </c>
      <c r="S37" s="5">
        <v>200</v>
      </c>
      <c r="T37" s="5">
        <v>700</v>
      </c>
      <c r="U37" s="1"/>
      <c r="V37" s="1">
        <f t="shared" si="28"/>
        <v>14.918094459822065</v>
      </c>
      <c r="W37" s="1">
        <f t="shared" si="12"/>
        <v>9.9352479090730164</v>
      </c>
      <c r="X37" s="1">
        <v>59.852800000000002</v>
      </c>
      <c r="Y37" s="1">
        <v>48.139599999999987</v>
      </c>
      <c r="Z37" s="1">
        <v>42.814</v>
      </c>
      <c r="AA37" s="1">
        <v>33.5974</v>
      </c>
      <c r="AB37" s="1">
        <v>28.7822</v>
      </c>
      <c r="AC37" s="1"/>
      <c r="AD37" s="1">
        <f t="shared" si="6"/>
        <v>200</v>
      </c>
      <c r="AE37" s="1">
        <f t="shared" si="7"/>
        <v>200</v>
      </c>
      <c r="AF37" s="1">
        <f t="shared" si="8"/>
        <v>160.55079999999998</v>
      </c>
      <c r="AG37" s="1"/>
      <c r="AH37" s="1" t="str">
        <f>VLOOKUP(A37,'[1]заказ на 25,05,24'!$A:$A,1,0)</f>
        <v>6113 СОЧНЫЕ сос п/о мгс 1*6_Ашан  ОСТАНКИНО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>
        <v>656</v>
      </c>
      <c r="D38" s="1">
        <v>1616.683</v>
      </c>
      <c r="E38" s="1">
        <v>1717.721</v>
      </c>
      <c r="F38" s="1">
        <v>409.00900000000001</v>
      </c>
      <c r="G38" s="6">
        <v>1</v>
      </c>
      <c r="H38" s="1">
        <v>45</v>
      </c>
      <c r="I38" s="1" t="s">
        <v>159</v>
      </c>
      <c r="J38" s="1">
        <v>1664.048</v>
      </c>
      <c r="K38" s="1">
        <f t="shared" si="30"/>
        <v>53.673000000000002</v>
      </c>
      <c r="L38" s="1">
        <f t="shared" si="5"/>
        <v>821.673</v>
      </c>
      <c r="M38" s="1">
        <v>896.048</v>
      </c>
      <c r="N38" s="1">
        <v>400</v>
      </c>
      <c r="O38" s="1">
        <f t="shared" ref="O38:O69" si="32">L38/5</f>
        <v>164.33459999999999</v>
      </c>
      <c r="P38" s="5">
        <f t="shared" si="26"/>
        <v>1327.3407999999999</v>
      </c>
      <c r="Q38" s="5">
        <f t="shared" si="29"/>
        <v>1327</v>
      </c>
      <c r="R38" s="5">
        <f t="shared" si="31"/>
        <v>527</v>
      </c>
      <c r="S38" s="5">
        <v>800</v>
      </c>
      <c r="T38" s="5"/>
      <c r="U38" s="1"/>
      <c r="V38" s="1">
        <f t="shared" si="28"/>
        <v>12.997926182313403</v>
      </c>
      <c r="W38" s="1">
        <f t="shared" si="12"/>
        <v>4.9229377136646821</v>
      </c>
      <c r="X38" s="1">
        <v>143.23439999999999</v>
      </c>
      <c r="Y38" s="1">
        <v>164.98400000000001</v>
      </c>
      <c r="Z38" s="1">
        <v>193.0438</v>
      </c>
      <c r="AA38" s="1">
        <v>147.42439999999999</v>
      </c>
      <c r="AB38" s="1">
        <v>137.6688</v>
      </c>
      <c r="AC38" s="1"/>
      <c r="AD38" s="1">
        <f t="shared" si="6"/>
        <v>527</v>
      </c>
      <c r="AE38" s="1">
        <f t="shared" si="7"/>
        <v>800</v>
      </c>
      <c r="AF38" s="1">
        <f t="shared" si="8"/>
        <v>3016.8132000000005</v>
      </c>
      <c r="AG38" s="1"/>
      <c r="AH38" s="1" t="str">
        <f>VLOOKUP(A38,'[1]заказ на 25,05,24'!$A:$A,1,0)</f>
        <v>6123 МОЛОЧНЫЕ КЛАССИЧЕСКИЕ ПМ сос п/о мгс 2*4   ОСТАНКИНО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idden="1" x14ac:dyDescent="0.25">
      <c r="A39" s="10" t="s">
        <v>73</v>
      </c>
      <c r="B39" s="10" t="s">
        <v>33</v>
      </c>
      <c r="C39" s="10"/>
      <c r="D39" s="10">
        <v>50</v>
      </c>
      <c r="E39" s="10">
        <v>50</v>
      </c>
      <c r="F39" s="10"/>
      <c r="G39" s="11">
        <v>0</v>
      </c>
      <c r="H39" s="10" t="e">
        <v>#N/A</v>
      </c>
      <c r="I39" s="10"/>
      <c r="J39" s="10">
        <v>111</v>
      </c>
      <c r="K39" s="10">
        <f t="shared" si="30"/>
        <v>-61</v>
      </c>
      <c r="L39" s="10">
        <f t="shared" si="5"/>
        <v>50</v>
      </c>
      <c r="M39" s="10"/>
      <c r="N39" s="10"/>
      <c r="O39" s="10">
        <f t="shared" si="32"/>
        <v>10</v>
      </c>
      <c r="P39" s="12"/>
      <c r="Q39" s="12"/>
      <c r="R39" s="12"/>
      <c r="S39" s="12"/>
      <c r="T39" s="17">
        <v>200</v>
      </c>
      <c r="U39" s="18"/>
      <c r="V39" s="10">
        <f t="shared" si="13"/>
        <v>0</v>
      </c>
      <c r="W39" s="10">
        <f t="shared" si="12"/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6" t="s">
        <v>141</v>
      </c>
      <c r="AD39" s="10">
        <f t="shared" si="6"/>
        <v>0</v>
      </c>
      <c r="AE39" s="10">
        <f t="shared" si="7"/>
        <v>0</v>
      </c>
      <c r="AF39" s="1">
        <f t="shared" si="8"/>
        <v>150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31</v>
      </c>
      <c r="C40" s="1">
        <v>162.4</v>
      </c>
      <c r="D40" s="1">
        <v>209.899</v>
      </c>
      <c r="E40" s="1">
        <v>164.73400000000001</v>
      </c>
      <c r="F40" s="1">
        <v>176.309</v>
      </c>
      <c r="G40" s="6">
        <v>1</v>
      </c>
      <c r="H40" s="1">
        <v>45</v>
      </c>
      <c r="I40" s="1" t="s">
        <v>159</v>
      </c>
      <c r="J40" s="1">
        <v>181</v>
      </c>
      <c r="K40" s="1">
        <f t="shared" si="30"/>
        <v>-16.265999999999991</v>
      </c>
      <c r="L40" s="1">
        <f t="shared" si="5"/>
        <v>164.73400000000001</v>
      </c>
      <c r="M40" s="1"/>
      <c r="N40" s="1">
        <v>70</v>
      </c>
      <c r="O40" s="1">
        <f t="shared" si="32"/>
        <v>32.946800000000003</v>
      </c>
      <c r="P40" s="5">
        <f>13*O40-N40-F40</f>
        <v>181.99940000000007</v>
      </c>
      <c r="Q40" s="5">
        <v>230</v>
      </c>
      <c r="R40" s="5">
        <f>Q40-S40</f>
        <v>80</v>
      </c>
      <c r="S40" s="5">
        <v>150</v>
      </c>
      <c r="T40" s="5">
        <v>400</v>
      </c>
      <c r="U40" s="1"/>
      <c r="V40" s="1">
        <f>(F40+N40+Q40)/O40</f>
        <v>14.456912355676421</v>
      </c>
      <c r="W40" s="1">
        <f t="shared" si="12"/>
        <v>7.4759612466157552</v>
      </c>
      <c r="X40" s="1">
        <v>22.488</v>
      </c>
      <c r="Y40" s="1">
        <v>24.936199999999999</v>
      </c>
      <c r="Z40" s="1">
        <v>13.147600000000001</v>
      </c>
      <c r="AA40" s="1">
        <v>38.123800000000003</v>
      </c>
      <c r="AB40" s="1">
        <v>0</v>
      </c>
      <c r="AC40" s="1" t="s">
        <v>47</v>
      </c>
      <c r="AD40" s="1">
        <f t="shared" si="6"/>
        <v>80</v>
      </c>
      <c r="AE40" s="1">
        <f t="shared" si="7"/>
        <v>150</v>
      </c>
      <c r="AF40" s="1">
        <f t="shared" si="8"/>
        <v>65.893599999999964</v>
      </c>
      <c r="AG40" s="1"/>
      <c r="AH40" s="1" t="str">
        <f>VLOOKUP(A40,'[1]заказ на 25,05,24'!$A:$A,1,0)</f>
        <v>6220 ГОВЯЖЬЯ папа может вар п/о  Останкино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idden="1" x14ac:dyDescent="0.25">
      <c r="A41" s="10" t="s">
        <v>75</v>
      </c>
      <c r="B41" s="10" t="s">
        <v>33</v>
      </c>
      <c r="C41" s="10">
        <v>17</v>
      </c>
      <c r="D41" s="10">
        <v>90</v>
      </c>
      <c r="E41" s="10">
        <v>92</v>
      </c>
      <c r="F41" s="10"/>
      <c r="G41" s="11">
        <v>0</v>
      </c>
      <c r="H41" s="10">
        <v>45</v>
      </c>
      <c r="I41" s="10"/>
      <c r="J41" s="10">
        <v>145</v>
      </c>
      <c r="K41" s="10">
        <f t="shared" si="30"/>
        <v>-53</v>
      </c>
      <c r="L41" s="10">
        <f t="shared" si="5"/>
        <v>92</v>
      </c>
      <c r="M41" s="10"/>
      <c r="N41" s="10"/>
      <c r="O41" s="10">
        <f t="shared" si="32"/>
        <v>18.399999999999999</v>
      </c>
      <c r="P41" s="12"/>
      <c r="Q41" s="12"/>
      <c r="R41" s="12"/>
      <c r="S41" s="12"/>
      <c r="T41" s="12"/>
      <c r="U41" s="10"/>
      <c r="V41" s="10">
        <f t="shared" si="13"/>
        <v>0</v>
      </c>
      <c r="W41" s="10">
        <f t="shared" si="12"/>
        <v>0</v>
      </c>
      <c r="X41" s="10">
        <v>29.2</v>
      </c>
      <c r="Y41" s="10">
        <v>26.4</v>
      </c>
      <c r="Z41" s="10">
        <v>19.399999999999999</v>
      </c>
      <c r="AA41" s="10">
        <v>29.6</v>
      </c>
      <c r="AB41" s="10">
        <v>14.2</v>
      </c>
      <c r="AC41" s="10" t="s">
        <v>52</v>
      </c>
      <c r="AD41" s="10">
        <f t="shared" si="6"/>
        <v>0</v>
      </c>
      <c r="AE41" s="10">
        <f t="shared" si="7"/>
        <v>0</v>
      </c>
      <c r="AF41" s="1">
        <f t="shared" si="8"/>
        <v>276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382</v>
      </c>
      <c r="D42" s="1">
        <v>443</v>
      </c>
      <c r="E42" s="14">
        <f>369+E58</f>
        <v>370</v>
      </c>
      <c r="F42" s="1">
        <v>330</v>
      </c>
      <c r="G42" s="6">
        <v>0.3</v>
      </c>
      <c r="H42" s="1">
        <v>45</v>
      </c>
      <c r="I42" s="1" t="s">
        <v>159</v>
      </c>
      <c r="J42" s="1">
        <v>384</v>
      </c>
      <c r="K42" s="1">
        <f t="shared" si="30"/>
        <v>-14</v>
      </c>
      <c r="L42" s="1">
        <f t="shared" si="5"/>
        <v>370</v>
      </c>
      <c r="M42" s="1"/>
      <c r="N42" s="1">
        <v>350</v>
      </c>
      <c r="O42" s="1">
        <f t="shared" si="32"/>
        <v>74</v>
      </c>
      <c r="P42" s="5">
        <f>13*O42-N42-F42</f>
        <v>282</v>
      </c>
      <c r="Q42" s="5">
        <f>ROUND(P42,0)</f>
        <v>282</v>
      </c>
      <c r="R42" s="5">
        <f>Q42-S42</f>
        <v>132</v>
      </c>
      <c r="S42" s="5">
        <v>150</v>
      </c>
      <c r="T42" s="5"/>
      <c r="U42" s="1"/>
      <c r="V42" s="1">
        <f>(F42+N42+Q42)/O42</f>
        <v>13</v>
      </c>
      <c r="W42" s="1">
        <f t="shared" si="12"/>
        <v>9.1891891891891895</v>
      </c>
      <c r="X42" s="1">
        <v>81.599999999999994</v>
      </c>
      <c r="Y42" s="1">
        <v>87</v>
      </c>
      <c r="Z42" s="1">
        <v>98.4</v>
      </c>
      <c r="AA42" s="1">
        <v>89.4</v>
      </c>
      <c r="AB42" s="1">
        <v>65.8</v>
      </c>
      <c r="AC42" s="1"/>
      <c r="AD42" s="1">
        <f t="shared" si="6"/>
        <v>39.6</v>
      </c>
      <c r="AE42" s="1">
        <f t="shared" si="7"/>
        <v>45</v>
      </c>
      <c r="AF42" s="1">
        <f t="shared" si="8"/>
        <v>148</v>
      </c>
      <c r="AG42" s="1"/>
      <c r="AH42" s="1" t="str">
        <f>VLOOKUP(A42,'[1]заказ на 25,05,24'!$A:$A,1,0)</f>
        <v>6281 СВИНИНА ДЕЛИКАТ. к/в мл/к в/у 0.3кг 45с  ОСТАНКИНО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10" t="s">
        <v>77</v>
      </c>
      <c r="B43" s="10" t="s">
        <v>33</v>
      </c>
      <c r="C43" s="10">
        <v>656</v>
      </c>
      <c r="D43" s="10">
        <v>84</v>
      </c>
      <c r="E43" s="10">
        <v>229</v>
      </c>
      <c r="F43" s="10">
        <v>465</v>
      </c>
      <c r="G43" s="11">
        <v>0</v>
      </c>
      <c r="H43" s="10">
        <v>45</v>
      </c>
      <c r="I43" s="10"/>
      <c r="J43" s="10">
        <v>242</v>
      </c>
      <c r="K43" s="10">
        <f t="shared" si="30"/>
        <v>-13</v>
      </c>
      <c r="L43" s="10">
        <f t="shared" si="5"/>
        <v>229</v>
      </c>
      <c r="M43" s="10"/>
      <c r="N43" s="10"/>
      <c r="O43" s="10">
        <f t="shared" si="32"/>
        <v>45.8</v>
      </c>
      <c r="P43" s="12"/>
      <c r="Q43" s="12"/>
      <c r="R43" s="12"/>
      <c r="S43" s="12"/>
      <c r="T43" s="17">
        <v>300</v>
      </c>
      <c r="U43" s="18"/>
      <c r="V43" s="10">
        <f t="shared" si="13"/>
        <v>10.152838427947598</v>
      </c>
      <c r="W43" s="10">
        <f t="shared" si="12"/>
        <v>10.152838427947598</v>
      </c>
      <c r="X43" s="10">
        <v>39.4</v>
      </c>
      <c r="Y43" s="10">
        <v>42.2</v>
      </c>
      <c r="Z43" s="10">
        <v>68.599999999999994</v>
      </c>
      <c r="AA43" s="10">
        <v>93</v>
      </c>
      <c r="AB43" s="10">
        <v>55.4</v>
      </c>
      <c r="AC43" s="10" t="s">
        <v>44</v>
      </c>
      <c r="AD43" s="10">
        <f t="shared" si="6"/>
        <v>0</v>
      </c>
      <c r="AE43" s="10">
        <f t="shared" si="7"/>
        <v>0</v>
      </c>
      <c r="AF43" s="1">
        <f t="shared" si="8"/>
        <v>222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31</v>
      </c>
      <c r="C44" s="1">
        <v>12.5</v>
      </c>
      <c r="D44" s="1">
        <v>501.47699999999998</v>
      </c>
      <c r="E44" s="1">
        <v>402.43700000000001</v>
      </c>
      <c r="F44" s="1">
        <v>99.578000000000003</v>
      </c>
      <c r="G44" s="6">
        <v>1</v>
      </c>
      <c r="H44" s="1">
        <v>45</v>
      </c>
      <c r="I44" s="1" t="s">
        <v>159</v>
      </c>
      <c r="J44" s="1">
        <v>452.12</v>
      </c>
      <c r="K44" s="1">
        <f t="shared" si="30"/>
        <v>-49.682999999999993</v>
      </c>
      <c r="L44" s="1">
        <f t="shared" si="5"/>
        <v>167.75200000000001</v>
      </c>
      <c r="M44" s="1">
        <v>234.685</v>
      </c>
      <c r="N44" s="1">
        <v>100</v>
      </c>
      <c r="O44" s="1">
        <f t="shared" si="32"/>
        <v>33.550400000000003</v>
      </c>
      <c r="P44" s="5">
        <f t="shared" ref="P44:P47" si="33">13*O44-N44-F44</f>
        <v>236.57720000000003</v>
      </c>
      <c r="Q44" s="5">
        <v>320</v>
      </c>
      <c r="R44" s="5">
        <f t="shared" ref="R44:R47" si="34">Q44-S44</f>
        <v>120</v>
      </c>
      <c r="S44" s="5">
        <v>200</v>
      </c>
      <c r="T44" s="17">
        <v>1000</v>
      </c>
      <c r="U44" s="18"/>
      <c r="V44" s="1">
        <f t="shared" ref="V44:V47" si="35">(F44+N44+Q44)/O44</f>
        <v>15.486491964328291</v>
      </c>
      <c r="W44" s="1">
        <f t="shared" si="12"/>
        <v>5.9486026992226613</v>
      </c>
      <c r="X44" s="1">
        <v>29.411000000000001</v>
      </c>
      <c r="Y44" s="1">
        <v>35.4452</v>
      </c>
      <c r="Z44" s="1">
        <v>16.166</v>
      </c>
      <c r="AA44" s="1">
        <v>22.9452</v>
      </c>
      <c r="AB44" s="1">
        <v>11.4656</v>
      </c>
      <c r="AC44" s="1"/>
      <c r="AD44" s="1">
        <f t="shared" si="6"/>
        <v>120</v>
      </c>
      <c r="AE44" s="1">
        <f t="shared" si="7"/>
        <v>200</v>
      </c>
      <c r="AF44" s="1">
        <f t="shared" si="8"/>
        <v>771.15580000000011</v>
      </c>
      <c r="AG44" s="1"/>
      <c r="AH44" s="1" t="str">
        <f>VLOOKUP(A44,'[1]заказ на 25,05,24'!$A:$A,1,0)</f>
        <v>6303 Мясные Папа может сос п/о мгс 1,5*3  Останкино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31</v>
      </c>
      <c r="C45" s="1">
        <v>250.16200000000001</v>
      </c>
      <c r="D45" s="1">
        <v>241.75</v>
      </c>
      <c r="E45" s="1">
        <v>161.1</v>
      </c>
      <c r="F45" s="1">
        <v>291.392</v>
      </c>
      <c r="G45" s="6">
        <v>1</v>
      </c>
      <c r="H45" s="1">
        <v>45</v>
      </c>
      <c r="I45" s="1" t="s">
        <v>159</v>
      </c>
      <c r="J45" s="1">
        <v>163</v>
      </c>
      <c r="K45" s="1">
        <f t="shared" si="30"/>
        <v>-1.9000000000000057</v>
      </c>
      <c r="L45" s="1">
        <f t="shared" si="5"/>
        <v>161.1</v>
      </c>
      <c r="M45" s="1"/>
      <c r="N45" s="1">
        <v>130</v>
      </c>
      <c r="O45" s="1">
        <f t="shared" si="32"/>
        <v>32.22</v>
      </c>
      <c r="P45" s="5"/>
      <c r="Q45" s="5">
        <v>70</v>
      </c>
      <c r="R45" s="5">
        <f t="shared" si="34"/>
        <v>70</v>
      </c>
      <c r="S45" s="5"/>
      <c r="T45" s="5">
        <v>250</v>
      </c>
      <c r="U45" s="1"/>
      <c r="V45" s="1">
        <f t="shared" si="35"/>
        <v>15.251148355058969</v>
      </c>
      <c r="W45" s="1">
        <f t="shared" si="12"/>
        <v>13.078584729981378</v>
      </c>
      <c r="X45" s="1">
        <v>37.953600000000002</v>
      </c>
      <c r="Y45" s="1">
        <v>35.356400000000001</v>
      </c>
      <c r="Z45" s="1">
        <v>26.4572</v>
      </c>
      <c r="AA45" s="1">
        <v>42.690199999999997</v>
      </c>
      <c r="AB45" s="1">
        <v>50.504600000000003</v>
      </c>
      <c r="AC45" s="1"/>
      <c r="AD45" s="1">
        <f t="shared" si="6"/>
        <v>70</v>
      </c>
      <c r="AE45" s="1">
        <f t="shared" si="7"/>
        <v>0</v>
      </c>
      <c r="AF45" s="1">
        <f t="shared" si="8"/>
        <v>61.907999999999959</v>
      </c>
      <c r="AG45" s="1"/>
      <c r="AH45" s="1" t="str">
        <f>VLOOKUP(A45,'[1]заказ на 25,05,24'!$A:$A,1,0)</f>
        <v>6308 С ИНДЕЙКОЙ ПМ сар б/о мгс 1*3_СНГ  Останкино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290</v>
      </c>
      <c r="D46" s="1">
        <v>432</v>
      </c>
      <c r="E46" s="1">
        <v>450</v>
      </c>
      <c r="F46" s="1">
        <v>222</v>
      </c>
      <c r="G46" s="6">
        <v>0.4</v>
      </c>
      <c r="H46" s="1">
        <v>60</v>
      </c>
      <c r="I46" s="1" t="s">
        <v>159</v>
      </c>
      <c r="J46" s="1">
        <v>453</v>
      </c>
      <c r="K46" s="1">
        <f t="shared" si="30"/>
        <v>-3</v>
      </c>
      <c r="L46" s="1">
        <f t="shared" si="5"/>
        <v>386</v>
      </c>
      <c r="M46" s="1">
        <v>64</v>
      </c>
      <c r="N46" s="1">
        <v>180</v>
      </c>
      <c r="O46" s="1">
        <f t="shared" si="32"/>
        <v>77.2</v>
      </c>
      <c r="P46" s="5">
        <f t="shared" si="33"/>
        <v>601.6</v>
      </c>
      <c r="Q46" s="5">
        <f t="shared" ref="Q46:Q47" si="36">ROUND(P46,0)</f>
        <v>602</v>
      </c>
      <c r="R46" s="5">
        <f t="shared" si="34"/>
        <v>202</v>
      </c>
      <c r="S46" s="5">
        <v>400</v>
      </c>
      <c r="T46" s="5"/>
      <c r="U46" s="1"/>
      <c r="V46" s="1">
        <f t="shared" si="35"/>
        <v>13.005181347150259</v>
      </c>
      <c r="W46" s="1">
        <f t="shared" si="12"/>
        <v>5.2072538860103625</v>
      </c>
      <c r="X46" s="1">
        <v>61</v>
      </c>
      <c r="Y46" s="1">
        <v>74.599999999999994</v>
      </c>
      <c r="Z46" s="1">
        <v>24.6</v>
      </c>
      <c r="AA46" s="1">
        <v>116.6</v>
      </c>
      <c r="AB46" s="1">
        <v>62.4</v>
      </c>
      <c r="AC46" s="1" t="s">
        <v>34</v>
      </c>
      <c r="AD46" s="1">
        <f t="shared" si="6"/>
        <v>80.800000000000011</v>
      </c>
      <c r="AE46" s="1">
        <f t="shared" si="7"/>
        <v>160</v>
      </c>
      <c r="AF46" s="1">
        <f t="shared" si="8"/>
        <v>346.4</v>
      </c>
      <c r="AG46" s="1"/>
      <c r="AH46" s="1" t="str">
        <f>VLOOKUP(A46,'[1]заказ на 25,05,24'!$A:$A,1,0)</f>
        <v>6333 МЯСНАЯ Папа может вар п/о 0.4кг 8шт.  ОСТАНКИНО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433</v>
      </c>
      <c r="D47" s="1">
        <v>168</v>
      </c>
      <c r="E47" s="1">
        <v>286</v>
      </c>
      <c r="F47" s="1">
        <v>291</v>
      </c>
      <c r="G47" s="6">
        <v>0.4</v>
      </c>
      <c r="H47" s="1">
        <v>60</v>
      </c>
      <c r="I47" s="1" t="s">
        <v>159</v>
      </c>
      <c r="J47" s="1">
        <v>281</v>
      </c>
      <c r="K47" s="1">
        <f t="shared" si="30"/>
        <v>5</v>
      </c>
      <c r="L47" s="1">
        <f t="shared" si="5"/>
        <v>286</v>
      </c>
      <c r="M47" s="1"/>
      <c r="N47" s="1">
        <v>50</v>
      </c>
      <c r="O47" s="1">
        <f t="shared" si="32"/>
        <v>57.2</v>
      </c>
      <c r="P47" s="5">
        <f t="shared" si="33"/>
        <v>402.6</v>
      </c>
      <c r="Q47" s="5">
        <f t="shared" si="36"/>
        <v>403</v>
      </c>
      <c r="R47" s="5">
        <f t="shared" si="34"/>
        <v>153</v>
      </c>
      <c r="S47" s="5">
        <v>250</v>
      </c>
      <c r="T47" s="5"/>
      <c r="U47" s="1"/>
      <c r="V47" s="1">
        <f t="shared" si="35"/>
        <v>13.006993006993007</v>
      </c>
      <c r="W47" s="1">
        <f t="shared" si="12"/>
        <v>5.9615384615384617</v>
      </c>
      <c r="X47" s="1">
        <v>43.4</v>
      </c>
      <c r="Y47" s="1">
        <v>60.2</v>
      </c>
      <c r="Z47" s="1">
        <v>49.8</v>
      </c>
      <c r="AA47" s="1">
        <v>92</v>
      </c>
      <c r="AB47" s="1">
        <v>31</v>
      </c>
      <c r="AC47" s="1"/>
      <c r="AD47" s="1">
        <f t="shared" si="6"/>
        <v>61.2</v>
      </c>
      <c r="AE47" s="1">
        <f t="shared" si="7"/>
        <v>100</v>
      </c>
      <c r="AF47" s="1">
        <f t="shared" si="8"/>
        <v>114.39999999999998</v>
      </c>
      <c r="AG47" s="1"/>
      <c r="AH47" s="1" t="str">
        <f>VLOOKUP(A47,'[1]заказ на 25,05,24'!$A:$A,1,0)</f>
        <v>6353 ЭКСТРА Папа может вар п/о 0.4кг 8шт.  ОСТАНКИНО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idden="1" x14ac:dyDescent="0.25">
      <c r="A48" s="13" t="s">
        <v>82</v>
      </c>
      <c r="B48" s="10" t="s">
        <v>33</v>
      </c>
      <c r="C48" s="10"/>
      <c r="D48" s="10">
        <v>1</v>
      </c>
      <c r="E48" s="14">
        <v>1</v>
      </c>
      <c r="F48" s="10"/>
      <c r="G48" s="11">
        <v>0</v>
      </c>
      <c r="H48" s="10" t="e">
        <v>#N/A</v>
      </c>
      <c r="I48" s="10"/>
      <c r="J48" s="10">
        <v>1</v>
      </c>
      <c r="K48" s="10">
        <f t="shared" si="30"/>
        <v>0</v>
      </c>
      <c r="L48" s="10">
        <f t="shared" si="5"/>
        <v>1</v>
      </c>
      <c r="M48" s="10"/>
      <c r="N48" s="10"/>
      <c r="O48" s="10">
        <f t="shared" si="32"/>
        <v>0.2</v>
      </c>
      <c r="P48" s="12"/>
      <c r="Q48" s="12"/>
      <c r="R48" s="12"/>
      <c r="S48" s="12"/>
      <c r="T48" s="12"/>
      <c r="U48" s="10"/>
      <c r="V48" s="10">
        <f t="shared" si="13"/>
        <v>0</v>
      </c>
      <c r="W48" s="10">
        <f t="shared" si="12"/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3" t="s">
        <v>140</v>
      </c>
      <c r="AD48" s="10">
        <f t="shared" si="6"/>
        <v>0</v>
      </c>
      <c r="AE48" s="10">
        <f t="shared" si="7"/>
        <v>0</v>
      </c>
      <c r="AF48" s="1">
        <f t="shared" si="8"/>
        <v>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33</v>
      </c>
      <c r="C49" s="1">
        <v>295</v>
      </c>
      <c r="D49" s="1">
        <v>336</v>
      </c>
      <c r="E49" s="1">
        <v>387</v>
      </c>
      <c r="F49" s="1">
        <v>190</v>
      </c>
      <c r="G49" s="6">
        <v>0.4</v>
      </c>
      <c r="H49" s="1">
        <v>60</v>
      </c>
      <c r="I49" s="1" t="s">
        <v>159</v>
      </c>
      <c r="J49" s="1">
        <v>373.5</v>
      </c>
      <c r="K49" s="1">
        <f t="shared" si="30"/>
        <v>13.5</v>
      </c>
      <c r="L49" s="1">
        <f t="shared" si="5"/>
        <v>387</v>
      </c>
      <c r="M49" s="1"/>
      <c r="N49" s="1">
        <v>100</v>
      </c>
      <c r="O49" s="1">
        <f t="shared" si="32"/>
        <v>77.400000000000006</v>
      </c>
      <c r="P49" s="5">
        <f>13*O49-N49-F49</f>
        <v>716.2</v>
      </c>
      <c r="Q49" s="5">
        <f>ROUND(P49,0)</f>
        <v>716</v>
      </c>
      <c r="R49" s="5">
        <f>Q49-S49</f>
        <v>266</v>
      </c>
      <c r="S49" s="5">
        <v>450</v>
      </c>
      <c r="T49" s="5"/>
      <c r="U49" s="1"/>
      <c r="V49" s="1">
        <f>(F49+N49+Q49)/O49</f>
        <v>12.997416020671833</v>
      </c>
      <c r="W49" s="1">
        <f t="shared" si="12"/>
        <v>3.7467700258397931</v>
      </c>
      <c r="X49" s="1">
        <v>64.599999999999994</v>
      </c>
      <c r="Y49" s="1">
        <v>57.8</v>
      </c>
      <c r="Z49" s="1">
        <v>72.2</v>
      </c>
      <c r="AA49" s="1">
        <v>100.2</v>
      </c>
      <c r="AB49" s="1">
        <v>47.6</v>
      </c>
      <c r="AC49" s="1" t="s">
        <v>34</v>
      </c>
      <c r="AD49" s="1">
        <f t="shared" si="6"/>
        <v>106.4</v>
      </c>
      <c r="AE49" s="1">
        <f t="shared" si="7"/>
        <v>180</v>
      </c>
      <c r="AF49" s="1">
        <f t="shared" si="8"/>
        <v>154.79999999999995</v>
      </c>
      <c r="AG49" s="1"/>
      <c r="AH49" s="1" t="str">
        <f>VLOOKUP(A49,'[1]заказ на 25,05,24'!$A:$A,1,0)</f>
        <v>6392 ФИЛЕЙНАЯ Папа может вар п/о 0,4кг  ОСТАНКИНО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0" t="s">
        <v>84</v>
      </c>
      <c r="B50" s="10" t="s">
        <v>33</v>
      </c>
      <c r="C50" s="10"/>
      <c r="D50" s="10">
        <v>60</v>
      </c>
      <c r="E50" s="10">
        <v>57</v>
      </c>
      <c r="F50" s="10">
        <v>3</v>
      </c>
      <c r="G50" s="11">
        <v>0</v>
      </c>
      <c r="H50" s="10" t="e">
        <v>#N/A</v>
      </c>
      <c r="I50" s="10"/>
      <c r="J50" s="10">
        <v>67</v>
      </c>
      <c r="K50" s="10">
        <f t="shared" si="30"/>
        <v>-10</v>
      </c>
      <c r="L50" s="10">
        <f t="shared" si="5"/>
        <v>57</v>
      </c>
      <c r="M50" s="10"/>
      <c r="N50" s="10"/>
      <c r="O50" s="10">
        <f t="shared" si="32"/>
        <v>11.4</v>
      </c>
      <c r="P50" s="12"/>
      <c r="Q50" s="12"/>
      <c r="R50" s="12"/>
      <c r="S50" s="12"/>
      <c r="T50" s="17">
        <v>100</v>
      </c>
      <c r="U50" s="18"/>
      <c r="V50" s="10">
        <f t="shared" si="13"/>
        <v>0.26315789473684209</v>
      </c>
      <c r="W50" s="10">
        <f t="shared" si="12"/>
        <v>0.26315789473684209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6" t="s">
        <v>141</v>
      </c>
      <c r="AD50" s="10">
        <f t="shared" si="6"/>
        <v>0</v>
      </c>
      <c r="AE50" s="10">
        <f t="shared" si="7"/>
        <v>0</v>
      </c>
      <c r="AF50" s="1">
        <f t="shared" si="8"/>
        <v>168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33</v>
      </c>
      <c r="C51" s="1"/>
      <c r="D51" s="1">
        <v>126</v>
      </c>
      <c r="E51" s="1">
        <v>66</v>
      </c>
      <c r="F51" s="1">
        <v>60</v>
      </c>
      <c r="G51" s="6">
        <v>0.1</v>
      </c>
      <c r="H51" s="1">
        <v>60</v>
      </c>
      <c r="I51" s="1" t="s">
        <v>159</v>
      </c>
      <c r="J51" s="1">
        <v>92</v>
      </c>
      <c r="K51" s="1">
        <f t="shared" si="30"/>
        <v>-26</v>
      </c>
      <c r="L51" s="1">
        <f t="shared" si="5"/>
        <v>66</v>
      </c>
      <c r="M51" s="1"/>
      <c r="N51" s="1"/>
      <c r="O51" s="1">
        <f t="shared" si="32"/>
        <v>13.2</v>
      </c>
      <c r="P51" s="5">
        <f t="shared" ref="P51:P53" si="37">13*O51-N51-F51</f>
        <v>111.6</v>
      </c>
      <c r="Q51" s="5">
        <f t="shared" ref="Q51:Q53" si="38">ROUND(P51,0)</f>
        <v>112</v>
      </c>
      <c r="R51" s="5">
        <f t="shared" ref="R51:R53" si="39">Q51-S51</f>
        <v>52</v>
      </c>
      <c r="S51" s="5">
        <v>60</v>
      </c>
      <c r="T51" s="5"/>
      <c r="U51" s="1"/>
      <c r="V51" s="1">
        <f t="shared" ref="V51:V53" si="40">(F51+N51+Q51)/O51</f>
        <v>13.030303030303031</v>
      </c>
      <c r="W51" s="1">
        <f t="shared" si="12"/>
        <v>4.5454545454545459</v>
      </c>
      <c r="X51" s="1">
        <v>0</v>
      </c>
      <c r="Y51" s="1">
        <v>22</v>
      </c>
      <c r="Z51" s="1">
        <v>0</v>
      </c>
      <c r="AA51" s="1">
        <v>19.600000000000001</v>
      </c>
      <c r="AB51" s="1">
        <v>0</v>
      </c>
      <c r="AC51" s="1" t="s">
        <v>64</v>
      </c>
      <c r="AD51" s="1">
        <f t="shared" si="6"/>
        <v>5.2</v>
      </c>
      <c r="AE51" s="1">
        <f t="shared" si="7"/>
        <v>6</v>
      </c>
      <c r="AF51" s="1">
        <f t="shared" si="8"/>
        <v>26.400000000000006</v>
      </c>
      <c r="AG51" s="1"/>
      <c r="AH51" s="1" t="str">
        <f>VLOOKUP(A51,'[1]заказ на 25,05,24'!$A:$A,1,0)</f>
        <v>6453 ЭКСТРА Папа может с/к с/н в/у 1/100 14шт.   ОСТАНКИНО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31</v>
      </c>
      <c r="C52" s="1">
        <v>303</v>
      </c>
      <c r="D52" s="1">
        <v>289.34899999999999</v>
      </c>
      <c r="E52" s="1">
        <v>201.72800000000001</v>
      </c>
      <c r="F52" s="1">
        <v>344.62599999999998</v>
      </c>
      <c r="G52" s="6">
        <v>1</v>
      </c>
      <c r="H52" s="1">
        <v>60</v>
      </c>
      <c r="I52" s="1" t="s">
        <v>159</v>
      </c>
      <c r="J52" s="1">
        <v>187.4</v>
      </c>
      <c r="K52" s="1">
        <f t="shared" si="30"/>
        <v>14.328000000000003</v>
      </c>
      <c r="L52" s="1">
        <f t="shared" si="5"/>
        <v>201.72800000000001</v>
      </c>
      <c r="M52" s="1"/>
      <c r="N52" s="1">
        <v>150</v>
      </c>
      <c r="O52" s="1">
        <f t="shared" si="32"/>
        <v>40.345600000000005</v>
      </c>
      <c r="P52" s="5">
        <f t="shared" si="37"/>
        <v>29.866800000000126</v>
      </c>
      <c r="Q52" s="5">
        <v>110</v>
      </c>
      <c r="R52" s="5">
        <f t="shared" si="39"/>
        <v>50</v>
      </c>
      <c r="S52" s="5">
        <v>60</v>
      </c>
      <c r="T52" s="5">
        <v>300</v>
      </c>
      <c r="U52" s="1"/>
      <c r="V52" s="1">
        <f t="shared" si="40"/>
        <v>14.986169495558373</v>
      </c>
      <c r="W52" s="1">
        <f t="shared" si="12"/>
        <v>12.259725967639591</v>
      </c>
      <c r="X52" s="1">
        <v>48.539400000000001</v>
      </c>
      <c r="Y52" s="1">
        <v>23.817599999999999</v>
      </c>
      <c r="Z52" s="1">
        <v>41.784399999999998</v>
      </c>
      <c r="AA52" s="1">
        <v>51.855999999999987</v>
      </c>
      <c r="AB52" s="1">
        <v>24.418800000000001</v>
      </c>
      <c r="AC52" s="1"/>
      <c r="AD52" s="1">
        <f t="shared" si="6"/>
        <v>50</v>
      </c>
      <c r="AE52" s="1">
        <f t="shared" si="7"/>
        <v>60</v>
      </c>
      <c r="AF52" s="1">
        <f t="shared" si="8"/>
        <v>80.691199999999867</v>
      </c>
      <c r="AG52" s="1"/>
      <c r="AH52" s="1" t="str">
        <f>VLOOKUP(A52,'[1]заказ на 25,05,24'!$A:$A,1,0)</f>
        <v>6498 МОЛОЧНАЯ Папа может вар п/о  ОСТАНКИНО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31</v>
      </c>
      <c r="C53" s="1">
        <v>314.053</v>
      </c>
      <c r="D53" s="1">
        <v>206.13900000000001</v>
      </c>
      <c r="E53" s="1">
        <v>242.084</v>
      </c>
      <c r="F53" s="1">
        <v>221.38499999999999</v>
      </c>
      <c r="G53" s="6">
        <v>1</v>
      </c>
      <c r="H53" s="1">
        <v>45</v>
      </c>
      <c r="I53" s="1" t="s">
        <v>159</v>
      </c>
      <c r="J53" s="1">
        <v>244</v>
      </c>
      <c r="K53" s="1">
        <f t="shared" si="30"/>
        <v>-1.9159999999999968</v>
      </c>
      <c r="L53" s="1">
        <f t="shared" si="5"/>
        <v>242.084</v>
      </c>
      <c r="M53" s="1"/>
      <c r="N53" s="1">
        <v>150</v>
      </c>
      <c r="O53" s="1">
        <f t="shared" si="32"/>
        <v>48.416800000000002</v>
      </c>
      <c r="P53" s="5">
        <f t="shared" si="37"/>
        <v>258.03340000000003</v>
      </c>
      <c r="Q53" s="5">
        <f t="shared" si="38"/>
        <v>258</v>
      </c>
      <c r="R53" s="5">
        <f t="shared" si="39"/>
        <v>108</v>
      </c>
      <c r="S53" s="5">
        <v>150</v>
      </c>
      <c r="T53" s="5"/>
      <c r="U53" s="1"/>
      <c r="V53" s="1">
        <f t="shared" si="40"/>
        <v>12.999310156805075</v>
      </c>
      <c r="W53" s="1">
        <f t="shared" si="12"/>
        <v>7.6705812858346683</v>
      </c>
      <c r="X53" s="1">
        <v>46.828600000000002</v>
      </c>
      <c r="Y53" s="1">
        <v>46.868000000000002</v>
      </c>
      <c r="Z53" s="1">
        <v>54.933599999999998</v>
      </c>
      <c r="AA53" s="1">
        <v>55.649000000000001</v>
      </c>
      <c r="AB53" s="1">
        <v>53.181800000000003</v>
      </c>
      <c r="AC53" s="1"/>
      <c r="AD53" s="1">
        <f t="shared" si="6"/>
        <v>108</v>
      </c>
      <c r="AE53" s="1">
        <f t="shared" si="7"/>
        <v>150</v>
      </c>
      <c r="AF53" s="1">
        <f t="shared" si="8"/>
        <v>96.833599999999933</v>
      </c>
      <c r="AG53" s="1"/>
      <c r="AH53" s="1" t="str">
        <f>VLOOKUP(A53,'[1]заказ на 25,05,24'!$A:$A,1,0)</f>
        <v>6527 ШПИКАЧКИ СОЧНЫЕ ПМ сар б/о мгс 1*3 45с ОСТАНКИНО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idden="1" x14ac:dyDescent="0.25">
      <c r="A54" s="10" t="s">
        <v>88</v>
      </c>
      <c r="B54" s="10" t="s">
        <v>31</v>
      </c>
      <c r="C54" s="10"/>
      <c r="D54" s="10">
        <v>51.753</v>
      </c>
      <c r="E54" s="10">
        <v>51.753</v>
      </c>
      <c r="F54" s="10"/>
      <c r="G54" s="11">
        <v>0</v>
      </c>
      <c r="H54" s="10" t="e">
        <v>#N/A</v>
      </c>
      <c r="I54" s="10"/>
      <c r="J54" s="10">
        <v>58.5</v>
      </c>
      <c r="K54" s="10">
        <f t="shared" si="30"/>
        <v>-6.7469999999999999</v>
      </c>
      <c r="L54" s="10">
        <f t="shared" si="5"/>
        <v>51.753</v>
      </c>
      <c r="M54" s="10"/>
      <c r="N54" s="10"/>
      <c r="O54" s="10">
        <f t="shared" si="32"/>
        <v>10.3506</v>
      </c>
      <c r="P54" s="12"/>
      <c r="Q54" s="12"/>
      <c r="R54" s="12"/>
      <c r="S54" s="12"/>
      <c r="T54" s="20">
        <v>100</v>
      </c>
      <c r="U54" s="21" t="s">
        <v>146</v>
      </c>
      <c r="V54" s="10">
        <f t="shared" si="13"/>
        <v>0</v>
      </c>
      <c r="W54" s="10">
        <f t="shared" si="12"/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6" t="s">
        <v>141</v>
      </c>
      <c r="AD54" s="10">
        <f t="shared" si="6"/>
        <v>0</v>
      </c>
      <c r="AE54" s="10">
        <f t="shared" si="7"/>
        <v>0</v>
      </c>
      <c r="AF54" s="1">
        <f t="shared" si="8"/>
        <v>155.25900000000001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120</v>
      </c>
      <c r="D55" s="1">
        <v>110</v>
      </c>
      <c r="E55" s="1">
        <v>117</v>
      </c>
      <c r="F55" s="1">
        <v>110</v>
      </c>
      <c r="G55" s="6">
        <v>0.1</v>
      </c>
      <c r="H55" s="1">
        <v>60</v>
      </c>
      <c r="I55" s="1" t="s">
        <v>159</v>
      </c>
      <c r="J55" s="1">
        <v>120</v>
      </c>
      <c r="K55" s="1">
        <f t="shared" si="30"/>
        <v>-3</v>
      </c>
      <c r="L55" s="1">
        <f t="shared" si="5"/>
        <v>117</v>
      </c>
      <c r="M55" s="1"/>
      <c r="N55" s="1"/>
      <c r="O55" s="1">
        <f t="shared" si="32"/>
        <v>23.4</v>
      </c>
      <c r="P55" s="5">
        <f>13*O55-N55-F55</f>
        <v>194.2</v>
      </c>
      <c r="Q55" s="5">
        <v>100</v>
      </c>
      <c r="R55" s="5">
        <f>Q55-S55</f>
        <v>50</v>
      </c>
      <c r="S55" s="5">
        <v>50</v>
      </c>
      <c r="T55" s="15">
        <v>100</v>
      </c>
      <c r="U55" s="19"/>
      <c r="V55" s="1">
        <f>(F55+N55+Q55)/O55</f>
        <v>8.9743589743589745</v>
      </c>
      <c r="W55" s="1">
        <f t="shared" si="12"/>
        <v>4.700854700854701</v>
      </c>
      <c r="X55" s="1">
        <v>16.2</v>
      </c>
      <c r="Y55" s="1">
        <v>13</v>
      </c>
      <c r="Z55" s="1">
        <v>2</v>
      </c>
      <c r="AA55" s="1">
        <v>18</v>
      </c>
      <c r="AB55" s="1">
        <v>0</v>
      </c>
      <c r="AC55" s="1" t="s">
        <v>64</v>
      </c>
      <c r="AD55" s="1">
        <f t="shared" si="6"/>
        <v>5</v>
      </c>
      <c r="AE55" s="1">
        <f t="shared" si="7"/>
        <v>5</v>
      </c>
      <c r="AF55" s="1">
        <f t="shared" si="8"/>
        <v>46.800000000000011</v>
      </c>
      <c r="AG55" s="1"/>
      <c r="AH55" s="1" t="str">
        <f>VLOOKUP(A55,'[1]заказ на 25,05,24'!$A:$A,1,0)</f>
        <v>6555 ПОСОЛЬСКАЯ с/к с/н в/у 1/100 10шт.  ОСТАНКИНО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idden="1" x14ac:dyDescent="0.25">
      <c r="A56" s="10" t="s">
        <v>90</v>
      </c>
      <c r="B56" s="10" t="s">
        <v>31</v>
      </c>
      <c r="C56" s="10">
        <v>117</v>
      </c>
      <c r="D56" s="10"/>
      <c r="E56" s="10">
        <v>30.216000000000001</v>
      </c>
      <c r="F56" s="10">
        <v>76.331999999999994</v>
      </c>
      <c r="G56" s="11">
        <v>0</v>
      </c>
      <c r="H56" s="10">
        <v>45</v>
      </c>
      <c r="I56" s="10"/>
      <c r="J56" s="10">
        <v>27</v>
      </c>
      <c r="K56" s="10">
        <f t="shared" si="30"/>
        <v>3.2160000000000011</v>
      </c>
      <c r="L56" s="10">
        <f t="shared" si="5"/>
        <v>30.216000000000001</v>
      </c>
      <c r="M56" s="10"/>
      <c r="N56" s="10"/>
      <c r="O56" s="10">
        <f t="shared" si="32"/>
        <v>6.0432000000000006</v>
      </c>
      <c r="P56" s="12"/>
      <c r="Q56" s="12"/>
      <c r="R56" s="12"/>
      <c r="S56" s="12"/>
      <c r="T56" s="12"/>
      <c r="U56" s="10"/>
      <c r="V56" s="10">
        <f t="shared" si="13"/>
        <v>12.63105639396346</v>
      </c>
      <c r="W56" s="10">
        <f t="shared" si="12"/>
        <v>12.63105639396346</v>
      </c>
      <c r="X56" s="10">
        <v>5.2067999999999994</v>
      </c>
      <c r="Y56" s="10">
        <v>1.4676</v>
      </c>
      <c r="Z56" s="10">
        <v>1.0744</v>
      </c>
      <c r="AA56" s="10">
        <v>17.8062</v>
      </c>
      <c r="AB56" s="10">
        <v>2.3199999999999998</v>
      </c>
      <c r="AC56" s="10" t="s">
        <v>44</v>
      </c>
      <c r="AD56" s="10">
        <f t="shared" si="6"/>
        <v>0</v>
      </c>
      <c r="AE56" s="10">
        <f t="shared" si="7"/>
        <v>0</v>
      </c>
      <c r="AF56" s="1">
        <f t="shared" si="8"/>
        <v>14.316000000000003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idden="1" x14ac:dyDescent="0.25">
      <c r="A57" s="10" t="s">
        <v>91</v>
      </c>
      <c r="B57" s="10" t="s">
        <v>33</v>
      </c>
      <c r="C57" s="10"/>
      <c r="D57" s="10">
        <v>56</v>
      </c>
      <c r="E57" s="10">
        <v>56</v>
      </c>
      <c r="F57" s="10"/>
      <c r="G57" s="11">
        <v>0</v>
      </c>
      <c r="H57" s="10" t="e">
        <v>#N/A</v>
      </c>
      <c r="I57" s="10"/>
      <c r="J57" s="10">
        <v>56</v>
      </c>
      <c r="K57" s="10">
        <f t="shared" si="30"/>
        <v>0</v>
      </c>
      <c r="L57" s="10">
        <f t="shared" si="5"/>
        <v>0</v>
      </c>
      <c r="M57" s="10">
        <v>56</v>
      </c>
      <c r="N57" s="10"/>
      <c r="O57" s="10">
        <f t="shared" si="32"/>
        <v>0</v>
      </c>
      <c r="P57" s="12"/>
      <c r="Q57" s="12"/>
      <c r="R57" s="12"/>
      <c r="S57" s="12"/>
      <c r="T57" s="22">
        <v>100</v>
      </c>
      <c r="U57" s="23" t="s">
        <v>146</v>
      </c>
      <c r="V57" s="10" t="e">
        <f t="shared" si="13"/>
        <v>#DIV/0!</v>
      </c>
      <c r="W57" s="10" t="e">
        <f t="shared" si="12"/>
        <v>#DIV/0!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 t="s">
        <v>45</v>
      </c>
      <c r="AD57" s="10">
        <f t="shared" si="6"/>
        <v>0</v>
      </c>
      <c r="AE57" s="10">
        <f t="shared" si="7"/>
        <v>0</v>
      </c>
      <c r="AF57" s="1">
        <f t="shared" si="8"/>
        <v>168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3" t="s">
        <v>92</v>
      </c>
      <c r="B58" s="10" t="s">
        <v>33</v>
      </c>
      <c r="C58" s="10"/>
      <c r="D58" s="10">
        <v>9</v>
      </c>
      <c r="E58" s="14">
        <v>1</v>
      </c>
      <c r="F58" s="10"/>
      <c r="G58" s="11">
        <v>0</v>
      </c>
      <c r="H58" s="10" t="e">
        <v>#N/A</v>
      </c>
      <c r="I58" s="10"/>
      <c r="J58" s="10">
        <v>10</v>
      </c>
      <c r="K58" s="10">
        <f t="shared" si="30"/>
        <v>-9</v>
      </c>
      <c r="L58" s="10">
        <f t="shared" si="5"/>
        <v>1</v>
      </c>
      <c r="M58" s="10"/>
      <c r="N58" s="10"/>
      <c r="O58" s="10">
        <f t="shared" si="32"/>
        <v>0.2</v>
      </c>
      <c r="P58" s="12"/>
      <c r="Q58" s="12"/>
      <c r="R58" s="12"/>
      <c r="S58" s="12"/>
      <c r="T58" s="12"/>
      <c r="U58" s="10"/>
      <c r="V58" s="10">
        <f t="shared" si="13"/>
        <v>0</v>
      </c>
      <c r="W58" s="10">
        <f t="shared" si="12"/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3" t="s">
        <v>140</v>
      </c>
      <c r="AD58" s="10">
        <f t="shared" si="6"/>
        <v>0</v>
      </c>
      <c r="AE58" s="10">
        <f t="shared" si="7"/>
        <v>0</v>
      </c>
      <c r="AF58" s="1">
        <f t="shared" si="8"/>
        <v>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10" t="s">
        <v>93</v>
      </c>
      <c r="B59" s="10" t="s">
        <v>33</v>
      </c>
      <c r="C59" s="10">
        <v>73</v>
      </c>
      <c r="D59" s="10">
        <v>100</v>
      </c>
      <c r="E59" s="10">
        <v>115</v>
      </c>
      <c r="F59" s="10">
        <v>55</v>
      </c>
      <c r="G59" s="11">
        <v>0</v>
      </c>
      <c r="H59" s="10">
        <v>60</v>
      </c>
      <c r="I59" s="10"/>
      <c r="J59" s="10">
        <v>109</v>
      </c>
      <c r="K59" s="10">
        <f t="shared" si="30"/>
        <v>6</v>
      </c>
      <c r="L59" s="10">
        <f t="shared" si="5"/>
        <v>115</v>
      </c>
      <c r="M59" s="10"/>
      <c r="N59" s="10"/>
      <c r="O59" s="10">
        <f t="shared" si="32"/>
        <v>23</v>
      </c>
      <c r="P59" s="12"/>
      <c r="Q59" s="12"/>
      <c r="R59" s="12"/>
      <c r="S59" s="12"/>
      <c r="T59" s="12"/>
      <c r="U59" s="10"/>
      <c r="V59" s="10">
        <f t="shared" si="13"/>
        <v>2.3913043478260869</v>
      </c>
      <c r="W59" s="10">
        <f t="shared" si="12"/>
        <v>2.3913043478260869</v>
      </c>
      <c r="X59" s="10">
        <v>12</v>
      </c>
      <c r="Y59" s="10">
        <v>24.2</v>
      </c>
      <c r="Z59" s="10">
        <v>6.8</v>
      </c>
      <c r="AA59" s="10">
        <v>20.8</v>
      </c>
      <c r="AB59" s="10">
        <v>10.199999999999999</v>
      </c>
      <c r="AC59" s="10" t="s">
        <v>52</v>
      </c>
      <c r="AD59" s="10">
        <f t="shared" si="6"/>
        <v>0</v>
      </c>
      <c r="AE59" s="10">
        <f t="shared" si="7"/>
        <v>0</v>
      </c>
      <c r="AF59" s="1">
        <f t="shared" si="8"/>
        <v>290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idden="1" x14ac:dyDescent="0.25">
      <c r="A60" s="10" t="s">
        <v>94</v>
      </c>
      <c r="B60" s="10" t="s">
        <v>31</v>
      </c>
      <c r="C60" s="10">
        <v>2.6</v>
      </c>
      <c r="D60" s="10">
        <v>0.1</v>
      </c>
      <c r="E60" s="10">
        <v>1.3480000000000001</v>
      </c>
      <c r="F60" s="10"/>
      <c r="G60" s="11">
        <v>0</v>
      </c>
      <c r="H60" s="10">
        <v>60</v>
      </c>
      <c r="I60" s="10"/>
      <c r="J60" s="10">
        <v>1.3</v>
      </c>
      <c r="K60" s="10">
        <f t="shared" si="30"/>
        <v>4.8000000000000043E-2</v>
      </c>
      <c r="L60" s="10">
        <f t="shared" si="5"/>
        <v>1.3480000000000001</v>
      </c>
      <c r="M60" s="10"/>
      <c r="N60" s="10"/>
      <c r="O60" s="10">
        <f t="shared" si="32"/>
        <v>0.26960000000000001</v>
      </c>
      <c r="P60" s="12"/>
      <c r="Q60" s="12"/>
      <c r="R60" s="12"/>
      <c r="S60" s="12"/>
      <c r="T60" s="12"/>
      <c r="U60" s="10"/>
      <c r="V60" s="10">
        <f t="shared" si="13"/>
        <v>0</v>
      </c>
      <c r="W60" s="10">
        <f t="shared" si="12"/>
        <v>0</v>
      </c>
      <c r="X60" s="10">
        <v>3.5341999999999998</v>
      </c>
      <c r="Y60" s="10">
        <v>2.1751999999999998</v>
      </c>
      <c r="Z60" s="10">
        <v>4.3328000000000007</v>
      </c>
      <c r="AA60" s="10">
        <v>2.9752000000000001</v>
      </c>
      <c r="AB60" s="10">
        <v>0.82</v>
      </c>
      <c r="AC60" s="10" t="s">
        <v>95</v>
      </c>
      <c r="AD60" s="10">
        <f t="shared" si="6"/>
        <v>0</v>
      </c>
      <c r="AE60" s="10">
        <f t="shared" si="7"/>
        <v>0</v>
      </c>
      <c r="AF60" s="1">
        <f t="shared" si="8"/>
        <v>4.0440000000000005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idden="1" x14ac:dyDescent="0.25">
      <c r="A61" s="10" t="s">
        <v>96</v>
      </c>
      <c r="B61" s="10" t="s">
        <v>33</v>
      </c>
      <c r="C61" s="10"/>
      <c r="D61" s="10">
        <v>100</v>
      </c>
      <c r="E61" s="10">
        <v>96</v>
      </c>
      <c r="F61" s="10"/>
      <c r="G61" s="11">
        <v>0</v>
      </c>
      <c r="H61" s="10" t="e">
        <v>#N/A</v>
      </c>
      <c r="I61" s="10"/>
      <c r="J61" s="10">
        <v>121</v>
      </c>
      <c r="K61" s="10">
        <f t="shared" si="30"/>
        <v>-25</v>
      </c>
      <c r="L61" s="10">
        <f t="shared" si="5"/>
        <v>96</v>
      </c>
      <c r="M61" s="10"/>
      <c r="N61" s="10"/>
      <c r="O61" s="10">
        <f t="shared" si="32"/>
        <v>19.2</v>
      </c>
      <c r="P61" s="12"/>
      <c r="Q61" s="12"/>
      <c r="R61" s="12"/>
      <c r="S61" s="12"/>
      <c r="T61" s="17">
        <v>100</v>
      </c>
      <c r="U61" s="18"/>
      <c r="V61" s="10">
        <f t="shared" si="13"/>
        <v>0</v>
      </c>
      <c r="W61" s="10">
        <f t="shared" si="12"/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6" t="s">
        <v>141</v>
      </c>
      <c r="AD61" s="10">
        <f t="shared" si="6"/>
        <v>0</v>
      </c>
      <c r="AE61" s="10">
        <f t="shared" si="7"/>
        <v>0</v>
      </c>
      <c r="AF61" s="1">
        <f t="shared" si="8"/>
        <v>288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idden="1" x14ac:dyDescent="0.25">
      <c r="A62" s="10" t="s">
        <v>97</v>
      </c>
      <c r="B62" s="10" t="s">
        <v>31</v>
      </c>
      <c r="C62" s="10"/>
      <c r="D62" s="10">
        <v>103.015</v>
      </c>
      <c r="E62" s="10">
        <v>54.030999999999999</v>
      </c>
      <c r="F62" s="10">
        <v>48.984000000000002</v>
      </c>
      <c r="G62" s="11">
        <v>0</v>
      </c>
      <c r="H62" s="10" t="e">
        <v>#N/A</v>
      </c>
      <c r="I62" s="10"/>
      <c r="J62" s="10">
        <v>53</v>
      </c>
      <c r="K62" s="10">
        <f t="shared" si="30"/>
        <v>1.0309999999999988</v>
      </c>
      <c r="L62" s="10">
        <f t="shared" si="5"/>
        <v>54.030999999999999</v>
      </c>
      <c r="M62" s="10"/>
      <c r="N62" s="10"/>
      <c r="O62" s="10">
        <f t="shared" si="32"/>
        <v>10.8062</v>
      </c>
      <c r="P62" s="12"/>
      <c r="Q62" s="12"/>
      <c r="R62" s="12"/>
      <c r="S62" s="12"/>
      <c r="T62" s="17">
        <v>150</v>
      </c>
      <c r="U62" s="18"/>
      <c r="V62" s="10">
        <f t="shared" si="13"/>
        <v>4.5329533045844048</v>
      </c>
      <c r="W62" s="10">
        <f t="shared" si="12"/>
        <v>4.5329533045844048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6" t="s">
        <v>141</v>
      </c>
      <c r="AD62" s="10">
        <f t="shared" si="6"/>
        <v>0</v>
      </c>
      <c r="AE62" s="10">
        <f t="shared" si="7"/>
        <v>0</v>
      </c>
      <c r="AF62" s="1">
        <f t="shared" si="8"/>
        <v>113.10899999999998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31</v>
      </c>
      <c r="C63" s="1">
        <v>106.5</v>
      </c>
      <c r="D63" s="1">
        <v>269.625</v>
      </c>
      <c r="E63" s="1">
        <v>237.63200000000001</v>
      </c>
      <c r="F63" s="1">
        <v>99.254999999999995</v>
      </c>
      <c r="G63" s="6">
        <v>1</v>
      </c>
      <c r="H63" s="1">
        <v>45</v>
      </c>
      <c r="I63" s="1" t="s">
        <v>159</v>
      </c>
      <c r="J63" s="1">
        <v>267.815</v>
      </c>
      <c r="K63" s="1">
        <f t="shared" si="30"/>
        <v>-30.182999999999993</v>
      </c>
      <c r="L63" s="1">
        <f t="shared" si="5"/>
        <v>137.81700000000001</v>
      </c>
      <c r="M63" s="1">
        <v>99.814999999999998</v>
      </c>
      <c r="N63" s="1">
        <v>150</v>
      </c>
      <c r="O63" s="1">
        <f t="shared" si="32"/>
        <v>27.563400000000001</v>
      </c>
      <c r="P63" s="5">
        <f t="shared" ref="P63:P66" si="41">13*O63-N63-F63</f>
        <v>109.06920000000002</v>
      </c>
      <c r="Q63" s="5">
        <f t="shared" ref="Q63:Q66" si="42">ROUND(P63,0)</f>
        <v>109</v>
      </c>
      <c r="R63" s="5">
        <f t="shared" ref="R63:R66" si="43">Q63-S63</f>
        <v>49</v>
      </c>
      <c r="S63" s="5">
        <v>60</v>
      </c>
      <c r="T63" s="5"/>
      <c r="U63" s="1"/>
      <c r="V63" s="1">
        <f t="shared" ref="V63:V66" si="44">(F63+N63+Q63)/O63</f>
        <v>12.997489424381607</v>
      </c>
      <c r="W63" s="1">
        <f t="shared" si="12"/>
        <v>9.0429700254685557</v>
      </c>
      <c r="X63" s="1">
        <v>30.383199999999999</v>
      </c>
      <c r="Y63" s="1">
        <v>20.648399999999999</v>
      </c>
      <c r="Z63" s="1">
        <v>11.7448</v>
      </c>
      <c r="AA63" s="1">
        <v>39.159599999999998</v>
      </c>
      <c r="AB63" s="1">
        <v>16.7318</v>
      </c>
      <c r="AC63" s="1"/>
      <c r="AD63" s="1">
        <f t="shared" si="6"/>
        <v>49</v>
      </c>
      <c r="AE63" s="1">
        <f t="shared" si="7"/>
        <v>60</v>
      </c>
      <c r="AF63" s="1">
        <f t="shared" si="8"/>
        <v>354.57179999999994</v>
      </c>
      <c r="AG63" s="1"/>
      <c r="AH63" s="1" t="str">
        <f>VLOOKUP(A63,'[1]заказ на 25,05,24'!$A:$A,1,0)</f>
        <v>6661 СОЧНЫЙ ГРИЛЬ ПМ сос п/о мгс 1,5*4_Маяк Останкино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33</v>
      </c>
      <c r="C64" s="1">
        <v>372</v>
      </c>
      <c r="D64" s="1">
        <v>1072</v>
      </c>
      <c r="E64" s="1">
        <v>932</v>
      </c>
      <c r="F64" s="1">
        <v>400</v>
      </c>
      <c r="G64" s="6">
        <v>0.28000000000000003</v>
      </c>
      <c r="H64" s="1">
        <v>45</v>
      </c>
      <c r="I64" s="1" t="s">
        <v>159</v>
      </c>
      <c r="J64" s="1">
        <v>995</v>
      </c>
      <c r="K64" s="1">
        <f t="shared" si="30"/>
        <v>-63</v>
      </c>
      <c r="L64" s="1">
        <f t="shared" si="5"/>
        <v>572</v>
      </c>
      <c r="M64" s="1">
        <v>360</v>
      </c>
      <c r="N64" s="1">
        <v>450</v>
      </c>
      <c r="O64" s="1">
        <f t="shared" si="32"/>
        <v>114.4</v>
      </c>
      <c r="P64" s="5">
        <f t="shared" si="41"/>
        <v>637.20000000000005</v>
      </c>
      <c r="Q64" s="5">
        <f t="shared" si="42"/>
        <v>637</v>
      </c>
      <c r="R64" s="5">
        <f t="shared" si="43"/>
        <v>287</v>
      </c>
      <c r="S64" s="5">
        <v>350</v>
      </c>
      <c r="T64" s="5"/>
      <c r="U64" s="1"/>
      <c r="V64" s="1">
        <f t="shared" si="44"/>
        <v>12.998251748251748</v>
      </c>
      <c r="W64" s="1">
        <f t="shared" si="12"/>
        <v>7.43006993006993</v>
      </c>
      <c r="X64" s="1">
        <v>122</v>
      </c>
      <c r="Y64" s="1">
        <v>144</v>
      </c>
      <c r="Z64" s="1">
        <v>130.80000000000001</v>
      </c>
      <c r="AA64" s="1">
        <v>106.2</v>
      </c>
      <c r="AB64" s="1">
        <v>102.8</v>
      </c>
      <c r="AC64" s="1"/>
      <c r="AD64" s="1">
        <f t="shared" si="6"/>
        <v>80.360000000000014</v>
      </c>
      <c r="AE64" s="1">
        <f t="shared" si="7"/>
        <v>98.000000000000014</v>
      </c>
      <c r="AF64" s="1">
        <f t="shared" si="8"/>
        <v>1308.8</v>
      </c>
      <c r="AG64" s="1"/>
      <c r="AH64" s="1" t="str">
        <f>VLOOKUP(A64,'[1]заказ на 25,05,24'!$A:$A,1,0)</f>
        <v>6666 БОЯNСКАЯ Папа может п/к в/у 0,28кг 8шт 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33</v>
      </c>
      <c r="C65" s="1">
        <v>427</v>
      </c>
      <c r="D65" s="1">
        <v>1112</v>
      </c>
      <c r="E65" s="1">
        <v>879</v>
      </c>
      <c r="F65" s="1">
        <v>566</v>
      </c>
      <c r="G65" s="6">
        <v>0.35</v>
      </c>
      <c r="H65" s="1">
        <v>45</v>
      </c>
      <c r="I65" s="1" t="s">
        <v>159</v>
      </c>
      <c r="J65" s="1">
        <v>862</v>
      </c>
      <c r="K65" s="1">
        <f t="shared" si="30"/>
        <v>17</v>
      </c>
      <c r="L65" s="1">
        <f t="shared" si="5"/>
        <v>631</v>
      </c>
      <c r="M65" s="1">
        <v>248</v>
      </c>
      <c r="N65" s="1">
        <v>500</v>
      </c>
      <c r="O65" s="1">
        <f t="shared" si="32"/>
        <v>126.2</v>
      </c>
      <c r="P65" s="5">
        <f t="shared" si="41"/>
        <v>574.60000000000014</v>
      </c>
      <c r="Q65" s="5">
        <f t="shared" si="42"/>
        <v>575</v>
      </c>
      <c r="R65" s="5">
        <f t="shared" si="43"/>
        <v>275</v>
      </c>
      <c r="S65" s="5">
        <v>300</v>
      </c>
      <c r="T65" s="5"/>
      <c r="U65" s="1"/>
      <c r="V65" s="1">
        <f t="shared" si="44"/>
        <v>13.003169572107765</v>
      </c>
      <c r="W65" s="1">
        <f t="shared" si="12"/>
        <v>8.4469096671949284</v>
      </c>
      <c r="X65" s="1">
        <v>110.2</v>
      </c>
      <c r="Y65" s="1">
        <v>111.4</v>
      </c>
      <c r="Z65" s="1">
        <v>126.6</v>
      </c>
      <c r="AA65" s="1">
        <v>116.8</v>
      </c>
      <c r="AB65" s="1">
        <v>90.4</v>
      </c>
      <c r="AC65" s="1"/>
      <c r="AD65" s="1">
        <f t="shared" si="6"/>
        <v>96.25</v>
      </c>
      <c r="AE65" s="1">
        <f t="shared" si="7"/>
        <v>105</v>
      </c>
      <c r="AF65" s="1">
        <f t="shared" si="8"/>
        <v>996.39999999999986</v>
      </c>
      <c r="AG65" s="1"/>
      <c r="AH65" s="1" t="str">
        <f>VLOOKUP(A65,'[1]заказ на 25,05,24'!$A:$A,1,0)</f>
        <v>6683 СЕРВЕЛАТ ЗЕРНИСТЫЙ ПМ в/к в/у 0,35кг  ОСТАНКИНО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33</v>
      </c>
      <c r="C66" s="1">
        <v>204</v>
      </c>
      <c r="D66" s="1">
        <v>1200</v>
      </c>
      <c r="E66" s="1">
        <v>896</v>
      </c>
      <c r="F66" s="1">
        <v>395</v>
      </c>
      <c r="G66" s="6">
        <v>0.28000000000000003</v>
      </c>
      <c r="H66" s="1">
        <v>45</v>
      </c>
      <c r="I66" s="1" t="s">
        <v>159</v>
      </c>
      <c r="J66" s="1">
        <v>967</v>
      </c>
      <c r="K66" s="1">
        <f t="shared" ref="K66:K86" si="45">E66-J66</f>
        <v>-71</v>
      </c>
      <c r="L66" s="1">
        <f t="shared" si="5"/>
        <v>480</v>
      </c>
      <c r="M66" s="1">
        <v>416</v>
      </c>
      <c r="N66" s="1">
        <v>400</v>
      </c>
      <c r="O66" s="1">
        <f t="shared" si="32"/>
        <v>96</v>
      </c>
      <c r="P66" s="5">
        <f t="shared" si="41"/>
        <v>453</v>
      </c>
      <c r="Q66" s="5">
        <f t="shared" si="42"/>
        <v>453</v>
      </c>
      <c r="R66" s="5">
        <f t="shared" si="43"/>
        <v>203</v>
      </c>
      <c r="S66" s="5">
        <v>250</v>
      </c>
      <c r="T66" s="5"/>
      <c r="U66" s="1"/>
      <c r="V66" s="1">
        <f t="shared" si="44"/>
        <v>13</v>
      </c>
      <c r="W66" s="1">
        <f t="shared" si="12"/>
        <v>8.28125</v>
      </c>
      <c r="X66" s="1">
        <v>107.4</v>
      </c>
      <c r="Y66" s="1">
        <v>123.4</v>
      </c>
      <c r="Z66" s="1">
        <v>65</v>
      </c>
      <c r="AA66" s="1">
        <v>110.2</v>
      </c>
      <c r="AB66" s="1">
        <v>84.6</v>
      </c>
      <c r="AC66" s="1"/>
      <c r="AD66" s="1">
        <f t="shared" si="6"/>
        <v>56.84</v>
      </c>
      <c r="AE66" s="1">
        <f t="shared" si="7"/>
        <v>70</v>
      </c>
      <c r="AF66" s="1">
        <f t="shared" si="8"/>
        <v>1440</v>
      </c>
      <c r="AG66" s="1"/>
      <c r="AH66" s="1" t="str">
        <f>VLOOKUP(A66,'[1]заказ на 25,05,24'!$A:$A,1,0)</f>
        <v>6684 СЕРВЕЛАТ КАРЕЛЬСКИЙ ПМ в/к в/у 0,28кг 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idden="1" x14ac:dyDescent="0.25">
      <c r="A67" s="10" t="s">
        <v>102</v>
      </c>
      <c r="B67" s="10" t="s">
        <v>33</v>
      </c>
      <c r="C67" s="10"/>
      <c r="D67" s="10">
        <v>56</v>
      </c>
      <c r="E67" s="10">
        <v>56</v>
      </c>
      <c r="F67" s="10"/>
      <c r="G67" s="11">
        <v>0</v>
      </c>
      <c r="H67" s="10" t="e">
        <v>#N/A</v>
      </c>
      <c r="I67" s="10"/>
      <c r="J67" s="10">
        <v>56</v>
      </c>
      <c r="K67" s="10">
        <f t="shared" si="45"/>
        <v>0</v>
      </c>
      <c r="L67" s="10">
        <f t="shared" ref="L67:L102" si="46">E67-M67</f>
        <v>0</v>
      </c>
      <c r="M67" s="10">
        <v>56</v>
      </c>
      <c r="N67" s="10"/>
      <c r="O67" s="10">
        <f t="shared" si="32"/>
        <v>0</v>
      </c>
      <c r="P67" s="12"/>
      <c r="Q67" s="12"/>
      <c r="R67" s="12"/>
      <c r="S67" s="12"/>
      <c r="T67" s="12"/>
      <c r="U67" s="10"/>
      <c r="V67" s="10" t="e">
        <f t="shared" si="13"/>
        <v>#DIV/0!</v>
      </c>
      <c r="W67" s="10" t="e">
        <f t="shared" si="12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 t="s">
        <v>45</v>
      </c>
      <c r="AD67" s="10">
        <f t="shared" si="6"/>
        <v>0</v>
      </c>
      <c r="AE67" s="10">
        <f t="shared" si="7"/>
        <v>0</v>
      </c>
      <c r="AF67" s="1">
        <f t="shared" si="8"/>
        <v>168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33</v>
      </c>
      <c r="C68" s="1">
        <v>249</v>
      </c>
      <c r="D68" s="1">
        <v>1480</v>
      </c>
      <c r="E68" s="1">
        <v>1011</v>
      </c>
      <c r="F68" s="1">
        <v>579</v>
      </c>
      <c r="G68" s="6">
        <v>0.35</v>
      </c>
      <c r="H68" s="1">
        <v>45</v>
      </c>
      <c r="I68" s="1" t="s">
        <v>159</v>
      </c>
      <c r="J68" s="1">
        <v>1049</v>
      </c>
      <c r="K68" s="1">
        <f t="shared" si="45"/>
        <v>-38</v>
      </c>
      <c r="L68" s="1">
        <f t="shared" si="46"/>
        <v>651</v>
      </c>
      <c r="M68" s="1">
        <v>360</v>
      </c>
      <c r="N68" s="1">
        <v>500</v>
      </c>
      <c r="O68" s="1">
        <f t="shared" si="32"/>
        <v>130.19999999999999</v>
      </c>
      <c r="P68" s="5">
        <f>13*O68-N68-F68</f>
        <v>613.59999999999991</v>
      </c>
      <c r="Q68" s="5">
        <f>ROUND(P68,0)</f>
        <v>614</v>
      </c>
      <c r="R68" s="5">
        <f>Q68-S68</f>
        <v>264</v>
      </c>
      <c r="S68" s="5">
        <v>350</v>
      </c>
      <c r="T68" s="5"/>
      <c r="U68" s="1"/>
      <c r="V68" s="1">
        <f>(F68+N68+Q68)/O68</f>
        <v>13.003072196620584</v>
      </c>
      <c r="W68" s="1">
        <f t="shared" si="12"/>
        <v>8.2872503840245777</v>
      </c>
      <c r="X68" s="1">
        <v>132.19999999999999</v>
      </c>
      <c r="Y68" s="1">
        <v>152</v>
      </c>
      <c r="Z68" s="1">
        <v>134.6</v>
      </c>
      <c r="AA68" s="1">
        <v>152.80000000000001</v>
      </c>
      <c r="AB68" s="1">
        <v>108.6</v>
      </c>
      <c r="AC68" s="1"/>
      <c r="AD68" s="1">
        <f t="shared" si="6"/>
        <v>92.399999999999991</v>
      </c>
      <c r="AE68" s="1">
        <f t="shared" si="7"/>
        <v>122.49999999999999</v>
      </c>
      <c r="AF68" s="1">
        <f t="shared" si="8"/>
        <v>1340.4</v>
      </c>
      <c r="AG68" s="1"/>
      <c r="AH68" s="1" t="str">
        <f>VLOOKUP(A68,'[1]заказ на 25,05,24'!$A:$A,1,0)</f>
        <v>6689 СЕРВЕЛАТ ОХОТНИЧИЙ ПМ в/к в/у 0,35кг 8шт  ОСТАНКИНО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10" t="s">
        <v>104</v>
      </c>
      <c r="B69" s="10" t="s">
        <v>33</v>
      </c>
      <c r="C69" s="10"/>
      <c r="D69" s="10">
        <v>803</v>
      </c>
      <c r="E69" s="10">
        <v>594</v>
      </c>
      <c r="F69" s="10">
        <v>207</v>
      </c>
      <c r="G69" s="11">
        <v>0</v>
      </c>
      <c r="H69" s="10">
        <v>45</v>
      </c>
      <c r="I69" s="10"/>
      <c r="J69" s="10">
        <v>611</v>
      </c>
      <c r="K69" s="10">
        <f t="shared" si="45"/>
        <v>-17</v>
      </c>
      <c r="L69" s="10">
        <f t="shared" si="46"/>
        <v>234</v>
      </c>
      <c r="M69" s="10">
        <v>360</v>
      </c>
      <c r="N69" s="10"/>
      <c r="O69" s="10">
        <f t="shared" si="32"/>
        <v>46.8</v>
      </c>
      <c r="P69" s="12"/>
      <c r="Q69" s="12"/>
      <c r="R69" s="12"/>
      <c r="S69" s="12"/>
      <c r="T69" s="12"/>
      <c r="U69" s="10"/>
      <c r="V69" s="10">
        <f t="shared" si="13"/>
        <v>4.4230769230769234</v>
      </c>
      <c r="W69" s="10">
        <f t="shared" si="12"/>
        <v>4.4230769230769234</v>
      </c>
      <c r="X69" s="10">
        <v>-2.4</v>
      </c>
      <c r="Y69" s="10">
        <v>67.8</v>
      </c>
      <c r="Z69" s="10">
        <v>33.799999999999997</v>
      </c>
      <c r="AA69" s="10">
        <v>51.6</v>
      </c>
      <c r="AB69" s="10">
        <v>43</v>
      </c>
      <c r="AC69" s="10" t="s">
        <v>52</v>
      </c>
      <c r="AD69" s="10">
        <f t="shared" si="6"/>
        <v>0</v>
      </c>
      <c r="AE69" s="10">
        <f t="shared" si="7"/>
        <v>0</v>
      </c>
      <c r="AF69" s="1">
        <f t="shared" si="8"/>
        <v>1575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33</v>
      </c>
      <c r="C70" s="1">
        <v>23</v>
      </c>
      <c r="D70" s="1">
        <v>1482</v>
      </c>
      <c r="E70" s="14">
        <f>730+E48</f>
        <v>731</v>
      </c>
      <c r="F70" s="1">
        <v>750</v>
      </c>
      <c r="G70" s="6">
        <v>0.35</v>
      </c>
      <c r="H70" s="1">
        <v>45</v>
      </c>
      <c r="I70" s="1" t="s">
        <v>159</v>
      </c>
      <c r="J70" s="1">
        <v>754</v>
      </c>
      <c r="K70" s="1">
        <f t="shared" si="45"/>
        <v>-23</v>
      </c>
      <c r="L70" s="1">
        <f t="shared" si="46"/>
        <v>499</v>
      </c>
      <c r="M70" s="1">
        <v>232</v>
      </c>
      <c r="N70" s="1">
        <v>350</v>
      </c>
      <c r="O70" s="1">
        <f t="shared" ref="O70:O83" si="47">L70/5</f>
        <v>99.8</v>
      </c>
      <c r="P70" s="5">
        <f>13*O70-N70-F70</f>
        <v>197.39999999999986</v>
      </c>
      <c r="Q70" s="5">
        <v>400</v>
      </c>
      <c r="R70" s="5">
        <f>Q70-S70</f>
        <v>170</v>
      </c>
      <c r="S70" s="5">
        <v>230</v>
      </c>
      <c r="T70" s="5">
        <v>500</v>
      </c>
      <c r="U70" s="1"/>
      <c r="V70" s="1">
        <f>(F70+N70+Q70)/O70</f>
        <v>15.030060120240481</v>
      </c>
      <c r="W70" s="1">
        <f t="shared" si="12"/>
        <v>11.022044088176353</v>
      </c>
      <c r="X70" s="1">
        <v>122.4</v>
      </c>
      <c r="Y70" s="1">
        <v>150</v>
      </c>
      <c r="Z70" s="1">
        <v>83.2</v>
      </c>
      <c r="AA70" s="1">
        <v>133.4</v>
      </c>
      <c r="AB70" s="1">
        <v>115.8</v>
      </c>
      <c r="AC70" s="1"/>
      <c r="AD70" s="1">
        <f t="shared" si="6"/>
        <v>59.499999999999993</v>
      </c>
      <c r="AE70" s="1">
        <f t="shared" si="7"/>
        <v>80.5</v>
      </c>
      <c r="AF70" s="1">
        <f t="shared" si="8"/>
        <v>895.60000000000014</v>
      </c>
      <c r="AG70" s="1"/>
      <c r="AH70" s="1" t="str">
        <f>VLOOKUP(A70,'[1]заказ на 25,05,24'!$A:$A,1,0)</f>
        <v>6697 СЕРВЕЛАТ ФИНСКИЙ ПМ в/к в/у 0,35кг 8шт  ОСТАНКИНО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idden="1" x14ac:dyDescent="0.25">
      <c r="A71" s="10" t="s">
        <v>106</v>
      </c>
      <c r="B71" s="10" t="s">
        <v>33</v>
      </c>
      <c r="C71" s="10">
        <v>234</v>
      </c>
      <c r="D71" s="10">
        <v>264</v>
      </c>
      <c r="E71" s="10">
        <v>407</v>
      </c>
      <c r="F71" s="10">
        <v>54</v>
      </c>
      <c r="G71" s="11">
        <v>0</v>
      </c>
      <c r="H71" s="10">
        <v>45</v>
      </c>
      <c r="I71" s="10"/>
      <c r="J71" s="10">
        <v>407</v>
      </c>
      <c r="K71" s="10">
        <f t="shared" si="45"/>
        <v>0</v>
      </c>
      <c r="L71" s="10">
        <f t="shared" si="46"/>
        <v>239</v>
      </c>
      <c r="M71" s="10">
        <v>168</v>
      </c>
      <c r="N71" s="10"/>
      <c r="O71" s="10">
        <f t="shared" si="47"/>
        <v>47.8</v>
      </c>
      <c r="P71" s="12"/>
      <c r="Q71" s="12"/>
      <c r="R71" s="12"/>
      <c r="S71" s="12"/>
      <c r="T71" s="17">
        <v>400</v>
      </c>
      <c r="U71" s="18" t="s">
        <v>147</v>
      </c>
      <c r="V71" s="10">
        <f t="shared" ref="V71:V102" si="48">(F71+N71+P71)/O71</f>
        <v>1.1297071129707115</v>
      </c>
      <c r="W71" s="10">
        <f t="shared" si="12"/>
        <v>1.1297071129707115</v>
      </c>
      <c r="X71" s="10">
        <v>15.2</v>
      </c>
      <c r="Y71" s="10">
        <v>38</v>
      </c>
      <c r="Z71" s="10">
        <v>40</v>
      </c>
      <c r="AA71" s="10">
        <v>27.4</v>
      </c>
      <c r="AB71" s="10">
        <v>31.4</v>
      </c>
      <c r="AC71" s="10" t="s">
        <v>52</v>
      </c>
      <c r="AD71" s="10">
        <f t="shared" ref="AD71:AD104" si="49">R71*G71</f>
        <v>0</v>
      </c>
      <c r="AE71" s="10">
        <f t="shared" ref="AE71:AE104" si="50">S71*G71</f>
        <v>0</v>
      </c>
      <c r="AF71" s="1">
        <f t="shared" ref="AF71:AF102" si="51">E71*3-F71-N71-P71</f>
        <v>1167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idden="1" x14ac:dyDescent="0.25">
      <c r="A72" s="10" t="s">
        <v>107</v>
      </c>
      <c r="B72" s="10" t="s">
        <v>33</v>
      </c>
      <c r="C72" s="10"/>
      <c r="D72" s="10">
        <v>88</v>
      </c>
      <c r="E72" s="10">
        <v>88</v>
      </c>
      <c r="F72" s="10"/>
      <c r="G72" s="11">
        <v>0</v>
      </c>
      <c r="H72" s="10" t="e">
        <v>#N/A</v>
      </c>
      <c r="I72" s="10"/>
      <c r="J72" s="10">
        <v>225</v>
      </c>
      <c r="K72" s="10">
        <f t="shared" si="45"/>
        <v>-137</v>
      </c>
      <c r="L72" s="10">
        <f t="shared" si="46"/>
        <v>88</v>
      </c>
      <c r="M72" s="10"/>
      <c r="N72" s="10"/>
      <c r="O72" s="10">
        <f t="shared" si="47"/>
        <v>17.600000000000001</v>
      </c>
      <c r="P72" s="12"/>
      <c r="Q72" s="12"/>
      <c r="R72" s="12"/>
      <c r="S72" s="12"/>
      <c r="T72" s="17">
        <v>300</v>
      </c>
      <c r="U72" s="17"/>
      <c r="V72" s="10">
        <f t="shared" si="48"/>
        <v>0</v>
      </c>
      <c r="W72" s="10">
        <f t="shared" ref="W72:W102" si="52">(F72+N72)/O72</f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6" t="s">
        <v>141</v>
      </c>
      <c r="AD72" s="10">
        <f t="shared" si="49"/>
        <v>0</v>
      </c>
      <c r="AE72" s="10">
        <f t="shared" si="50"/>
        <v>0</v>
      </c>
      <c r="AF72" s="1">
        <f t="shared" si="51"/>
        <v>264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33</v>
      </c>
      <c r="C73" s="1">
        <v>62</v>
      </c>
      <c r="D73" s="1">
        <v>136</v>
      </c>
      <c r="E73" s="14">
        <f>105+E99</f>
        <v>108</v>
      </c>
      <c r="F73" s="1">
        <v>75</v>
      </c>
      <c r="G73" s="6">
        <v>0.5</v>
      </c>
      <c r="H73" s="1">
        <v>45</v>
      </c>
      <c r="I73" s="1" t="s">
        <v>159</v>
      </c>
      <c r="J73" s="1">
        <v>103</v>
      </c>
      <c r="K73" s="1">
        <f t="shared" si="45"/>
        <v>5</v>
      </c>
      <c r="L73" s="1">
        <f t="shared" si="46"/>
        <v>108</v>
      </c>
      <c r="M73" s="1"/>
      <c r="N73" s="1"/>
      <c r="O73" s="1">
        <f t="shared" si="47"/>
        <v>21.6</v>
      </c>
      <c r="P73" s="5">
        <f>12*O73-N73-F73</f>
        <v>184.20000000000005</v>
      </c>
      <c r="Q73" s="5">
        <f t="shared" ref="Q73:Q75" si="53">ROUND(P73,0)</f>
        <v>184</v>
      </c>
      <c r="R73" s="5">
        <f t="shared" ref="R73:R75" si="54">Q73-S73</f>
        <v>84</v>
      </c>
      <c r="S73" s="5">
        <v>100</v>
      </c>
      <c r="T73" s="5"/>
      <c r="U73" s="1"/>
      <c r="V73" s="1">
        <f t="shared" ref="V73:V75" si="55">(F73+N73+Q73)/O73</f>
        <v>11.99074074074074</v>
      </c>
      <c r="W73" s="1">
        <f t="shared" si="52"/>
        <v>3.4722222222222219</v>
      </c>
      <c r="X73" s="1">
        <v>11</v>
      </c>
      <c r="Y73" s="1">
        <v>16.2</v>
      </c>
      <c r="Z73" s="1">
        <v>1.4</v>
      </c>
      <c r="AA73" s="1">
        <v>29.2</v>
      </c>
      <c r="AB73" s="1">
        <v>10.8</v>
      </c>
      <c r="AC73" s="1"/>
      <c r="AD73" s="1">
        <f t="shared" si="49"/>
        <v>42</v>
      </c>
      <c r="AE73" s="1">
        <f t="shared" si="50"/>
        <v>50</v>
      </c>
      <c r="AF73" s="1">
        <f t="shared" si="51"/>
        <v>64.799999999999955</v>
      </c>
      <c r="AG73" s="1"/>
      <c r="AH73" s="1" t="str">
        <f>VLOOKUP(A73,'[1]заказ на 25,05,24'!$A:$A,1,0)</f>
        <v>6716 ОСОБАЯ Коровино ( в сетке) 0,5кг 8шт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33</v>
      </c>
      <c r="C74" s="1">
        <v>675</v>
      </c>
      <c r="D74" s="1">
        <v>730</v>
      </c>
      <c r="E74" s="14">
        <f>728+E100</f>
        <v>803</v>
      </c>
      <c r="F74" s="1">
        <v>497</v>
      </c>
      <c r="G74" s="6">
        <v>0.41</v>
      </c>
      <c r="H74" s="1">
        <v>45</v>
      </c>
      <c r="I74" s="1" t="s">
        <v>159</v>
      </c>
      <c r="J74" s="1">
        <v>719</v>
      </c>
      <c r="K74" s="1">
        <f t="shared" si="45"/>
        <v>84</v>
      </c>
      <c r="L74" s="1">
        <f t="shared" si="46"/>
        <v>803</v>
      </c>
      <c r="M74" s="1"/>
      <c r="N74" s="1">
        <v>650</v>
      </c>
      <c r="O74" s="1">
        <f t="shared" si="47"/>
        <v>160.6</v>
      </c>
      <c r="P74" s="5">
        <f t="shared" ref="P74" si="56">13*O74-N74-F74</f>
        <v>940.79999999999973</v>
      </c>
      <c r="Q74" s="5">
        <f t="shared" si="53"/>
        <v>941</v>
      </c>
      <c r="R74" s="5">
        <f t="shared" si="54"/>
        <v>391</v>
      </c>
      <c r="S74" s="5">
        <v>550</v>
      </c>
      <c r="T74" s="5"/>
      <c r="U74" s="1"/>
      <c r="V74" s="1">
        <f t="shared" si="55"/>
        <v>13.001245330012454</v>
      </c>
      <c r="W74" s="1">
        <f t="shared" si="52"/>
        <v>7.1419676214196768</v>
      </c>
      <c r="X74" s="1">
        <v>125.6</v>
      </c>
      <c r="Y74" s="1">
        <v>114.2</v>
      </c>
      <c r="Z74" s="1">
        <v>149.19999999999999</v>
      </c>
      <c r="AA74" s="1">
        <v>180.8</v>
      </c>
      <c r="AB74" s="1">
        <v>95.4</v>
      </c>
      <c r="AC74" s="1"/>
      <c r="AD74" s="1">
        <f t="shared" si="49"/>
        <v>160.31</v>
      </c>
      <c r="AE74" s="1">
        <f t="shared" si="50"/>
        <v>225.5</v>
      </c>
      <c r="AF74" s="1">
        <f t="shared" si="51"/>
        <v>321.20000000000027</v>
      </c>
      <c r="AG74" s="1"/>
      <c r="AH74" s="1" t="str">
        <f>VLOOKUP(A74,'[1]заказ на 25,05,24'!$A:$A,1,0)</f>
        <v>6722 СОЧНЫЕ ПМ сос п/о мгс 0,41кг 10шт  ОСТАНКИНО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33</v>
      </c>
      <c r="C75" s="1">
        <v>106</v>
      </c>
      <c r="D75" s="1">
        <v>170</v>
      </c>
      <c r="E75" s="1">
        <v>228</v>
      </c>
      <c r="F75" s="1"/>
      <c r="G75" s="6">
        <v>0.41</v>
      </c>
      <c r="H75" s="1">
        <v>45</v>
      </c>
      <c r="I75" s="1" t="s">
        <v>159</v>
      </c>
      <c r="J75" s="1">
        <v>402</v>
      </c>
      <c r="K75" s="1">
        <f t="shared" si="45"/>
        <v>-174</v>
      </c>
      <c r="L75" s="1">
        <f t="shared" si="46"/>
        <v>228</v>
      </c>
      <c r="M75" s="1"/>
      <c r="N75" s="1"/>
      <c r="O75" s="1">
        <f t="shared" si="47"/>
        <v>45.6</v>
      </c>
      <c r="P75" s="5">
        <f>9*O75-N75-F75</f>
        <v>410.40000000000003</v>
      </c>
      <c r="Q75" s="5">
        <f t="shared" si="53"/>
        <v>410</v>
      </c>
      <c r="R75" s="5">
        <f t="shared" si="54"/>
        <v>160</v>
      </c>
      <c r="S75" s="5">
        <v>250</v>
      </c>
      <c r="T75" s="5"/>
      <c r="U75" s="1"/>
      <c r="V75" s="1">
        <f t="shared" si="55"/>
        <v>8.9912280701754383</v>
      </c>
      <c r="W75" s="1">
        <f t="shared" si="52"/>
        <v>0</v>
      </c>
      <c r="X75" s="1">
        <v>25</v>
      </c>
      <c r="Y75" s="1">
        <v>35.6</v>
      </c>
      <c r="Z75" s="1">
        <v>0</v>
      </c>
      <c r="AA75" s="1">
        <v>21.2</v>
      </c>
      <c r="AB75" s="1">
        <v>0</v>
      </c>
      <c r="AC75" s="1" t="s">
        <v>64</v>
      </c>
      <c r="AD75" s="1">
        <f t="shared" si="49"/>
        <v>65.599999999999994</v>
      </c>
      <c r="AE75" s="1">
        <f t="shared" si="50"/>
        <v>102.5</v>
      </c>
      <c r="AF75" s="1">
        <f t="shared" si="51"/>
        <v>273.59999999999997</v>
      </c>
      <c r="AG75" s="1"/>
      <c r="AH75" s="1" t="str">
        <f>VLOOKUP(A75,'[1]заказ на 25,05,24'!$A:$A,1,0)</f>
        <v>6726 СЛИВОЧНЫЕ ПМ сос п/о мгс 0,41кг 10шт  Останкино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idden="1" x14ac:dyDescent="0.25">
      <c r="A76" s="10" t="s">
        <v>111</v>
      </c>
      <c r="B76" s="10" t="s">
        <v>33</v>
      </c>
      <c r="C76" s="10">
        <v>211</v>
      </c>
      <c r="D76" s="10"/>
      <c r="E76" s="10">
        <v>64</v>
      </c>
      <c r="F76" s="10">
        <v>125</v>
      </c>
      <c r="G76" s="11">
        <v>0</v>
      </c>
      <c r="H76" s="10">
        <v>45</v>
      </c>
      <c r="I76" s="10"/>
      <c r="J76" s="10">
        <v>66</v>
      </c>
      <c r="K76" s="10">
        <f t="shared" si="45"/>
        <v>-2</v>
      </c>
      <c r="L76" s="10">
        <f t="shared" si="46"/>
        <v>64</v>
      </c>
      <c r="M76" s="10"/>
      <c r="N76" s="10"/>
      <c r="O76" s="10">
        <f t="shared" si="47"/>
        <v>12.8</v>
      </c>
      <c r="P76" s="12"/>
      <c r="Q76" s="12"/>
      <c r="R76" s="12"/>
      <c r="S76" s="12"/>
      <c r="T76" s="12"/>
      <c r="U76" s="10"/>
      <c r="V76" s="10">
        <f t="shared" si="48"/>
        <v>9.765625</v>
      </c>
      <c r="W76" s="10">
        <f t="shared" si="52"/>
        <v>9.765625</v>
      </c>
      <c r="X76" s="10">
        <v>17.2</v>
      </c>
      <c r="Y76" s="10">
        <v>14.8</v>
      </c>
      <c r="Z76" s="10">
        <v>19</v>
      </c>
      <c r="AA76" s="10">
        <v>45.8</v>
      </c>
      <c r="AB76" s="10">
        <v>20.8</v>
      </c>
      <c r="AC76" s="10" t="s">
        <v>52</v>
      </c>
      <c r="AD76" s="10">
        <f t="shared" si="49"/>
        <v>0</v>
      </c>
      <c r="AE76" s="10">
        <f t="shared" si="50"/>
        <v>0</v>
      </c>
      <c r="AF76" s="1">
        <f t="shared" si="51"/>
        <v>67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idden="1" x14ac:dyDescent="0.25">
      <c r="A77" s="10" t="s">
        <v>112</v>
      </c>
      <c r="B77" s="10" t="s">
        <v>33</v>
      </c>
      <c r="C77" s="10">
        <v>129</v>
      </c>
      <c r="D77" s="10">
        <v>100</v>
      </c>
      <c r="E77" s="10">
        <v>196</v>
      </c>
      <c r="F77" s="10">
        <v>10</v>
      </c>
      <c r="G77" s="11">
        <v>0</v>
      </c>
      <c r="H77" s="10">
        <v>60</v>
      </c>
      <c r="I77" s="10"/>
      <c r="J77" s="10">
        <v>169</v>
      </c>
      <c r="K77" s="10">
        <f t="shared" si="45"/>
        <v>27</v>
      </c>
      <c r="L77" s="10">
        <f t="shared" si="46"/>
        <v>196</v>
      </c>
      <c r="M77" s="10"/>
      <c r="N77" s="10"/>
      <c r="O77" s="10">
        <f t="shared" si="47"/>
        <v>39.200000000000003</v>
      </c>
      <c r="P77" s="12"/>
      <c r="Q77" s="12"/>
      <c r="R77" s="12"/>
      <c r="S77" s="12"/>
      <c r="T77" s="12"/>
      <c r="U77" s="10"/>
      <c r="V77" s="10">
        <f t="shared" si="48"/>
        <v>0.25510204081632654</v>
      </c>
      <c r="W77" s="10">
        <f t="shared" si="52"/>
        <v>0.25510204081632654</v>
      </c>
      <c r="X77" s="10">
        <v>23.4</v>
      </c>
      <c r="Y77" s="10">
        <v>37</v>
      </c>
      <c r="Z77" s="10">
        <v>0</v>
      </c>
      <c r="AA77" s="10">
        <v>18</v>
      </c>
      <c r="AB77" s="10">
        <v>4</v>
      </c>
      <c r="AC77" s="10" t="s">
        <v>52</v>
      </c>
      <c r="AD77" s="10">
        <f t="shared" si="49"/>
        <v>0</v>
      </c>
      <c r="AE77" s="10">
        <f t="shared" si="50"/>
        <v>0</v>
      </c>
      <c r="AF77" s="1">
        <f t="shared" si="51"/>
        <v>578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31</v>
      </c>
      <c r="C78" s="1">
        <v>75</v>
      </c>
      <c r="D78" s="1">
        <v>310.42500000000001</v>
      </c>
      <c r="E78" s="1">
        <v>219.429</v>
      </c>
      <c r="F78" s="1">
        <v>140.571</v>
      </c>
      <c r="G78" s="6">
        <v>1</v>
      </c>
      <c r="H78" s="1">
        <v>60</v>
      </c>
      <c r="I78" s="1" t="s">
        <v>159</v>
      </c>
      <c r="J78" s="1">
        <v>211.255</v>
      </c>
      <c r="K78" s="1">
        <f t="shared" si="45"/>
        <v>8.1740000000000066</v>
      </c>
      <c r="L78" s="1">
        <f t="shared" si="46"/>
        <v>147.97399999999999</v>
      </c>
      <c r="M78" s="1">
        <v>71.454999999999998</v>
      </c>
      <c r="N78" s="1">
        <v>110</v>
      </c>
      <c r="O78" s="1">
        <f t="shared" si="47"/>
        <v>29.594799999999999</v>
      </c>
      <c r="P78" s="5">
        <f t="shared" ref="P78:P98" si="57">13*O78-N78-F78</f>
        <v>134.16139999999999</v>
      </c>
      <c r="Q78" s="5">
        <f t="shared" ref="Q78:Q98" si="58">ROUND(P78,0)</f>
        <v>134</v>
      </c>
      <c r="R78" s="5">
        <f t="shared" ref="R78:R98" si="59">Q78-S78</f>
        <v>64</v>
      </c>
      <c r="S78" s="5">
        <v>70</v>
      </c>
      <c r="T78" s="5"/>
      <c r="U78" s="1"/>
      <c r="V78" s="1">
        <f t="shared" ref="V78:V98" si="60">(F78+N78+Q78)/O78</f>
        <v>12.994546339221756</v>
      </c>
      <c r="W78" s="1">
        <f t="shared" si="52"/>
        <v>8.466723883925555</v>
      </c>
      <c r="X78" s="1">
        <v>33.026599999999988</v>
      </c>
      <c r="Y78" s="1">
        <v>50.136800000000001</v>
      </c>
      <c r="Z78" s="1">
        <v>46.953200000000002</v>
      </c>
      <c r="AA78" s="1">
        <v>46.402200000000001</v>
      </c>
      <c r="AB78" s="1">
        <v>50.392800000000001</v>
      </c>
      <c r="AC78" s="1"/>
      <c r="AD78" s="1">
        <f t="shared" si="49"/>
        <v>64</v>
      </c>
      <c r="AE78" s="1">
        <f t="shared" si="50"/>
        <v>70</v>
      </c>
      <c r="AF78" s="1">
        <f t="shared" si="51"/>
        <v>273.55460000000005</v>
      </c>
      <c r="AG78" s="1"/>
      <c r="AH78" s="1" t="str">
        <f>VLOOKUP(A78,'[1]заказ на 25,05,24'!$A:$A,1,0)</f>
        <v>6756 ВЕТЧ.ЛЮБИТЕЛЬСКАЯ п/о  Останкино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31</v>
      </c>
      <c r="C79" s="1">
        <v>144</v>
      </c>
      <c r="D79" s="1">
        <v>43.295999999999999</v>
      </c>
      <c r="E79" s="1">
        <v>56.685000000000002</v>
      </c>
      <c r="F79" s="1">
        <v>122.46299999999999</v>
      </c>
      <c r="G79" s="6">
        <v>1</v>
      </c>
      <c r="H79" s="1" t="e">
        <v>#N/A</v>
      </c>
      <c r="I79" s="1" t="s">
        <v>159</v>
      </c>
      <c r="J79" s="1">
        <v>56</v>
      </c>
      <c r="K79" s="1">
        <f t="shared" si="45"/>
        <v>0.68500000000000227</v>
      </c>
      <c r="L79" s="1">
        <f t="shared" si="46"/>
        <v>56.685000000000002</v>
      </c>
      <c r="M79" s="1"/>
      <c r="N79" s="1"/>
      <c r="O79" s="1">
        <f t="shared" si="47"/>
        <v>11.337</v>
      </c>
      <c r="P79" s="5">
        <f t="shared" si="57"/>
        <v>24.918000000000006</v>
      </c>
      <c r="Q79" s="5">
        <f t="shared" si="58"/>
        <v>25</v>
      </c>
      <c r="R79" s="5">
        <f t="shared" si="59"/>
        <v>25</v>
      </c>
      <c r="S79" s="5"/>
      <c r="T79" s="5"/>
      <c r="U79" s="1"/>
      <c r="V79" s="1">
        <f t="shared" si="60"/>
        <v>13.00723295404428</v>
      </c>
      <c r="W79" s="1">
        <f t="shared" si="52"/>
        <v>10.802064038105319</v>
      </c>
      <c r="X79" s="1">
        <v>6.4903999999999993</v>
      </c>
      <c r="Y79" s="1">
        <v>0.27439999999999998</v>
      </c>
      <c r="Z79" s="1">
        <v>0</v>
      </c>
      <c r="AA79" s="1">
        <v>0</v>
      </c>
      <c r="AB79" s="1">
        <v>0</v>
      </c>
      <c r="AC79" s="1" t="s">
        <v>64</v>
      </c>
      <c r="AD79" s="1">
        <f t="shared" si="49"/>
        <v>25</v>
      </c>
      <c r="AE79" s="1">
        <f t="shared" si="50"/>
        <v>0</v>
      </c>
      <c r="AF79" s="1">
        <f t="shared" si="51"/>
        <v>22.674000000000007</v>
      </c>
      <c r="AG79" s="1"/>
      <c r="AH79" s="1" t="str">
        <f>VLOOKUP(A79,'[1]заказ на 25,05,24'!$A:$A,1,0)</f>
        <v>6769 СЕМЕЙНАЯ вар п/о  Останкино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33</v>
      </c>
      <c r="C80" s="1"/>
      <c r="D80" s="1">
        <v>688</v>
      </c>
      <c r="E80" s="1">
        <v>426</v>
      </c>
      <c r="F80" s="1">
        <v>262</v>
      </c>
      <c r="G80" s="6">
        <v>0.28000000000000003</v>
      </c>
      <c r="H80" s="1">
        <v>45</v>
      </c>
      <c r="I80" s="1" t="s">
        <v>159</v>
      </c>
      <c r="J80" s="1">
        <v>426</v>
      </c>
      <c r="K80" s="1">
        <f t="shared" si="45"/>
        <v>0</v>
      </c>
      <c r="L80" s="1">
        <f t="shared" si="46"/>
        <v>10</v>
      </c>
      <c r="M80" s="1">
        <v>416</v>
      </c>
      <c r="N80" s="1"/>
      <c r="O80" s="1">
        <f t="shared" si="47"/>
        <v>2</v>
      </c>
      <c r="P80" s="5"/>
      <c r="Q80" s="5">
        <f t="shared" si="58"/>
        <v>0</v>
      </c>
      <c r="R80" s="5">
        <f t="shared" si="59"/>
        <v>0</v>
      </c>
      <c r="S80" s="5"/>
      <c r="T80" s="5"/>
      <c r="U80" s="1"/>
      <c r="V80" s="1">
        <f t="shared" si="60"/>
        <v>131</v>
      </c>
      <c r="W80" s="1">
        <f t="shared" si="52"/>
        <v>131</v>
      </c>
      <c r="X80" s="1">
        <v>0</v>
      </c>
      <c r="Y80" s="1">
        <v>0.27439999999999998</v>
      </c>
      <c r="Z80" s="1">
        <v>0</v>
      </c>
      <c r="AA80" s="1">
        <v>0</v>
      </c>
      <c r="AB80" s="1">
        <v>0</v>
      </c>
      <c r="AC80" s="1" t="s">
        <v>116</v>
      </c>
      <c r="AD80" s="1">
        <f t="shared" si="49"/>
        <v>0</v>
      </c>
      <c r="AE80" s="1">
        <f t="shared" si="50"/>
        <v>0</v>
      </c>
      <c r="AF80" s="1">
        <f t="shared" si="51"/>
        <v>1016</v>
      </c>
      <c r="AG80" s="1"/>
      <c r="AH80" s="1" t="str">
        <f>VLOOKUP(A80,'[1]заказ на 25,05,24'!$A:$A,1,0)</f>
        <v>6773 САЛЯМИ Папа может п/к в/у 0,28кг 8шт  Останкино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33</v>
      </c>
      <c r="C81" s="1">
        <v>88</v>
      </c>
      <c r="D81" s="1">
        <v>168</v>
      </c>
      <c r="E81" s="1">
        <v>157</v>
      </c>
      <c r="F81" s="1">
        <v>72</v>
      </c>
      <c r="G81" s="6">
        <v>0.35</v>
      </c>
      <c r="H81" s="1">
        <v>45</v>
      </c>
      <c r="I81" s="1" t="s">
        <v>159</v>
      </c>
      <c r="J81" s="1">
        <v>172</v>
      </c>
      <c r="K81" s="1">
        <f t="shared" si="45"/>
        <v>-15</v>
      </c>
      <c r="L81" s="1">
        <f t="shared" si="46"/>
        <v>157</v>
      </c>
      <c r="M81" s="1"/>
      <c r="N81" s="1"/>
      <c r="O81" s="1">
        <f t="shared" si="47"/>
        <v>31.4</v>
      </c>
      <c r="P81" s="5">
        <f>11*O81-N81-F81</f>
        <v>273.39999999999998</v>
      </c>
      <c r="Q81" s="5">
        <f t="shared" si="58"/>
        <v>273</v>
      </c>
      <c r="R81" s="5">
        <f t="shared" si="59"/>
        <v>123</v>
      </c>
      <c r="S81" s="5">
        <v>150</v>
      </c>
      <c r="T81" s="5"/>
      <c r="U81" s="1"/>
      <c r="V81" s="1">
        <f t="shared" si="60"/>
        <v>10.987261146496817</v>
      </c>
      <c r="W81" s="1">
        <f t="shared" si="52"/>
        <v>2.2929936305732483</v>
      </c>
      <c r="X81" s="1">
        <v>26</v>
      </c>
      <c r="Y81" s="1">
        <v>30.2</v>
      </c>
      <c r="Z81" s="1">
        <v>0</v>
      </c>
      <c r="AA81" s="1">
        <v>19.2</v>
      </c>
      <c r="AB81" s="1">
        <v>0</v>
      </c>
      <c r="AC81" s="1" t="s">
        <v>64</v>
      </c>
      <c r="AD81" s="1">
        <f t="shared" si="49"/>
        <v>43.05</v>
      </c>
      <c r="AE81" s="1">
        <f t="shared" si="50"/>
        <v>52.5</v>
      </c>
      <c r="AF81" s="1">
        <f t="shared" si="51"/>
        <v>125.60000000000002</v>
      </c>
      <c r="AG81" s="1"/>
      <c r="AH81" s="1" t="str">
        <f>VLOOKUP(A81,'[1]заказ на 25,05,24'!$A:$A,1,0)</f>
        <v>6776 ХОТ-ДОГ Папа может сос п/о мгс 0,35кг  Останкино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33</v>
      </c>
      <c r="C82" s="1">
        <v>55</v>
      </c>
      <c r="D82" s="1">
        <v>300</v>
      </c>
      <c r="E82" s="1">
        <v>250</v>
      </c>
      <c r="F82" s="1">
        <v>50</v>
      </c>
      <c r="G82" s="6">
        <v>0.4</v>
      </c>
      <c r="H82" s="1">
        <v>45</v>
      </c>
      <c r="I82" s="1" t="s">
        <v>159</v>
      </c>
      <c r="J82" s="1">
        <v>393</v>
      </c>
      <c r="K82" s="1">
        <f t="shared" si="45"/>
        <v>-143</v>
      </c>
      <c r="L82" s="1">
        <f t="shared" si="46"/>
        <v>250</v>
      </c>
      <c r="M82" s="1"/>
      <c r="N82" s="1"/>
      <c r="O82" s="1">
        <f t="shared" si="47"/>
        <v>50</v>
      </c>
      <c r="P82" s="5">
        <f>10*O82-N82-F82</f>
        <v>450</v>
      </c>
      <c r="Q82" s="5">
        <f t="shared" si="58"/>
        <v>450</v>
      </c>
      <c r="R82" s="5">
        <f t="shared" si="59"/>
        <v>200</v>
      </c>
      <c r="S82" s="5">
        <v>250</v>
      </c>
      <c r="T82" s="5"/>
      <c r="U82" s="1"/>
      <c r="V82" s="1">
        <f t="shared" si="60"/>
        <v>10</v>
      </c>
      <c r="W82" s="1">
        <f t="shared" si="52"/>
        <v>1</v>
      </c>
      <c r="X82" s="1">
        <v>20</v>
      </c>
      <c r="Y82" s="1">
        <v>46.8</v>
      </c>
      <c r="Z82" s="1">
        <v>0</v>
      </c>
      <c r="AA82" s="1">
        <v>20</v>
      </c>
      <c r="AB82" s="1">
        <v>0</v>
      </c>
      <c r="AC82" s="1" t="s">
        <v>64</v>
      </c>
      <c r="AD82" s="1">
        <f t="shared" si="49"/>
        <v>80</v>
      </c>
      <c r="AE82" s="1">
        <f t="shared" si="50"/>
        <v>100</v>
      </c>
      <c r="AF82" s="1">
        <f t="shared" si="51"/>
        <v>250</v>
      </c>
      <c r="AG82" s="1"/>
      <c r="AH82" s="1" t="str">
        <f>VLOOKUP(A82,'[1]заказ на 25,05,24'!$A:$A,1,0)</f>
        <v>6777 МЯСНЫЕ С ГОВЯДИНОЙ ПМ сос п/о мгс 0,4кг  Останкино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33</v>
      </c>
      <c r="C83" s="1">
        <v>170</v>
      </c>
      <c r="D83" s="1">
        <v>48</v>
      </c>
      <c r="E83" s="1">
        <v>72</v>
      </c>
      <c r="F83" s="1">
        <v>130</v>
      </c>
      <c r="G83" s="6">
        <v>0.16</v>
      </c>
      <c r="H83" s="1">
        <v>30</v>
      </c>
      <c r="I83" s="1" t="s">
        <v>159</v>
      </c>
      <c r="J83" s="1">
        <v>81</v>
      </c>
      <c r="K83" s="1">
        <f t="shared" si="45"/>
        <v>-9</v>
      </c>
      <c r="L83" s="1">
        <f t="shared" si="46"/>
        <v>72</v>
      </c>
      <c r="M83" s="1"/>
      <c r="N83" s="1"/>
      <c r="O83" s="1">
        <f t="shared" si="47"/>
        <v>14.4</v>
      </c>
      <c r="P83" s="5">
        <f>12*O83-N83-F83</f>
        <v>42.800000000000011</v>
      </c>
      <c r="Q83" s="5">
        <v>0</v>
      </c>
      <c r="R83" s="5">
        <f t="shared" si="59"/>
        <v>0</v>
      </c>
      <c r="S83" s="5"/>
      <c r="T83" s="15">
        <v>0</v>
      </c>
      <c r="U83" s="19"/>
      <c r="V83" s="1">
        <f t="shared" si="60"/>
        <v>9.0277777777777768</v>
      </c>
      <c r="W83" s="1">
        <f t="shared" si="52"/>
        <v>9.0277777777777768</v>
      </c>
      <c r="X83" s="1">
        <v>15.2</v>
      </c>
      <c r="Y83" s="1">
        <v>13</v>
      </c>
      <c r="Z83" s="1">
        <v>0</v>
      </c>
      <c r="AA83" s="1">
        <v>18.600000000000001</v>
      </c>
      <c r="AB83" s="1">
        <v>0</v>
      </c>
      <c r="AC83" s="1" t="s">
        <v>64</v>
      </c>
      <c r="AD83" s="1">
        <f t="shared" si="49"/>
        <v>0</v>
      </c>
      <c r="AE83" s="1">
        <f t="shared" si="50"/>
        <v>0</v>
      </c>
      <c r="AF83" s="1">
        <f t="shared" si="51"/>
        <v>43.199999999999989</v>
      </c>
      <c r="AG83" s="1"/>
      <c r="AH83" s="1" t="str">
        <f>VLOOKUP(A83,'[1]заказ на 25,05,24'!$A:$A,1,0)</f>
        <v>6778 МЯСНИКС Папа Может сос б/о мгс 1/160  Останкино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31</v>
      </c>
      <c r="C84" s="1"/>
      <c r="D84" s="1">
        <v>67.751000000000005</v>
      </c>
      <c r="E84" s="1"/>
      <c r="F84" s="1">
        <v>67.751000000000005</v>
      </c>
      <c r="G84" s="6">
        <v>1</v>
      </c>
      <c r="H84" s="1">
        <v>45</v>
      </c>
      <c r="I84" s="1" t="s">
        <v>160</v>
      </c>
      <c r="J84" s="1"/>
      <c r="K84" s="1">
        <f t="shared" ref="K84:K85" si="61">E84-J84</f>
        <v>0</v>
      </c>
      <c r="L84" s="1">
        <f t="shared" ref="L84:L85" si="62">E84-M84</f>
        <v>0</v>
      </c>
      <c r="M84" s="1"/>
      <c r="N84" s="1">
        <v>80</v>
      </c>
      <c r="O84" s="1">
        <f t="shared" ref="O84:O85" si="63">L84/5</f>
        <v>0</v>
      </c>
      <c r="P84" s="5"/>
      <c r="Q84" s="5">
        <f t="shared" si="58"/>
        <v>0</v>
      </c>
      <c r="R84" s="5">
        <f t="shared" si="59"/>
        <v>0</v>
      </c>
      <c r="S84" s="5"/>
      <c r="T84" s="5"/>
      <c r="U84" s="1"/>
      <c r="V84" s="1" t="e">
        <f t="shared" si="60"/>
        <v>#DIV/0!</v>
      </c>
      <c r="W84" s="1" t="e">
        <f t="shared" si="52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64</v>
      </c>
      <c r="AD84" s="1">
        <f t="shared" si="49"/>
        <v>0</v>
      </c>
      <c r="AE84" s="1">
        <f t="shared" si="50"/>
        <v>0</v>
      </c>
      <c r="AF84" s="1">
        <f t="shared" si="51"/>
        <v>-147.751</v>
      </c>
      <c r="AG84" s="1"/>
      <c r="AH84" s="1" t="str">
        <f>VLOOKUP(A84,'[1]заказ на 25,05,24'!$A:$A,1,0)</f>
        <v>6790 СЕРВЕЛАТ ЕВРОПЕЙСКИЙ в/к в/у  Останкино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33</v>
      </c>
      <c r="C85" s="1"/>
      <c r="D85" s="1">
        <v>120</v>
      </c>
      <c r="E85" s="1"/>
      <c r="F85" s="1">
        <v>120</v>
      </c>
      <c r="G85" s="6">
        <v>0.33</v>
      </c>
      <c r="H85" s="1">
        <v>45</v>
      </c>
      <c r="I85" s="1" t="s">
        <v>160</v>
      </c>
      <c r="J85" s="1"/>
      <c r="K85" s="1">
        <f t="shared" si="61"/>
        <v>0</v>
      </c>
      <c r="L85" s="1">
        <f t="shared" si="62"/>
        <v>0</v>
      </c>
      <c r="M85" s="1"/>
      <c r="N85" s="1">
        <v>130</v>
      </c>
      <c r="O85" s="1">
        <f t="shared" si="63"/>
        <v>0</v>
      </c>
      <c r="P85" s="5"/>
      <c r="Q85" s="5">
        <f t="shared" si="58"/>
        <v>0</v>
      </c>
      <c r="R85" s="5">
        <f t="shared" si="59"/>
        <v>0</v>
      </c>
      <c r="S85" s="5"/>
      <c r="T85" s="5"/>
      <c r="U85" s="1"/>
      <c r="V85" s="1" t="e">
        <f t="shared" si="60"/>
        <v>#DIV/0!</v>
      </c>
      <c r="W85" s="1" t="e">
        <f t="shared" si="52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64</v>
      </c>
      <c r="AD85" s="1">
        <f t="shared" si="49"/>
        <v>0</v>
      </c>
      <c r="AE85" s="1">
        <f t="shared" si="50"/>
        <v>0</v>
      </c>
      <c r="AF85" s="1">
        <f t="shared" si="51"/>
        <v>-250</v>
      </c>
      <c r="AG85" s="1"/>
      <c r="AH85" s="1" t="str">
        <f>VLOOKUP(A85,'[1]заказ на 25,05,24'!$A:$A,1,0)</f>
        <v>6791 СЕРВЕЛАТ ПРЕМИУМ в/к в/у 0,33кг 8шт  Останкино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31</v>
      </c>
      <c r="C86" s="1"/>
      <c r="D86" s="1"/>
      <c r="E86" s="1"/>
      <c r="F86" s="1"/>
      <c r="G86" s="6">
        <v>1</v>
      </c>
      <c r="H86" s="1">
        <v>45</v>
      </c>
      <c r="I86" s="1" t="s">
        <v>160</v>
      </c>
      <c r="J86" s="1"/>
      <c r="K86" s="1">
        <f t="shared" si="45"/>
        <v>0</v>
      </c>
      <c r="L86" s="1">
        <f t="shared" si="46"/>
        <v>0</v>
      </c>
      <c r="M86" s="1"/>
      <c r="N86" s="1">
        <v>80</v>
      </c>
      <c r="O86" s="1">
        <f>L86/5</f>
        <v>0</v>
      </c>
      <c r="P86" s="5"/>
      <c r="Q86" s="5">
        <f t="shared" si="58"/>
        <v>0</v>
      </c>
      <c r="R86" s="5">
        <f t="shared" si="59"/>
        <v>0</v>
      </c>
      <c r="S86" s="5"/>
      <c r="T86" s="5"/>
      <c r="U86" s="1"/>
      <c r="V86" s="1" t="e">
        <f t="shared" si="60"/>
        <v>#DIV/0!</v>
      </c>
      <c r="W86" s="1" t="e">
        <f t="shared" si="52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9" t="s">
        <v>142</v>
      </c>
      <c r="AD86" s="1">
        <f t="shared" si="49"/>
        <v>0</v>
      </c>
      <c r="AE86" s="1">
        <f t="shared" si="50"/>
        <v>0</v>
      </c>
      <c r="AF86" s="1">
        <f t="shared" si="51"/>
        <v>-80</v>
      </c>
      <c r="AG86" s="1"/>
      <c r="AH86" s="1" t="str">
        <f>VLOOKUP(A86,'[1]заказ на 25,05,24'!$A:$A,1,0)</f>
        <v>6792 СЕРВЕЛАТ ПРЕМИУМ в/к в/у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33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 t="s">
        <v>160</v>
      </c>
      <c r="J87" s="1"/>
      <c r="K87" s="1">
        <f t="shared" ref="K87" si="64">E87-J87</f>
        <v>0</v>
      </c>
      <c r="L87" s="1">
        <f t="shared" ref="L87" si="65">E87-M87</f>
        <v>0</v>
      </c>
      <c r="M87" s="1"/>
      <c r="N87" s="1">
        <v>120</v>
      </c>
      <c r="O87" s="1">
        <f t="shared" ref="O87" si="66">L87/5</f>
        <v>0</v>
      </c>
      <c r="P87" s="5"/>
      <c r="Q87" s="5">
        <f t="shared" si="58"/>
        <v>0</v>
      </c>
      <c r="R87" s="5">
        <f t="shared" si="59"/>
        <v>0</v>
      </c>
      <c r="S87" s="5"/>
      <c r="T87" s="5"/>
      <c r="U87" s="1"/>
      <c r="V87" s="1" t="e">
        <f t="shared" si="60"/>
        <v>#DIV/0!</v>
      </c>
      <c r="W87" s="1" t="e">
        <f t="shared" si="52"/>
        <v>#DIV/0!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64</v>
      </c>
      <c r="AD87" s="1">
        <f t="shared" si="49"/>
        <v>0</v>
      </c>
      <c r="AE87" s="1">
        <f t="shared" si="50"/>
        <v>0</v>
      </c>
      <c r="AF87" s="1">
        <f t="shared" si="51"/>
        <v>-200</v>
      </c>
      <c r="AG87" s="1"/>
      <c r="AH87" s="1" t="str">
        <f>VLOOKUP(A87,'[1]заказ на 25,05,24'!$A:$A,1,0)</f>
        <v>6793 БАЛЫКОВАЯ в/к в/у 0,33кг 8шт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31</v>
      </c>
      <c r="C88" s="1"/>
      <c r="D88" s="1">
        <v>46.13</v>
      </c>
      <c r="E88" s="1"/>
      <c r="F88" s="1">
        <v>46.13</v>
      </c>
      <c r="G88" s="6">
        <v>1</v>
      </c>
      <c r="H88" s="1">
        <v>45</v>
      </c>
      <c r="I88" s="1" t="s">
        <v>160</v>
      </c>
      <c r="J88" s="1"/>
      <c r="K88" s="1">
        <f t="shared" ref="K88:K89" si="67">E88-J88</f>
        <v>0</v>
      </c>
      <c r="L88" s="1">
        <f t="shared" ref="L88:L89" si="68">E88-M88</f>
        <v>0</v>
      </c>
      <c r="M88" s="1"/>
      <c r="N88" s="1">
        <v>50</v>
      </c>
      <c r="O88" s="1">
        <f t="shared" ref="O88:O89" si="69">L88/5</f>
        <v>0</v>
      </c>
      <c r="P88" s="5"/>
      <c r="Q88" s="5">
        <f t="shared" si="58"/>
        <v>0</v>
      </c>
      <c r="R88" s="5">
        <f t="shared" si="59"/>
        <v>0</v>
      </c>
      <c r="S88" s="5"/>
      <c r="T88" s="5"/>
      <c r="U88" s="1"/>
      <c r="V88" s="1" t="e">
        <f t="shared" si="60"/>
        <v>#DIV/0!</v>
      </c>
      <c r="W88" s="1" t="e">
        <f t="shared" si="52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64</v>
      </c>
      <c r="AD88" s="1">
        <f t="shared" si="49"/>
        <v>0</v>
      </c>
      <c r="AE88" s="1">
        <f t="shared" si="50"/>
        <v>0</v>
      </c>
      <c r="AF88" s="1">
        <f t="shared" si="51"/>
        <v>-96.13</v>
      </c>
      <c r="AG88" s="1"/>
      <c r="AH88" s="1" t="str">
        <f>VLOOKUP(A88,'[1]заказ на 25,05,24'!$A:$A,1,0)</f>
        <v>6794 БАЛЫКОВАЯ в/к в/у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125</v>
      </c>
      <c r="B89" s="1" t="s">
        <v>33</v>
      </c>
      <c r="C89" s="1"/>
      <c r="D89" s="1">
        <v>96</v>
      </c>
      <c r="E89" s="1"/>
      <c r="F89" s="1">
        <v>96</v>
      </c>
      <c r="G89" s="6">
        <v>0.33</v>
      </c>
      <c r="H89" s="1">
        <v>45</v>
      </c>
      <c r="I89" s="1" t="s">
        <v>160</v>
      </c>
      <c r="J89" s="1"/>
      <c r="K89" s="1">
        <f t="shared" si="67"/>
        <v>0</v>
      </c>
      <c r="L89" s="1">
        <f t="shared" si="68"/>
        <v>0</v>
      </c>
      <c r="M89" s="1"/>
      <c r="N89" s="1">
        <v>150</v>
      </c>
      <c r="O89" s="1">
        <f t="shared" si="69"/>
        <v>0</v>
      </c>
      <c r="P89" s="5"/>
      <c r="Q89" s="5">
        <f t="shared" si="58"/>
        <v>0</v>
      </c>
      <c r="R89" s="5">
        <f t="shared" si="59"/>
        <v>0</v>
      </c>
      <c r="S89" s="5"/>
      <c r="T89" s="5"/>
      <c r="U89" s="1"/>
      <c r="V89" s="1" t="e">
        <f t="shared" si="60"/>
        <v>#DIV/0!</v>
      </c>
      <c r="W89" s="1" t="e">
        <f t="shared" si="52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64</v>
      </c>
      <c r="AD89" s="1">
        <f t="shared" si="49"/>
        <v>0</v>
      </c>
      <c r="AE89" s="1">
        <f t="shared" si="50"/>
        <v>0</v>
      </c>
      <c r="AF89" s="1">
        <f t="shared" si="51"/>
        <v>-246</v>
      </c>
      <c r="AG89" s="1"/>
      <c r="AH89" s="1" t="str">
        <f>VLOOKUP(A89,'[1]заказ на 25,05,24'!$A:$A,1,0)</f>
        <v>6795 ОСТАНКИНСКАЯ в/к в/у 0,33кг 8шт  Останкино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31</v>
      </c>
      <c r="C90" s="1"/>
      <c r="D90" s="1">
        <v>67.344999999999999</v>
      </c>
      <c r="E90" s="1"/>
      <c r="F90" s="1">
        <v>67.344999999999999</v>
      </c>
      <c r="G90" s="6">
        <v>1</v>
      </c>
      <c r="H90" s="1">
        <v>45</v>
      </c>
      <c r="I90" s="1" t="s">
        <v>160</v>
      </c>
      <c r="J90" s="1"/>
      <c r="K90" s="1">
        <f t="shared" ref="K90:K92" si="70">E90-J90</f>
        <v>0</v>
      </c>
      <c r="L90" s="1">
        <f t="shared" ref="L90:L92" si="71">E90-M90</f>
        <v>0</v>
      </c>
      <c r="M90" s="1"/>
      <c r="N90" s="1">
        <v>80</v>
      </c>
      <c r="O90" s="1">
        <f t="shared" ref="O90:O92" si="72">L90/5</f>
        <v>0</v>
      </c>
      <c r="P90" s="5"/>
      <c r="Q90" s="5">
        <f t="shared" si="58"/>
        <v>0</v>
      </c>
      <c r="R90" s="5">
        <f t="shared" si="59"/>
        <v>0</v>
      </c>
      <c r="S90" s="5"/>
      <c r="T90" s="5"/>
      <c r="U90" s="1"/>
      <c r="V90" s="1" t="e">
        <f t="shared" si="60"/>
        <v>#DIV/0!</v>
      </c>
      <c r="W90" s="1" t="e">
        <f t="shared" si="52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64</v>
      </c>
      <c r="AD90" s="1">
        <f t="shared" si="49"/>
        <v>0</v>
      </c>
      <c r="AE90" s="1">
        <f t="shared" si="50"/>
        <v>0</v>
      </c>
      <c r="AF90" s="1">
        <f t="shared" si="51"/>
        <v>-147.345</v>
      </c>
      <c r="AG90" s="1"/>
      <c r="AH90" s="1" t="str">
        <f>VLOOKUP(A90,'[1]заказ на 25,05,24'!$A:$A,1,0)</f>
        <v>6796 ОСТАНКИНСКАЯ в/к в/у  Останкино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33</v>
      </c>
      <c r="C91" s="1"/>
      <c r="D91" s="1">
        <v>96</v>
      </c>
      <c r="E91" s="1"/>
      <c r="F91" s="1">
        <v>96</v>
      </c>
      <c r="G91" s="6">
        <v>0.66</v>
      </c>
      <c r="H91" s="1">
        <v>45</v>
      </c>
      <c r="I91" s="1" t="s">
        <v>160</v>
      </c>
      <c r="J91" s="1"/>
      <c r="K91" s="1">
        <f t="shared" si="70"/>
        <v>0</v>
      </c>
      <c r="L91" s="1">
        <f t="shared" si="71"/>
        <v>0</v>
      </c>
      <c r="M91" s="1"/>
      <c r="N91" s="1">
        <v>100</v>
      </c>
      <c r="O91" s="1">
        <f t="shared" si="72"/>
        <v>0</v>
      </c>
      <c r="P91" s="5"/>
      <c r="Q91" s="5">
        <f t="shared" si="58"/>
        <v>0</v>
      </c>
      <c r="R91" s="5">
        <f t="shared" si="59"/>
        <v>0</v>
      </c>
      <c r="S91" s="5"/>
      <c r="T91" s="5"/>
      <c r="U91" s="1"/>
      <c r="V91" s="1" t="e">
        <f t="shared" si="60"/>
        <v>#DIV/0!</v>
      </c>
      <c r="W91" s="1" t="e">
        <f t="shared" si="52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64</v>
      </c>
      <c r="AD91" s="1">
        <f t="shared" si="49"/>
        <v>0</v>
      </c>
      <c r="AE91" s="1">
        <f t="shared" si="50"/>
        <v>0</v>
      </c>
      <c r="AF91" s="1">
        <f t="shared" si="51"/>
        <v>-196</v>
      </c>
      <c r="AG91" s="1"/>
      <c r="AH91" s="1" t="str">
        <f>VLOOKUP(A91,'[1]заказ на 25,05,24'!$A:$A,1,0)</f>
        <v>6803 ВЕНСКАЯ САЛЯМИ п/к в/у 0,66кг 8шт  Останкино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33</v>
      </c>
      <c r="C92" s="1"/>
      <c r="D92" s="1">
        <v>152</v>
      </c>
      <c r="E92" s="1"/>
      <c r="F92" s="1">
        <v>152</v>
      </c>
      <c r="G92" s="6">
        <v>0.66</v>
      </c>
      <c r="H92" s="1">
        <v>45</v>
      </c>
      <c r="I92" s="1" t="s">
        <v>160</v>
      </c>
      <c r="J92" s="1"/>
      <c r="K92" s="1">
        <f t="shared" si="70"/>
        <v>0</v>
      </c>
      <c r="L92" s="1">
        <f t="shared" si="71"/>
        <v>0</v>
      </c>
      <c r="M92" s="1"/>
      <c r="N92" s="1">
        <v>150</v>
      </c>
      <c r="O92" s="1">
        <f t="shared" si="72"/>
        <v>0</v>
      </c>
      <c r="P92" s="5"/>
      <c r="Q92" s="5">
        <f t="shared" si="58"/>
        <v>0</v>
      </c>
      <c r="R92" s="5">
        <f t="shared" si="59"/>
        <v>0</v>
      </c>
      <c r="S92" s="5"/>
      <c r="T92" s="5"/>
      <c r="U92" s="1"/>
      <c r="V92" s="1" t="e">
        <f t="shared" si="60"/>
        <v>#DIV/0!</v>
      </c>
      <c r="W92" s="1" t="e">
        <f t="shared" si="52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64</v>
      </c>
      <c r="AD92" s="1">
        <f t="shared" si="49"/>
        <v>0</v>
      </c>
      <c r="AE92" s="1">
        <f t="shared" si="50"/>
        <v>0</v>
      </c>
      <c r="AF92" s="1">
        <f t="shared" si="51"/>
        <v>-302</v>
      </c>
      <c r="AG92" s="1"/>
      <c r="AH92" s="1" t="str">
        <f>VLOOKUP(A92,'[1]заказ на 25,05,24'!$A:$A,1,0)</f>
        <v>6804 СЕРВЕЛАТ КРЕМЛЕВСКИЙ в/к в/у 0,66кг 8шт  Останкино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33</v>
      </c>
      <c r="C93" s="1"/>
      <c r="D93" s="1"/>
      <c r="E93" s="1"/>
      <c r="F93" s="1"/>
      <c r="G93" s="6">
        <v>0.66</v>
      </c>
      <c r="H93" s="1">
        <v>45</v>
      </c>
      <c r="I93" s="1" t="s">
        <v>160</v>
      </c>
      <c r="J93" s="1"/>
      <c r="K93" s="1">
        <f t="shared" ref="K93:K102" si="73">E93-J93</f>
        <v>0</v>
      </c>
      <c r="L93" s="1">
        <f t="shared" si="46"/>
        <v>0</v>
      </c>
      <c r="M93" s="1"/>
      <c r="N93" s="1">
        <v>150</v>
      </c>
      <c r="O93" s="1">
        <f>L93/5</f>
        <v>0</v>
      </c>
      <c r="P93" s="5"/>
      <c r="Q93" s="5">
        <f t="shared" si="58"/>
        <v>0</v>
      </c>
      <c r="R93" s="5">
        <f t="shared" si="59"/>
        <v>0</v>
      </c>
      <c r="S93" s="5"/>
      <c r="T93" s="5"/>
      <c r="U93" s="1"/>
      <c r="V93" s="1" t="e">
        <f t="shared" si="60"/>
        <v>#DIV/0!</v>
      </c>
      <c r="W93" s="1" t="e">
        <f t="shared" si="52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9" t="s">
        <v>142</v>
      </c>
      <c r="AD93" s="1">
        <f t="shared" si="49"/>
        <v>0</v>
      </c>
      <c r="AE93" s="1">
        <f t="shared" si="50"/>
        <v>0</v>
      </c>
      <c r="AF93" s="1">
        <f t="shared" si="51"/>
        <v>-150</v>
      </c>
      <c r="AG93" s="1"/>
      <c r="AH93" s="1" t="str">
        <f>VLOOKUP(A93,'[1]заказ на 25,05,24'!$A:$A,1,0)</f>
        <v>6806 СЕРВЕЛАТ ЕВРОПЕЙСКИЙ в/к в/у 0.66кг 8шт.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130</v>
      </c>
      <c r="B94" s="1" t="s">
        <v>33</v>
      </c>
      <c r="C94" s="1"/>
      <c r="D94" s="1">
        <v>152</v>
      </c>
      <c r="E94" s="1"/>
      <c r="F94" s="1">
        <v>152</v>
      </c>
      <c r="G94" s="6">
        <v>0.33</v>
      </c>
      <c r="H94" s="1">
        <v>45</v>
      </c>
      <c r="I94" s="1" t="s">
        <v>160</v>
      </c>
      <c r="J94" s="1"/>
      <c r="K94" s="1">
        <f t="shared" ref="K94" si="74">E94-J94</f>
        <v>0</v>
      </c>
      <c r="L94" s="1">
        <f t="shared" ref="L94" si="75">E94-M94</f>
        <v>0</v>
      </c>
      <c r="M94" s="1"/>
      <c r="N94" s="1">
        <v>150</v>
      </c>
      <c r="O94" s="1">
        <f t="shared" ref="O94" si="76">L94/5</f>
        <v>0</v>
      </c>
      <c r="P94" s="5"/>
      <c r="Q94" s="5">
        <f t="shared" si="58"/>
        <v>0</v>
      </c>
      <c r="R94" s="5">
        <f t="shared" si="59"/>
        <v>0</v>
      </c>
      <c r="S94" s="5"/>
      <c r="T94" s="5"/>
      <c r="U94" s="1"/>
      <c r="V94" s="1" t="e">
        <f t="shared" si="60"/>
        <v>#DIV/0!</v>
      </c>
      <c r="W94" s="1" t="e">
        <f t="shared" si="52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64</v>
      </c>
      <c r="AD94" s="1">
        <f t="shared" si="49"/>
        <v>0</v>
      </c>
      <c r="AE94" s="1">
        <f t="shared" si="50"/>
        <v>0</v>
      </c>
      <c r="AF94" s="1">
        <f t="shared" si="51"/>
        <v>-302</v>
      </c>
      <c r="AG94" s="1"/>
      <c r="AH94" s="1" t="str">
        <f>VLOOKUP(A94,'[1]заказ на 25,05,24'!$A:$A,1,0)</f>
        <v>6807 СЕРВЕЛАТ ЕВРОПЕЙСКИЙ в/к в/у 0,33кг 8шт  Останкино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131</v>
      </c>
      <c r="B95" s="1" t="s">
        <v>33</v>
      </c>
      <c r="C95" s="1">
        <v>99</v>
      </c>
      <c r="D95" s="1">
        <v>120</v>
      </c>
      <c r="E95" s="1">
        <v>124</v>
      </c>
      <c r="F95" s="1">
        <v>72</v>
      </c>
      <c r="G95" s="6">
        <v>0.36</v>
      </c>
      <c r="H95" s="1" t="e">
        <v>#N/A</v>
      </c>
      <c r="I95" s="1" t="s">
        <v>160</v>
      </c>
      <c r="J95" s="1">
        <v>180</v>
      </c>
      <c r="K95" s="1">
        <f t="shared" si="73"/>
        <v>-56</v>
      </c>
      <c r="L95" s="1">
        <f t="shared" si="46"/>
        <v>124</v>
      </c>
      <c r="M95" s="1"/>
      <c r="N95" s="1">
        <v>100</v>
      </c>
      <c r="O95" s="1">
        <f t="shared" ref="O95:O102" si="77">L95/5</f>
        <v>24.8</v>
      </c>
      <c r="P95" s="5">
        <f t="shared" si="57"/>
        <v>150.40000000000003</v>
      </c>
      <c r="Q95" s="5">
        <f t="shared" si="58"/>
        <v>150</v>
      </c>
      <c r="R95" s="5">
        <f t="shared" si="59"/>
        <v>70</v>
      </c>
      <c r="S95" s="5">
        <v>80</v>
      </c>
      <c r="T95" s="5"/>
      <c r="U95" s="1"/>
      <c r="V95" s="1">
        <f t="shared" si="60"/>
        <v>12.983870967741936</v>
      </c>
      <c r="W95" s="1">
        <f t="shared" si="52"/>
        <v>6.935483870967742</v>
      </c>
      <c r="X95" s="1">
        <v>28.6</v>
      </c>
      <c r="Y95" s="1">
        <v>9.6</v>
      </c>
      <c r="Z95" s="1">
        <v>0</v>
      </c>
      <c r="AA95" s="1">
        <v>0</v>
      </c>
      <c r="AB95" s="1">
        <v>0</v>
      </c>
      <c r="AC95" s="1" t="s">
        <v>64</v>
      </c>
      <c r="AD95" s="1">
        <f t="shared" si="49"/>
        <v>25.2</v>
      </c>
      <c r="AE95" s="1">
        <f t="shared" si="50"/>
        <v>28.799999999999997</v>
      </c>
      <c r="AF95" s="1">
        <f t="shared" si="51"/>
        <v>49.599999999999966</v>
      </c>
      <c r="AG95" s="1"/>
      <c r="AH95" s="1" t="str">
        <f>VLOOKUP(A95,'[1]заказ на 25,05,24'!$A:$A,1,0)</f>
        <v>6822 ИЗ ОТБОРНОГО МЯСА ПМ сос п/о мгс 0,36кг  Останкино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132</v>
      </c>
      <c r="B96" s="1" t="s">
        <v>33</v>
      </c>
      <c r="C96" s="1">
        <v>401</v>
      </c>
      <c r="D96" s="1">
        <v>48</v>
      </c>
      <c r="E96" s="1">
        <v>198</v>
      </c>
      <c r="F96" s="1">
        <v>227</v>
      </c>
      <c r="G96" s="6">
        <v>0.15</v>
      </c>
      <c r="H96" s="1">
        <v>60</v>
      </c>
      <c r="I96" s="1" t="s">
        <v>159</v>
      </c>
      <c r="J96" s="1">
        <v>178</v>
      </c>
      <c r="K96" s="1">
        <f t="shared" si="73"/>
        <v>20</v>
      </c>
      <c r="L96" s="1">
        <f t="shared" si="46"/>
        <v>198</v>
      </c>
      <c r="M96" s="1"/>
      <c r="N96" s="1"/>
      <c r="O96" s="1">
        <f t="shared" si="77"/>
        <v>39.6</v>
      </c>
      <c r="P96" s="5">
        <f t="shared" si="57"/>
        <v>287.80000000000007</v>
      </c>
      <c r="Q96" s="5">
        <f t="shared" si="58"/>
        <v>288</v>
      </c>
      <c r="R96" s="5">
        <f t="shared" si="59"/>
        <v>138</v>
      </c>
      <c r="S96" s="5">
        <v>150</v>
      </c>
      <c r="T96" s="5"/>
      <c r="U96" s="1"/>
      <c r="V96" s="1">
        <f t="shared" si="60"/>
        <v>13.005050505050505</v>
      </c>
      <c r="W96" s="1">
        <f t="shared" si="52"/>
        <v>5.7323232323232318</v>
      </c>
      <c r="X96" s="1">
        <v>25.2</v>
      </c>
      <c r="Y96" s="1">
        <v>13.4</v>
      </c>
      <c r="Z96" s="1">
        <v>0</v>
      </c>
      <c r="AA96" s="1">
        <v>0</v>
      </c>
      <c r="AB96" s="1">
        <v>0</v>
      </c>
      <c r="AC96" s="1" t="s">
        <v>133</v>
      </c>
      <c r="AD96" s="1">
        <f t="shared" si="49"/>
        <v>20.7</v>
      </c>
      <c r="AE96" s="1">
        <f t="shared" si="50"/>
        <v>22.5</v>
      </c>
      <c r="AF96" s="1">
        <f t="shared" si="51"/>
        <v>79.199999999999932</v>
      </c>
      <c r="AG96" s="1"/>
      <c r="AH96" s="1" t="str">
        <f>VLOOKUP(A96,'[1]заказ на 25,05,24'!$A:$A,1,0)</f>
        <v>6826 МЯСНОЙ пашт п/о 1/150 12шт  Останкино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33</v>
      </c>
      <c r="C97" s="1">
        <v>353</v>
      </c>
      <c r="D97" s="1">
        <v>48</v>
      </c>
      <c r="E97" s="1">
        <v>126</v>
      </c>
      <c r="F97" s="1">
        <v>251</v>
      </c>
      <c r="G97" s="6">
        <v>0.15</v>
      </c>
      <c r="H97" s="1">
        <v>60</v>
      </c>
      <c r="I97" s="1" t="s">
        <v>159</v>
      </c>
      <c r="J97" s="1">
        <v>110</v>
      </c>
      <c r="K97" s="1">
        <f t="shared" si="73"/>
        <v>16</v>
      </c>
      <c r="L97" s="1">
        <f t="shared" si="46"/>
        <v>126</v>
      </c>
      <c r="M97" s="1"/>
      <c r="N97" s="1"/>
      <c r="O97" s="1">
        <f t="shared" si="77"/>
        <v>25.2</v>
      </c>
      <c r="P97" s="5">
        <f t="shared" si="57"/>
        <v>76.599999999999966</v>
      </c>
      <c r="Q97" s="5">
        <f t="shared" si="58"/>
        <v>77</v>
      </c>
      <c r="R97" s="5">
        <f t="shared" si="59"/>
        <v>77</v>
      </c>
      <c r="S97" s="5"/>
      <c r="T97" s="5"/>
      <c r="U97" s="1"/>
      <c r="V97" s="1">
        <f t="shared" si="60"/>
        <v>13.015873015873016</v>
      </c>
      <c r="W97" s="1">
        <f t="shared" si="52"/>
        <v>9.9603174603174605</v>
      </c>
      <c r="X97" s="1">
        <v>20.8</v>
      </c>
      <c r="Y97" s="1">
        <v>13.4</v>
      </c>
      <c r="Z97" s="1">
        <v>0</v>
      </c>
      <c r="AA97" s="1">
        <v>0</v>
      </c>
      <c r="AB97" s="1">
        <v>0</v>
      </c>
      <c r="AC97" s="1" t="s">
        <v>133</v>
      </c>
      <c r="AD97" s="1">
        <f t="shared" si="49"/>
        <v>11.549999999999999</v>
      </c>
      <c r="AE97" s="1">
        <f t="shared" si="50"/>
        <v>0</v>
      </c>
      <c r="AF97" s="1">
        <f t="shared" si="51"/>
        <v>50.400000000000034</v>
      </c>
      <c r="AG97" s="1"/>
      <c r="AH97" s="1" t="str">
        <f>VLOOKUP(A97,'[1]заказ на 25,05,24'!$A:$A,1,0)</f>
        <v>6827 НЕЖНЫЙ пашт п/о 1/150 12шт  Останкино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33</v>
      </c>
      <c r="C98" s="1">
        <v>341</v>
      </c>
      <c r="D98" s="1">
        <v>48</v>
      </c>
      <c r="E98" s="1">
        <v>163</v>
      </c>
      <c r="F98" s="1">
        <v>202</v>
      </c>
      <c r="G98" s="6">
        <v>0.15</v>
      </c>
      <c r="H98" s="1">
        <v>60</v>
      </c>
      <c r="I98" s="1" t="s">
        <v>159</v>
      </c>
      <c r="J98" s="1">
        <v>151</v>
      </c>
      <c r="K98" s="1">
        <f t="shared" si="73"/>
        <v>12</v>
      </c>
      <c r="L98" s="1">
        <f t="shared" si="46"/>
        <v>163</v>
      </c>
      <c r="M98" s="1"/>
      <c r="N98" s="1"/>
      <c r="O98" s="1">
        <f t="shared" si="77"/>
        <v>32.6</v>
      </c>
      <c r="P98" s="5">
        <f t="shared" si="57"/>
        <v>221.8</v>
      </c>
      <c r="Q98" s="5">
        <f t="shared" si="58"/>
        <v>222</v>
      </c>
      <c r="R98" s="5">
        <f t="shared" si="59"/>
        <v>102</v>
      </c>
      <c r="S98" s="5">
        <v>120</v>
      </c>
      <c r="T98" s="5"/>
      <c r="U98" s="1"/>
      <c r="V98" s="1">
        <f t="shared" si="60"/>
        <v>13.006134969325153</v>
      </c>
      <c r="W98" s="1">
        <f t="shared" si="52"/>
        <v>6.1963190184049077</v>
      </c>
      <c r="X98" s="1">
        <v>21</v>
      </c>
      <c r="Y98" s="1">
        <v>15.8</v>
      </c>
      <c r="Z98" s="1">
        <v>0</v>
      </c>
      <c r="AA98" s="1">
        <v>0</v>
      </c>
      <c r="AB98" s="1">
        <v>0</v>
      </c>
      <c r="AC98" s="1" t="s">
        <v>133</v>
      </c>
      <c r="AD98" s="1">
        <f t="shared" si="49"/>
        <v>15.299999999999999</v>
      </c>
      <c r="AE98" s="1">
        <f t="shared" si="50"/>
        <v>18</v>
      </c>
      <c r="AF98" s="1">
        <f t="shared" si="51"/>
        <v>65.199999999999989</v>
      </c>
      <c r="AG98" s="1"/>
      <c r="AH98" s="1" t="str">
        <f>VLOOKUP(A98,'[1]заказ на 25,05,24'!$A:$A,1,0)</f>
        <v>6828 ПЕЧЕНОЧНЫЙ пашт п/о 1/150 12шт  Останкино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idden="1" x14ac:dyDescent="0.25">
      <c r="A99" s="9" t="s">
        <v>136</v>
      </c>
      <c r="B99" s="1" t="s">
        <v>33</v>
      </c>
      <c r="C99" s="1"/>
      <c r="D99" s="1">
        <v>4</v>
      </c>
      <c r="E99" s="14">
        <v>3</v>
      </c>
      <c r="F99" s="1"/>
      <c r="G99" s="6">
        <v>0</v>
      </c>
      <c r="H99" s="1" t="e">
        <v>#N/A</v>
      </c>
      <c r="I99" s="1"/>
      <c r="J99" s="1">
        <v>3</v>
      </c>
      <c r="K99" s="1">
        <f t="shared" si="73"/>
        <v>0</v>
      </c>
      <c r="L99" s="1">
        <f t="shared" si="46"/>
        <v>3</v>
      </c>
      <c r="M99" s="1"/>
      <c r="N99" s="1"/>
      <c r="O99" s="1">
        <f t="shared" si="77"/>
        <v>0.6</v>
      </c>
      <c r="P99" s="5"/>
      <c r="Q99" s="5"/>
      <c r="R99" s="5"/>
      <c r="S99" s="5"/>
      <c r="T99" s="5"/>
      <c r="U99" s="1"/>
      <c r="V99" s="1">
        <f t="shared" si="48"/>
        <v>0</v>
      </c>
      <c r="W99" s="1">
        <f t="shared" si="52"/>
        <v>0</v>
      </c>
      <c r="X99" s="1">
        <v>0.2</v>
      </c>
      <c r="Y99" s="1">
        <v>0.8</v>
      </c>
      <c r="Z99" s="1">
        <v>0</v>
      </c>
      <c r="AA99" s="1">
        <v>0</v>
      </c>
      <c r="AB99" s="1">
        <v>0</v>
      </c>
      <c r="AC99" s="1"/>
      <c r="AD99" s="1">
        <f t="shared" si="49"/>
        <v>0</v>
      </c>
      <c r="AE99" s="1">
        <f t="shared" si="50"/>
        <v>0</v>
      </c>
      <c r="AF99" s="1">
        <f t="shared" si="51"/>
        <v>9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idden="1" x14ac:dyDescent="0.25">
      <c r="A100" s="9" t="s">
        <v>137</v>
      </c>
      <c r="B100" s="1" t="s">
        <v>33</v>
      </c>
      <c r="C100" s="1"/>
      <c r="D100" s="1">
        <v>96</v>
      </c>
      <c r="E100" s="14">
        <v>75</v>
      </c>
      <c r="F100" s="1"/>
      <c r="G100" s="6">
        <v>0</v>
      </c>
      <c r="H100" s="1" t="e">
        <v>#N/A</v>
      </c>
      <c r="I100" s="1"/>
      <c r="J100" s="1">
        <v>75</v>
      </c>
      <c r="K100" s="1">
        <f t="shared" si="73"/>
        <v>0</v>
      </c>
      <c r="L100" s="1">
        <f t="shared" si="46"/>
        <v>75</v>
      </c>
      <c r="M100" s="1"/>
      <c r="N100" s="1"/>
      <c r="O100" s="1">
        <f t="shared" si="77"/>
        <v>15</v>
      </c>
      <c r="P100" s="5"/>
      <c r="Q100" s="5"/>
      <c r="R100" s="5"/>
      <c r="S100" s="5"/>
      <c r="T100" s="5"/>
      <c r="U100" s="1"/>
      <c r="V100" s="1">
        <f t="shared" si="48"/>
        <v>0</v>
      </c>
      <c r="W100" s="1">
        <f t="shared" si="52"/>
        <v>0</v>
      </c>
      <c r="X100" s="1">
        <v>26.2</v>
      </c>
      <c r="Y100" s="1">
        <v>19.600000000000001</v>
      </c>
      <c r="Z100" s="1">
        <v>16.600000000000001</v>
      </c>
      <c r="AA100" s="1">
        <v>24.2</v>
      </c>
      <c r="AB100" s="1">
        <v>27.8</v>
      </c>
      <c r="AC100" s="1"/>
      <c r="AD100" s="1">
        <f t="shared" si="49"/>
        <v>0</v>
      </c>
      <c r="AE100" s="1">
        <f t="shared" si="50"/>
        <v>0</v>
      </c>
      <c r="AF100" s="1">
        <f t="shared" si="51"/>
        <v>225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hidden="1" x14ac:dyDescent="0.25">
      <c r="A101" s="9" t="s">
        <v>138</v>
      </c>
      <c r="B101" s="1" t="s">
        <v>31</v>
      </c>
      <c r="C101" s="1"/>
      <c r="D101" s="1">
        <v>167.85900000000001</v>
      </c>
      <c r="E101" s="14">
        <v>149.904</v>
      </c>
      <c r="F101" s="14">
        <v>4.7709999999999999</v>
      </c>
      <c r="G101" s="6">
        <v>0</v>
      </c>
      <c r="H101" s="1" t="e">
        <v>#N/A</v>
      </c>
      <c r="I101" s="1"/>
      <c r="J101" s="1">
        <v>137</v>
      </c>
      <c r="K101" s="1">
        <f t="shared" si="73"/>
        <v>12.903999999999996</v>
      </c>
      <c r="L101" s="1">
        <f t="shared" si="46"/>
        <v>149.904</v>
      </c>
      <c r="M101" s="1"/>
      <c r="N101" s="1"/>
      <c r="O101" s="1">
        <f t="shared" si="77"/>
        <v>29.980799999999999</v>
      </c>
      <c r="P101" s="5"/>
      <c r="Q101" s="5"/>
      <c r="R101" s="5"/>
      <c r="S101" s="5"/>
      <c r="T101" s="5"/>
      <c r="U101" s="1"/>
      <c r="V101" s="1">
        <f t="shared" si="48"/>
        <v>0.15913517984843634</v>
      </c>
      <c r="W101" s="1">
        <f t="shared" si="52"/>
        <v>0.15913517984843634</v>
      </c>
      <c r="X101" s="1">
        <v>27.588799999999999</v>
      </c>
      <c r="Y101" s="1">
        <v>21.26</v>
      </c>
      <c r="Z101" s="1">
        <v>6.3232000000000026</v>
      </c>
      <c r="AA101" s="1">
        <v>11.7</v>
      </c>
      <c r="AB101" s="1">
        <v>26.1236</v>
      </c>
      <c r="AC101" s="1"/>
      <c r="AD101" s="1">
        <f t="shared" si="49"/>
        <v>0</v>
      </c>
      <c r="AE101" s="1">
        <f t="shared" si="50"/>
        <v>0</v>
      </c>
      <c r="AF101" s="1">
        <f t="shared" si="51"/>
        <v>444.94099999999997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hidden="1" x14ac:dyDescent="0.25">
      <c r="A102" s="10" t="s">
        <v>139</v>
      </c>
      <c r="B102" s="10" t="s">
        <v>33</v>
      </c>
      <c r="C102" s="10"/>
      <c r="D102" s="10">
        <v>2</v>
      </c>
      <c r="E102" s="10">
        <v>2</v>
      </c>
      <c r="F102" s="10"/>
      <c r="G102" s="11">
        <v>0</v>
      </c>
      <c r="H102" s="10" t="e">
        <v>#N/A</v>
      </c>
      <c r="I102" s="10"/>
      <c r="J102" s="10">
        <v>2</v>
      </c>
      <c r="K102" s="10">
        <f t="shared" si="73"/>
        <v>0</v>
      </c>
      <c r="L102" s="10">
        <f t="shared" si="46"/>
        <v>2</v>
      </c>
      <c r="M102" s="10"/>
      <c r="N102" s="10"/>
      <c r="O102" s="10">
        <f t="shared" si="77"/>
        <v>0.4</v>
      </c>
      <c r="P102" s="12"/>
      <c r="Q102" s="12"/>
      <c r="R102" s="12"/>
      <c r="S102" s="12"/>
      <c r="T102" s="12"/>
      <c r="U102" s="10"/>
      <c r="V102" s="10">
        <f t="shared" si="48"/>
        <v>0</v>
      </c>
      <c r="W102" s="10">
        <f t="shared" si="52"/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3" t="s">
        <v>45</v>
      </c>
      <c r="AD102" s="10">
        <f t="shared" si="49"/>
        <v>0</v>
      </c>
      <c r="AE102" s="10">
        <f t="shared" si="50"/>
        <v>0</v>
      </c>
      <c r="AF102" s="1">
        <f t="shared" si="51"/>
        <v>6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8" t="s">
        <v>161</v>
      </c>
      <c r="B103" s="18" t="s">
        <v>33</v>
      </c>
      <c r="C103" s="18"/>
      <c r="D103" s="18"/>
      <c r="E103" s="18"/>
      <c r="F103" s="18"/>
      <c r="G103" s="25">
        <v>0.5</v>
      </c>
      <c r="H103" s="18">
        <v>60</v>
      </c>
      <c r="I103" s="18"/>
      <c r="J103" s="18"/>
      <c r="K103" s="18"/>
      <c r="L103" s="18"/>
      <c r="M103" s="18"/>
      <c r="N103" s="18"/>
      <c r="O103" s="18"/>
      <c r="P103" s="18"/>
      <c r="Q103" s="5">
        <v>1000</v>
      </c>
      <c r="R103" s="5">
        <f t="shared" ref="R103:R107" si="78">Q103-S103</f>
        <v>400</v>
      </c>
      <c r="S103" s="29">
        <v>600</v>
      </c>
      <c r="T103" s="18" t="s">
        <v>149</v>
      </c>
      <c r="U103" s="18" t="s">
        <v>148</v>
      </c>
      <c r="V103" s="1"/>
      <c r="W103" s="1"/>
      <c r="X103" s="1"/>
      <c r="Y103" s="1"/>
      <c r="Z103" s="1"/>
      <c r="AA103" s="1"/>
      <c r="AB103" s="1"/>
      <c r="AC103" s="1"/>
      <c r="AD103" s="1">
        <f t="shared" si="49"/>
        <v>200</v>
      </c>
      <c r="AE103" s="1">
        <f t="shared" si="50"/>
        <v>300</v>
      </c>
      <c r="AF103" s="1"/>
      <c r="AG103" s="1"/>
      <c r="AH103" s="1" t="str">
        <f>VLOOKUP(A103,'[1]заказ на 25,05,24'!$A:$A,1,0)</f>
        <v>6332 МЯСНАЯ Папа может вар п/о 0,5кг 8шт  Останкино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8" t="s">
        <v>162</v>
      </c>
      <c r="B104" s="18" t="s">
        <v>33</v>
      </c>
      <c r="C104" s="18"/>
      <c r="D104" s="18"/>
      <c r="E104" s="18"/>
      <c r="F104" s="18"/>
      <c r="G104" s="25">
        <v>0.5</v>
      </c>
      <c r="H104" s="18">
        <v>60</v>
      </c>
      <c r="I104" s="18"/>
      <c r="J104" s="18"/>
      <c r="K104" s="18"/>
      <c r="L104" s="18"/>
      <c r="M104" s="18"/>
      <c r="N104" s="18"/>
      <c r="O104" s="18"/>
      <c r="P104" s="18"/>
      <c r="Q104" s="5">
        <v>1000</v>
      </c>
      <c r="R104" s="5">
        <f t="shared" si="78"/>
        <v>400</v>
      </c>
      <c r="S104" s="29">
        <v>600</v>
      </c>
      <c r="T104" s="18" t="s">
        <v>149</v>
      </c>
      <c r="U104" s="18" t="s">
        <v>148</v>
      </c>
      <c r="V104" s="1"/>
      <c r="W104" s="1"/>
      <c r="X104" s="1"/>
      <c r="Y104" s="1"/>
      <c r="Z104" s="1"/>
      <c r="AA104" s="1"/>
      <c r="AB104" s="1"/>
      <c r="AC104" s="1"/>
      <c r="AD104" s="1">
        <f t="shared" si="49"/>
        <v>200</v>
      </c>
      <c r="AE104" s="1">
        <f t="shared" si="50"/>
        <v>300</v>
      </c>
      <c r="AF104" s="1"/>
      <c r="AG104" s="1"/>
      <c r="AH104" s="1" t="str">
        <f>VLOOKUP(A104,'[1]заказ на 25,05,24'!$A:$A,1,0)</f>
        <v>6345 ФИЛЕЙНАЯ Папа может вар п/о 0,5кг 8шт  Останкино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1" t="s">
        <v>150</v>
      </c>
      <c r="B105" s="21"/>
      <c r="C105" s="21"/>
      <c r="D105" s="21" t="s">
        <v>153</v>
      </c>
      <c r="E105" s="21"/>
      <c r="F105" s="21"/>
      <c r="G105" s="24"/>
      <c r="H105" s="21"/>
      <c r="I105" s="21"/>
      <c r="J105" s="21"/>
      <c r="K105" s="21"/>
      <c r="L105" s="21"/>
      <c r="M105" s="21"/>
      <c r="N105" s="21"/>
      <c r="O105" s="21"/>
      <c r="P105" s="21"/>
      <c r="Q105" s="5">
        <f t="shared" ref="Q105:Q107" si="79">P105</f>
        <v>0</v>
      </c>
      <c r="R105" s="5">
        <f t="shared" si="78"/>
        <v>0</v>
      </c>
      <c r="S105" s="29"/>
      <c r="T105" s="21">
        <v>100</v>
      </c>
      <c r="U105" s="21">
        <v>310.13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1" t="s">
        <v>151</v>
      </c>
      <c r="B106" s="21"/>
      <c r="C106" s="21"/>
      <c r="D106" s="21" t="s">
        <v>153</v>
      </c>
      <c r="E106" s="21"/>
      <c r="F106" s="21"/>
      <c r="G106" s="24"/>
      <c r="H106" s="21"/>
      <c r="I106" s="21"/>
      <c r="J106" s="21"/>
      <c r="K106" s="21"/>
      <c r="L106" s="21"/>
      <c r="M106" s="21"/>
      <c r="N106" s="21"/>
      <c r="O106" s="21"/>
      <c r="P106" s="21"/>
      <c r="Q106" s="5">
        <f t="shared" si="79"/>
        <v>0</v>
      </c>
      <c r="R106" s="5">
        <f t="shared" si="78"/>
        <v>0</v>
      </c>
      <c r="S106" s="29"/>
      <c r="T106" s="21">
        <v>100</v>
      </c>
      <c r="U106" s="21">
        <v>313.22000000000003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1" t="s">
        <v>152</v>
      </c>
      <c r="B107" s="21"/>
      <c r="C107" s="21"/>
      <c r="D107" s="21" t="s">
        <v>153</v>
      </c>
      <c r="E107" s="21"/>
      <c r="F107" s="21"/>
      <c r="G107" s="24"/>
      <c r="H107" s="21"/>
      <c r="I107" s="21"/>
      <c r="J107" s="21"/>
      <c r="K107" s="21"/>
      <c r="L107" s="21"/>
      <c r="M107" s="21"/>
      <c r="N107" s="21"/>
      <c r="O107" s="21"/>
      <c r="P107" s="21"/>
      <c r="Q107" s="5">
        <f t="shared" si="79"/>
        <v>0</v>
      </c>
      <c r="R107" s="5">
        <f t="shared" si="78"/>
        <v>0</v>
      </c>
      <c r="S107" s="29"/>
      <c r="T107" s="21">
        <v>100</v>
      </c>
      <c r="U107" s="21">
        <v>334.38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D107" xr:uid="{E932A3AE-24BF-49E4-8231-90E21878DBF0}">
    <filterColumn colId="6">
      <filters blank="1">
        <filter val="0,10"/>
        <filter val="0,12"/>
        <filter val="0,15"/>
        <filter val="0,16"/>
        <filter val="0,22"/>
        <filter val="0,25"/>
        <filter val="0,28"/>
        <filter val="0,30"/>
        <filter val="0,33"/>
        <filter val="0,35"/>
        <filter val="0,36"/>
        <filter val="0,40"/>
        <filter val="0,41"/>
        <filter val="0,50"/>
        <filter val="0,66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2024-05-21T13:24:56Z</dcterms:created>
  <dcterms:modified xsi:type="dcterms:W3CDTF">2024-06-11T07:15:43Z</dcterms:modified>
</cp:coreProperties>
</file>