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3A69FF9F-6400-4D77-B1D5-7A2160363D2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E16" i="1"/>
  <c r="AE30" i="1"/>
  <c r="AE33" i="1"/>
  <c r="AE43" i="1"/>
  <c r="AE45" i="1"/>
  <c r="AE47" i="1"/>
  <c r="AE54" i="1"/>
  <c r="AE55" i="1"/>
  <c r="AE56" i="1"/>
  <c r="AE58" i="1"/>
  <c r="AE69" i="1"/>
  <c r="AE86" i="1"/>
  <c r="AE95" i="1"/>
  <c r="AE96" i="1"/>
  <c r="AE97" i="1"/>
  <c r="AE9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S113" i="1"/>
  <c r="S112" i="1"/>
  <c r="S110" i="1"/>
  <c r="S103" i="1"/>
  <c r="S102" i="1"/>
  <c r="S101" i="1"/>
  <c r="S100" i="1"/>
  <c r="S99" i="1"/>
  <c r="S93" i="1"/>
  <c r="S92" i="1"/>
  <c r="S91" i="1"/>
  <c r="S85" i="1"/>
  <c r="S84" i="1"/>
  <c r="S83" i="1"/>
  <c r="S82" i="1"/>
  <c r="S80" i="1"/>
  <c r="S79" i="1"/>
  <c r="S73" i="1"/>
  <c r="S72" i="1"/>
  <c r="S71" i="1"/>
  <c r="S68" i="1"/>
  <c r="S67" i="1"/>
  <c r="S63" i="1"/>
  <c r="S53" i="1"/>
  <c r="S52" i="1"/>
  <c r="S50" i="1"/>
  <c r="S46" i="1"/>
  <c r="S44" i="1"/>
  <c r="S42" i="1"/>
  <c r="S41" i="1"/>
  <c r="S40" i="1"/>
  <c r="S38" i="1"/>
  <c r="S37" i="1"/>
  <c r="S36" i="1"/>
  <c r="S35" i="1"/>
  <c r="S34" i="1"/>
  <c r="S28" i="1"/>
  <c r="S27" i="1"/>
  <c r="S23" i="1"/>
  <c r="S22" i="1"/>
  <c r="S21" i="1"/>
  <c r="S18" i="1"/>
  <c r="S17" i="1"/>
  <c r="S15" i="1"/>
  <c r="S13" i="1"/>
  <c r="S12" i="1"/>
  <c r="S9" i="1"/>
  <c r="S7" i="1"/>
  <c r="R5" i="1"/>
  <c r="AE71" i="1" l="1"/>
  <c r="AE7" i="1"/>
  <c r="AE12" i="1"/>
  <c r="AE15" i="1"/>
  <c r="AE18" i="1"/>
  <c r="AE22" i="1"/>
  <c r="AE27" i="1"/>
  <c r="AE34" i="1"/>
  <c r="AE36" i="1"/>
  <c r="AE38" i="1"/>
  <c r="AE41" i="1"/>
  <c r="AE44" i="1"/>
  <c r="AE50" i="1"/>
  <c r="AE53" i="1"/>
  <c r="AE67" i="1"/>
  <c r="AE73" i="1"/>
  <c r="AE80" i="1"/>
  <c r="AE83" i="1"/>
  <c r="AE85" i="1"/>
  <c r="AE92" i="1"/>
  <c r="AE99" i="1"/>
  <c r="AE101" i="1"/>
  <c r="AE103" i="1"/>
  <c r="AE112" i="1"/>
  <c r="AE9" i="1"/>
  <c r="AE13" i="1"/>
  <c r="AE17" i="1"/>
  <c r="AE21" i="1"/>
  <c r="AE23" i="1"/>
  <c r="AE28" i="1"/>
  <c r="AE35" i="1"/>
  <c r="AE37" i="1"/>
  <c r="AE40" i="1"/>
  <c r="AE42" i="1"/>
  <c r="AE46" i="1"/>
  <c r="AE52" i="1"/>
  <c r="AE63" i="1"/>
  <c r="AE68" i="1"/>
  <c r="AE72" i="1"/>
  <c r="AE79" i="1"/>
  <c r="AE82" i="1"/>
  <c r="AE84" i="1"/>
  <c r="AE91" i="1"/>
  <c r="AE93" i="1"/>
  <c r="AE100" i="1"/>
  <c r="AE102" i="1"/>
  <c r="AE110" i="1"/>
  <c r="AE113" i="1"/>
  <c r="Q111" i="1"/>
  <c r="Q109" i="1"/>
  <c r="Q108" i="1"/>
  <c r="S108" i="1" s="1"/>
  <c r="Q107" i="1"/>
  <c r="S107" i="1" s="1"/>
  <c r="Q106" i="1"/>
  <c r="S106" i="1" s="1"/>
  <c r="Q105" i="1"/>
  <c r="Q104" i="1"/>
  <c r="S104" i="1" s="1"/>
  <c r="Q89" i="1"/>
  <c r="Q88" i="1"/>
  <c r="S88" i="1" s="1"/>
  <c r="Q87" i="1"/>
  <c r="S87" i="1" s="1"/>
  <c r="Q81" i="1"/>
  <c r="S81" i="1" s="1"/>
  <c r="Q78" i="1"/>
  <c r="S78" i="1" s="1"/>
  <c r="Q74" i="1"/>
  <c r="S74" i="1" s="1"/>
  <c r="Q29" i="1"/>
  <c r="S29" i="1" s="1"/>
  <c r="Q24" i="1"/>
  <c r="S24" i="1" s="1"/>
  <c r="Q14" i="1"/>
  <c r="Q8" i="1"/>
  <c r="V113" i="1"/>
  <c r="V103" i="1"/>
  <c r="V101" i="1"/>
  <c r="V99" i="1"/>
  <c r="AE29" i="1" l="1"/>
  <c r="AE78" i="1"/>
  <c r="AE87" i="1"/>
  <c r="AE107" i="1"/>
  <c r="AE24" i="1"/>
  <c r="AE74" i="1"/>
  <c r="AE81" i="1"/>
  <c r="AE88" i="1"/>
  <c r="AE104" i="1"/>
  <c r="AE106" i="1"/>
  <c r="AE108" i="1"/>
  <c r="V107" i="1"/>
  <c r="S8" i="1"/>
  <c r="S14" i="1"/>
  <c r="S89" i="1"/>
  <c r="AE89" i="1" s="1"/>
  <c r="S105" i="1"/>
  <c r="S109" i="1"/>
  <c r="V111" i="1"/>
  <c r="S111" i="1"/>
  <c r="V105" i="1"/>
  <c r="V109" i="1"/>
  <c r="V100" i="1"/>
  <c r="V102" i="1"/>
  <c r="V104" i="1"/>
  <c r="V106" i="1"/>
  <c r="V108" i="1"/>
  <c r="V110" i="1"/>
  <c r="V112" i="1"/>
  <c r="F34" i="1"/>
  <c r="E34" i="1"/>
  <c r="F12" i="1"/>
  <c r="F66" i="1"/>
  <c r="E66" i="1"/>
  <c r="F65" i="1"/>
  <c r="E65" i="1"/>
  <c r="AE105" i="1" l="1"/>
  <c r="AE14" i="1"/>
  <c r="AE111" i="1"/>
  <c r="AE109" i="1"/>
  <c r="AE8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I10" i="1"/>
  <c r="I11" i="1"/>
  <c r="I16" i="1"/>
  <c r="I30" i="1"/>
  <c r="I33" i="1"/>
  <c r="I43" i="1"/>
  <c r="I45" i="1"/>
  <c r="I47" i="1"/>
  <c r="I54" i="1"/>
  <c r="I55" i="1"/>
  <c r="I56" i="1"/>
  <c r="I58" i="1"/>
  <c r="I69" i="1"/>
  <c r="I86" i="1"/>
  <c r="I98" i="1"/>
  <c r="I6" i="1"/>
  <c r="O7" i="1"/>
  <c r="V7" i="1" s="1"/>
  <c r="O8" i="1"/>
  <c r="V8" i="1" s="1"/>
  <c r="O9" i="1"/>
  <c r="O10" i="1"/>
  <c r="V10" i="1" s="1"/>
  <c r="O11" i="1"/>
  <c r="V11" i="1" s="1"/>
  <c r="O12" i="1"/>
  <c r="P12" i="1" s="1"/>
  <c r="O13" i="1"/>
  <c r="V13" i="1" s="1"/>
  <c r="O14" i="1"/>
  <c r="V14" i="1" s="1"/>
  <c r="O15" i="1"/>
  <c r="O16" i="1"/>
  <c r="V16" i="1" s="1"/>
  <c r="O17" i="1"/>
  <c r="O18" i="1"/>
  <c r="V18" i="1" s="1"/>
  <c r="O19" i="1"/>
  <c r="P19" i="1" s="1"/>
  <c r="Q19" i="1" s="1"/>
  <c r="S19" i="1" s="1"/>
  <c r="O20" i="1"/>
  <c r="O21" i="1"/>
  <c r="O22" i="1"/>
  <c r="V22" i="1" s="1"/>
  <c r="O23" i="1"/>
  <c r="O24" i="1"/>
  <c r="V24" i="1" s="1"/>
  <c r="O25" i="1"/>
  <c r="P25" i="1" s="1"/>
  <c r="Q25" i="1" s="1"/>
  <c r="S25" i="1" s="1"/>
  <c r="O26" i="1"/>
  <c r="P26" i="1" s="1"/>
  <c r="Q26" i="1" s="1"/>
  <c r="S26" i="1" s="1"/>
  <c r="O27" i="1"/>
  <c r="O28" i="1"/>
  <c r="O29" i="1"/>
  <c r="V29" i="1" s="1"/>
  <c r="O30" i="1"/>
  <c r="V30" i="1" s="1"/>
  <c r="O31" i="1"/>
  <c r="O32" i="1"/>
  <c r="P32" i="1" s="1"/>
  <c r="Q32" i="1" s="1"/>
  <c r="S32" i="1" s="1"/>
  <c r="O33" i="1"/>
  <c r="V33" i="1" s="1"/>
  <c r="O34" i="1"/>
  <c r="V34" i="1" s="1"/>
  <c r="O35" i="1"/>
  <c r="P35" i="1" s="1"/>
  <c r="O36" i="1"/>
  <c r="O37" i="1"/>
  <c r="V37" i="1" s="1"/>
  <c r="O38" i="1"/>
  <c r="V38" i="1" s="1"/>
  <c r="O39" i="1"/>
  <c r="P39" i="1" s="1"/>
  <c r="Q39" i="1" s="1"/>
  <c r="S39" i="1" s="1"/>
  <c r="O40" i="1"/>
  <c r="O41" i="1"/>
  <c r="O42" i="1"/>
  <c r="O43" i="1"/>
  <c r="V43" i="1" s="1"/>
  <c r="O44" i="1"/>
  <c r="O45" i="1"/>
  <c r="V45" i="1" s="1"/>
  <c r="O46" i="1"/>
  <c r="O47" i="1"/>
  <c r="V47" i="1" s="1"/>
  <c r="O48" i="1"/>
  <c r="P48" i="1" s="1"/>
  <c r="Q48" i="1" s="1"/>
  <c r="S48" i="1" s="1"/>
  <c r="O49" i="1"/>
  <c r="P49" i="1" s="1"/>
  <c r="Q49" i="1" s="1"/>
  <c r="S49" i="1" s="1"/>
  <c r="O50" i="1"/>
  <c r="V50" i="1" s="1"/>
  <c r="O51" i="1"/>
  <c r="P51" i="1" s="1"/>
  <c r="Q51" i="1" s="1"/>
  <c r="S51" i="1" s="1"/>
  <c r="O52" i="1"/>
  <c r="O53" i="1"/>
  <c r="O54" i="1"/>
  <c r="V54" i="1" s="1"/>
  <c r="O55" i="1"/>
  <c r="V55" i="1" s="1"/>
  <c r="O56" i="1"/>
  <c r="V56" i="1" s="1"/>
  <c r="O57" i="1"/>
  <c r="P57" i="1" s="1"/>
  <c r="Q57" i="1" s="1"/>
  <c r="S57" i="1" s="1"/>
  <c r="O58" i="1"/>
  <c r="V58" i="1" s="1"/>
  <c r="O59" i="1"/>
  <c r="P59" i="1" s="1"/>
  <c r="Q59" i="1" s="1"/>
  <c r="S59" i="1" s="1"/>
  <c r="O60" i="1"/>
  <c r="P60" i="1" s="1"/>
  <c r="Q60" i="1" s="1"/>
  <c r="S60" i="1" s="1"/>
  <c r="O61" i="1"/>
  <c r="P61" i="1" s="1"/>
  <c r="Q61" i="1" s="1"/>
  <c r="S61" i="1" s="1"/>
  <c r="O62" i="1"/>
  <c r="P62" i="1" s="1"/>
  <c r="Q62" i="1" s="1"/>
  <c r="S62" i="1" s="1"/>
  <c r="O63" i="1"/>
  <c r="O64" i="1"/>
  <c r="P64" i="1" s="1"/>
  <c r="Q64" i="1" s="1"/>
  <c r="S64" i="1" s="1"/>
  <c r="O65" i="1"/>
  <c r="P65" i="1" s="1"/>
  <c r="Q65" i="1" s="1"/>
  <c r="O66" i="1"/>
  <c r="P66" i="1" s="1"/>
  <c r="Q66" i="1" s="1"/>
  <c r="S66" i="1" s="1"/>
  <c r="O67" i="1"/>
  <c r="V67" i="1" s="1"/>
  <c r="O68" i="1"/>
  <c r="V68" i="1" s="1"/>
  <c r="O69" i="1"/>
  <c r="V69" i="1" s="1"/>
  <c r="O70" i="1"/>
  <c r="O71" i="1"/>
  <c r="V71" i="1" s="1"/>
  <c r="O72" i="1"/>
  <c r="V72" i="1" s="1"/>
  <c r="O73" i="1"/>
  <c r="V73" i="1" s="1"/>
  <c r="O74" i="1"/>
  <c r="V74" i="1" s="1"/>
  <c r="O75" i="1"/>
  <c r="P75" i="1" s="1"/>
  <c r="Q75" i="1" s="1"/>
  <c r="S75" i="1" s="1"/>
  <c r="O76" i="1"/>
  <c r="O77" i="1"/>
  <c r="P77" i="1" s="1"/>
  <c r="Q77" i="1" s="1"/>
  <c r="S77" i="1" s="1"/>
  <c r="O78" i="1"/>
  <c r="V78" i="1" s="1"/>
  <c r="O79" i="1"/>
  <c r="O80" i="1"/>
  <c r="O81" i="1"/>
  <c r="V81" i="1" s="1"/>
  <c r="O82" i="1"/>
  <c r="O83" i="1"/>
  <c r="O84" i="1"/>
  <c r="O85" i="1"/>
  <c r="O86" i="1"/>
  <c r="W86" i="1" s="1"/>
  <c r="O87" i="1"/>
  <c r="V87" i="1" s="1"/>
  <c r="O88" i="1"/>
  <c r="V88" i="1" s="1"/>
  <c r="O89" i="1"/>
  <c r="V89" i="1" s="1"/>
  <c r="O90" i="1"/>
  <c r="P90" i="1" s="1"/>
  <c r="Q90" i="1" s="1"/>
  <c r="S90" i="1" s="1"/>
  <c r="O91" i="1"/>
  <c r="V91" i="1" s="1"/>
  <c r="O92" i="1"/>
  <c r="V92" i="1" s="1"/>
  <c r="O93" i="1"/>
  <c r="V93" i="1" s="1"/>
  <c r="O94" i="1"/>
  <c r="P94" i="1" s="1"/>
  <c r="Q94" i="1" s="1"/>
  <c r="S94" i="1" s="1"/>
  <c r="O95" i="1"/>
  <c r="W95" i="1" s="1"/>
  <c r="O96" i="1"/>
  <c r="W96" i="1" s="1"/>
  <c r="O97" i="1"/>
  <c r="W97" i="1" s="1"/>
  <c r="O98" i="1"/>
  <c r="W98" i="1" s="1"/>
  <c r="O6" i="1"/>
  <c r="V6" i="1" s="1"/>
  <c r="AE77" i="1" l="1"/>
  <c r="AE75" i="1"/>
  <c r="AE61" i="1"/>
  <c r="AE59" i="1"/>
  <c r="AE57" i="1"/>
  <c r="AE51" i="1"/>
  <c r="AE49" i="1"/>
  <c r="AE39" i="1"/>
  <c r="AE25" i="1"/>
  <c r="AE19" i="1"/>
  <c r="AE94" i="1"/>
  <c r="AE90" i="1"/>
  <c r="AE66" i="1"/>
  <c r="AE64" i="1"/>
  <c r="AE62" i="1"/>
  <c r="AE60" i="1"/>
  <c r="AE48" i="1"/>
  <c r="AE32" i="1"/>
  <c r="AE26" i="1"/>
  <c r="S65" i="1"/>
  <c r="P85" i="1"/>
  <c r="V85" i="1"/>
  <c r="P83" i="1"/>
  <c r="V83" i="1"/>
  <c r="P79" i="1"/>
  <c r="V79" i="1"/>
  <c r="V77" i="1"/>
  <c r="V75" i="1"/>
  <c r="P63" i="1"/>
  <c r="V63" i="1"/>
  <c r="V61" i="1"/>
  <c r="V59" i="1"/>
  <c r="V57" i="1"/>
  <c r="P53" i="1"/>
  <c r="V53" i="1"/>
  <c r="V51" i="1"/>
  <c r="V49" i="1"/>
  <c r="P41" i="1"/>
  <c r="V41" i="1"/>
  <c r="V39" i="1"/>
  <c r="V35" i="1"/>
  <c r="P27" i="1"/>
  <c r="V27" i="1"/>
  <c r="V25" i="1"/>
  <c r="P23" i="1"/>
  <c r="V23" i="1"/>
  <c r="P21" i="1"/>
  <c r="V21" i="1"/>
  <c r="V19" i="1"/>
  <c r="P17" i="1"/>
  <c r="V17" i="1"/>
  <c r="P15" i="1"/>
  <c r="V15" i="1"/>
  <c r="P9" i="1"/>
  <c r="V9" i="1"/>
  <c r="V94" i="1"/>
  <c r="V90" i="1"/>
  <c r="P84" i="1"/>
  <c r="V84" i="1"/>
  <c r="P82" i="1"/>
  <c r="V82" i="1"/>
  <c r="P80" i="1"/>
  <c r="V80" i="1"/>
  <c r="V66" i="1"/>
  <c r="V64" i="1"/>
  <c r="V62" i="1"/>
  <c r="V60" i="1"/>
  <c r="P52" i="1"/>
  <c r="V52" i="1"/>
  <c r="V48" i="1"/>
  <c r="P46" i="1"/>
  <c r="V46" i="1"/>
  <c r="P44" i="1"/>
  <c r="V44" i="1"/>
  <c r="P42" i="1"/>
  <c r="V42" i="1"/>
  <c r="P40" i="1"/>
  <c r="V40" i="1"/>
  <c r="P36" i="1"/>
  <c r="V36" i="1"/>
  <c r="V32" i="1"/>
  <c r="P28" i="1"/>
  <c r="V28" i="1"/>
  <c r="V26" i="1"/>
  <c r="V65" i="1"/>
  <c r="V12" i="1"/>
  <c r="P76" i="1"/>
  <c r="Q76" i="1" s="1"/>
  <c r="S76" i="1" s="1"/>
  <c r="P70" i="1"/>
  <c r="Q70" i="1" s="1"/>
  <c r="S70" i="1" s="1"/>
  <c r="P22" i="1"/>
  <c r="P20" i="1"/>
  <c r="Q20" i="1" s="1"/>
  <c r="S20" i="1" s="1"/>
  <c r="P18" i="1"/>
  <c r="P31" i="1"/>
  <c r="Q31" i="1" s="1"/>
  <c r="S31" i="1" s="1"/>
  <c r="W94" i="1"/>
  <c r="W92" i="1"/>
  <c r="W90" i="1"/>
  <c r="W88" i="1"/>
  <c r="W84" i="1"/>
  <c r="W93" i="1"/>
  <c r="W91" i="1"/>
  <c r="W89" i="1"/>
  <c r="W87" i="1"/>
  <c r="W85" i="1"/>
  <c r="W78" i="1"/>
  <c r="W62" i="1"/>
  <c r="W48" i="1"/>
  <c r="W35" i="1"/>
  <c r="W22" i="1"/>
  <c r="V86" i="1"/>
  <c r="W70" i="1"/>
  <c r="W54" i="1"/>
  <c r="W41" i="1"/>
  <c r="W14" i="1"/>
  <c r="W82" i="1"/>
  <c r="W74" i="1"/>
  <c r="W66" i="1"/>
  <c r="W58" i="1"/>
  <c r="W52" i="1"/>
  <c r="W45" i="1"/>
  <c r="W31" i="1"/>
  <c r="W25" i="1"/>
  <c r="W18" i="1"/>
  <c r="W10" i="1"/>
  <c r="W6" i="1"/>
  <c r="V96" i="1"/>
  <c r="W80" i="1"/>
  <c r="W76" i="1"/>
  <c r="W72" i="1"/>
  <c r="W68" i="1"/>
  <c r="W64" i="1"/>
  <c r="W60" i="1"/>
  <c r="W56" i="1"/>
  <c r="W50" i="1"/>
  <c r="W47" i="1"/>
  <c r="W43" i="1"/>
  <c r="W39" i="1"/>
  <c r="W37" i="1"/>
  <c r="W33" i="1"/>
  <c r="W29" i="1"/>
  <c r="W20" i="1"/>
  <c r="W16" i="1"/>
  <c r="W12" i="1"/>
  <c r="W8" i="1"/>
  <c r="V98" i="1"/>
  <c r="V97" i="1"/>
  <c r="V9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6" i="1"/>
  <c r="W44" i="1"/>
  <c r="W42" i="1"/>
  <c r="W40" i="1"/>
  <c r="W38" i="1"/>
  <c r="W36" i="1"/>
  <c r="W34" i="1"/>
  <c r="W32" i="1"/>
  <c r="W30" i="1"/>
  <c r="W28" i="1"/>
  <c r="W27" i="1"/>
  <c r="W26" i="1"/>
  <c r="W24" i="1"/>
  <c r="W23" i="1"/>
  <c r="W21" i="1"/>
  <c r="W19" i="1"/>
  <c r="W17" i="1"/>
  <c r="W15" i="1"/>
  <c r="W13" i="1"/>
  <c r="W11" i="1"/>
  <c r="W9" i="1"/>
  <c r="W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76" i="1" l="1"/>
  <c r="AE31" i="1"/>
  <c r="AE70" i="1"/>
  <c r="AE65" i="1"/>
  <c r="S5" i="1"/>
  <c r="AE20" i="1"/>
  <c r="AE5" i="1" s="1"/>
  <c r="Q5" i="1"/>
  <c r="V76" i="1"/>
  <c r="V31" i="1"/>
  <c r="V20" i="1"/>
  <c r="V70" i="1"/>
  <c r="P5" i="1"/>
  <c r="K5" i="1"/>
  <c r="AD5" i="1" l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<sst xmlns="http://schemas.openxmlformats.org/spreadsheetml/2006/main" count="383" uniqueCount="155">
  <si>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</si>
  <si>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</si>
  <si>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</si>
  <si>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</si>
  <si>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</si>
  <si>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</si>
  <si>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</si>
  <si>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</si>
  <si>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</si>
  <si>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</si>
  <si>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</si>
  <si>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</si>
  <si>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</si>
  <si>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</si>
  <si>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</si>
  <si>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</si>
  <si>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</si>
  <si>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</si>
  <si>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</si>
  <si>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</si>
  <si>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</si>
  <si>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</si>
  <si>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</si>
  <si>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</si>
  <si>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28,05,</t>
  </si>
  <si>
    <t>21,05,</t>
  </si>
  <si>
    <t>14,05,</t>
  </si>
  <si>
    <t>06,05,</t>
  </si>
  <si>
    <t>29,04,</t>
  </si>
  <si>
    <t>23,04,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</si>
  <si>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</si>
  <si>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</si>
  <si>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</si>
  <si>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</si>
  <si>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</si>
  <si>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</si>
  <si>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</si>
  <si>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</si>
  <si>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дубль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</si>
  <si>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</si>
  <si>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</si>
  <si>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</si>
  <si>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</si>
  <si>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</si>
  <si>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</si>
  <si>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не в матрице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</si>
  <si>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</si>
  <si>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</si>
  <si>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</si>
  <si>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</si>
  <si>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</si>
  <si>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</si>
  <si>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</si>
  <si>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</si>
  <si>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</si>
  <si>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</si>
  <si>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</si>
  <si>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</si>
  <si>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</si>
  <si>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</si>
  <si>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</si>
  <si>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</si>
  <si>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</si>
  <si>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</si>
  <si>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</si>
  <si>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</si>
  <si>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</si>
  <si>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</si>
  <si>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</si>
  <si>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</si>
  <si>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</si>
  <si>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</si>
  <si>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</si>
  <si>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</si>
  <si>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</si>
  <si>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</si>
  <si>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</si>
  <si>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</si>
  <si>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</si>
  <si>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</si>
  <si>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</si>
  <si>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</si>
  <si>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</si>
  <si>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6602 БАВАРСКИЕ ПМ сос ц/о мгс 0,35кг 8шт  Останкино</t>
  </si>
  <si>
    <t>6606 СЫТНЫЕ Папа может сар б/о мгс 1*3 45c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</si>
  <si>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</si>
  <si>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</si>
  <si>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</si>
  <si>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</si>
  <si>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</si>
  <si>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</si>
  <si>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</si>
  <si>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</si>
  <si>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</si>
  <si>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</si>
  <si>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</si>
  <si>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</si>
  <si>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</si>
  <si>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</si>
  <si>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</si>
  <si>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</si>
  <si>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</si>
  <si>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</si>
  <si>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</si>
  <si>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</si>
  <si>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</si>
  <si>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</si>
  <si>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</si>
  <si>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</si>
  <si>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</si>
  <si>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</si>
  <si>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</si>
  <si>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</si>
  <si>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</si>
  <si>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</si>
  <si>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</si>
  <si>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</si>
  <si>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</si>
  <si>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</si>
  <si>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</si>
  <si>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</si>
  <si>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</si>
  <si>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</si>
  <si>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</si>
  <si>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</si>
  <si>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</si>
  <si>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</si>
  <si>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</si>
  <si>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</si>
  <si>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</si>
  <si>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в матрице</t>
  </si>
  <si>
    <t>5820 СЛИВОЧНЫЕ Папа может сос п/о мгс 2*2_45с   ОСТАНКИНО</t>
  </si>
  <si>
    <t>6498 МОЛОЧНАЯ Папа может вар п/о  ОСТАНКИНО</t>
  </si>
  <si>
    <t>6607 С ГОВЯДИНОЙ ПМ сар б/о мгс 1*3_45с</t>
  </si>
  <si>
    <t>5981 МОЛОЧНЫЕ ТРАДИЦ. сос п/о мгс 1*6_45с   ОСТАНКИНО</t>
  </si>
  <si>
    <t>6661 СОЧНЫЙ ГРИЛЬ ПМ сос п/о мгс 1,5*4_Маяк Останкино</t>
  </si>
  <si>
    <t>6755 ВЕТЧ.ЛЮБИТЕЛЬСКАЯ п/о 0,4кг 10шт.  Останкино</t>
  </si>
  <si>
    <t>5682 САЛЯМИ МЕЛКОЗЕРНЕНАЯ с/к в/у 1/120_60с   ОСТАНКИНО</t>
  </si>
  <si>
    <t>6701 СЕРВЕЛАТ ШВАРЦЕР ПМ в/к в/у 0.28кг 8шт.  ОСТАНКИНО</t>
  </si>
  <si>
    <t>5224 ВЕТЧ.ИЗ ЛОПАТКИ Папа может п/о  ОСТАНКИНО</t>
  </si>
  <si>
    <t>6027 ВЕТЧ.ИЗ ЛОПАТКИ Папа может п/о 400*6  ОСТАНКИНО</t>
  </si>
  <si>
    <t>5206 Ладожская с/к в/у ОСТАНКИНО</t>
  </si>
  <si>
    <t>6448 Свинина Останкино 100г Мадера с/к в/у нарезка  ОСТАНКИНО</t>
  </si>
  <si>
    <t>6454 АРОМАТНАЯ с/к с/н в/у 1/100 10шт.  ОСТАНКИНО</t>
  </si>
  <si>
    <t>БЕКОН СЫРОКОПЧЕНЫЙ НАРЕЗКА В/У (шт.0.180кг)</t>
  </si>
  <si>
    <t>6550 МЯСНЫЕ Папа может сар б/о мгс 1*3 О 45с  Останкино</t>
  </si>
  <si>
    <t>бонус</t>
  </si>
  <si>
    <t>бонусная позиция</t>
  </si>
  <si>
    <t>итого</t>
  </si>
  <si>
    <t>заказ</t>
  </si>
  <si>
    <t>01,06,(1)</t>
  </si>
  <si>
    <t>01,06,(2)</t>
  </si>
  <si>
    <t>6764 СЛИИВОЧНЫЕ сос ц/о мгс 1*4  Останкино</t>
  </si>
  <si>
    <t>6767 РУБЛЕНЫЕ сос ц/о мгс 1*4  Останкино</t>
  </si>
  <si>
    <t>6761 МОЛОЧНЫЕ ГОСТ сос ц/о мгс 1*4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</si>
</sst>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5,24%20&#1054;&#1089;&#1090;%20&#1050;&#1048;%20&#1092;&#1080;&#1083;&#1080;&#1072;&#1083;&#1099;/&#1084;&#1072;&#1090;&#1088;&#1080;&#1094;&#1072;%20&#1053;&#1042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</row>
        <row r="2">
          <cell r="A2" t="str">
            <v>Номенклатура.Наименование</v>
          </cell>
        </row>
        <row r="4">
          <cell r="A4" t="str">
            <v>Останкино ООО</v>
          </cell>
        </row>
        <row r="5">
          <cell r="A5" t="str">
            <v>4063 МЯСНАЯ Папа может вар п/о_Л   ОСТАНКИНО</v>
          </cell>
        </row>
        <row r="6">
          <cell r="A6" t="str">
            <v>6123 МОЛОЧНЫЕ КЛАССИЧЕСКИЕ ПМ сос п/о мгс 2*4   ОСТАНКИНО</v>
          </cell>
        </row>
        <row r="7">
          <cell r="A7" t="str">
            <v>5851 ЭКСТРА Папа может вар п/о   ОСТАНКИНО</v>
          </cell>
        </row>
        <row r="8">
          <cell r="A8" t="str">
            <v>4813 ФИЛЕЙНАЯ Папа может вар п/о_Л   ОСТАНКИНО</v>
          </cell>
        </row>
        <row r="9">
          <cell r="A9" t="str">
            <v>5544 Сервелат Финский в/к в/у_45с НОВАЯ ОСТАНКИНО</v>
          </cell>
        </row>
        <row r="10">
          <cell r="A10" t="str">
            <v>3812 СОЧНЫЕ сос п/о мгс 2*2  Останкино</v>
          </cell>
        </row>
        <row r="11">
          <cell r="A11" t="str">
            <v>5341 СЕРВЕЛАТ ОХОТНИЧИЙ в/к в/у  ОСТАНКИНО</v>
          </cell>
        </row>
        <row r="12">
          <cell r="A12" t="str">
            <v>6303 Мясные Папа может сос п/о мгс 1,5*3  Останкино</v>
          </cell>
        </row>
        <row r="13">
          <cell r="A13" t="str">
            <v>6113 СОЧНЫЕ сос п/о мгс 1*6_Ашан  ОСТАНКИНО</v>
          </cell>
        </row>
        <row r="14">
          <cell r="A14" t="str">
            <v>6689 СЕРВЕЛАТ ОХОТНИЧИЙ ПМ в/к в/у 0,35кг 8шт  ОСТАНКИНО</v>
          </cell>
        </row>
        <row r="15">
          <cell r="A15" t="str">
            <v>3297 СЫТНЫЕ Папа может сар б/о мгс 1*3_СНГ  Останкино</v>
          </cell>
        </row>
        <row r="16">
          <cell r="A16" t="str">
            <v>6722 СОЧНЫЕ ПМ сос п/о мгс 0,41кг 10шт  ОСТАНКИНО</v>
          </cell>
        </row>
        <row r="17">
          <cell r="A17" t="str">
            <v>6697 СЕРВЕЛАТ ФИНСКИЙ ПМ в/к в/у 0,35кг 8шт  ОСТАНКИНО</v>
          </cell>
        </row>
        <row r="18">
          <cell r="A18" t="str">
            <v>5820 СЛИВОЧНЫЕ Папа может сос п/о мгс 2*2_45с   ОСТАНКИНО</v>
          </cell>
        </row>
        <row r="19">
          <cell r="A19" t="str">
            <v>6333 МЯСНАЯ Папа может вар п/о 0.4кг 8шт.  ОСТАНКИНО</v>
          </cell>
        </row>
        <row r="20">
          <cell r="A20" t="str">
            <v>6527 ШПИКАЧКИ СОЧНЫЕ ПМ сар б/о мгс 1*3 45с ОСТАНКИНО</v>
          </cell>
        </row>
        <row r="21">
          <cell r="A21" t="str">
            <v>6220 ГОВЯЖЬЯ папа может вар п/о  Останкино</v>
          </cell>
        </row>
        <row r="22">
          <cell r="A22" t="str">
            <v>6683 СЕРВЕЛАТ ЗЕРНИСТЫЙ ПМ в/к в/у 0,35кг  ОСТАНКИНО</v>
          </cell>
        </row>
        <row r="23">
          <cell r="A23" t="str">
            <v>5993 ВРЕМЯ ОКРОШКИ Папа может вар п/о   ОСТАНКИНО</v>
          </cell>
        </row>
        <row r="24">
          <cell r="A24" t="str">
            <v>6756 ВЕТЧ.ЛЮБИТЕЛЬСКАЯ п/о  Останкино</v>
          </cell>
        </row>
        <row r="25">
          <cell r="A25" t="str">
            <v>6498 МОЛОЧНАЯ Папа может вар п/о  ОСТАНКИНО</v>
          </cell>
        </row>
        <row r="26">
          <cell r="A26" t="str">
            <v>6713 СОЧНЫЙ ГРИЛЬ ПМ сос п/о мгс 0,41кг 8 шт.  ОСТАНКИНО</v>
          </cell>
        </row>
        <row r="27">
          <cell r="A27" t="str">
            <v>6308 С ИНДЕЙКОЙ ПМ сар б/о мгс 1*3_СНГ  Останкино</v>
          </cell>
        </row>
        <row r="28">
          <cell r="A28" t="str">
            <v>4574 Мясная со шпиком Папа может вар п/о ОСТАНКИНО</v>
          </cell>
        </row>
        <row r="29">
          <cell r="A29" t="str">
            <v>6353 ЭКСТРА Папа может вар п/о 0.4кг 8шт.  ОСТАНКИНО</v>
          </cell>
        </row>
        <row r="30">
          <cell r="A30" t="str">
            <v>6684 СЕРВЕЛАТ КАРЕЛЬСКИЙ ПМ в/к в/у 0,28кг  ОСТАНКИНО</v>
          </cell>
        </row>
        <row r="31">
          <cell r="A31" t="str">
            <v>6392 ФИЛЕЙНАЯ Папа может вар п/о 0,4кг  ОСТАНКИНО</v>
          </cell>
        </row>
        <row r="32">
          <cell r="A32" t="str">
            <v>5336 ОСОБАЯ вар п/о  ОСТАНКИНО</v>
          </cell>
        </row>
        <row r="33">
          <cell r="A33" t="str">
            <v>6666 БОЯNСКАЯ Папа может п/к в/у 0,28кг 8шт  ОСТАНКИНО</v>
          </cell>
        </row>
        <row r="34">
          <cell r="A34" t="str">
            <v>6777 МЯСНЫЕ С ГОВЯДИНОЙ ПМ сос п/о мгс 0,4кг  Останкино</v>
          </cell>
        </row>
        <row r="35">
          <cell r="A35" t="str">
            <v>6281 СВИНИНА ДЕЛИКАТ. к/в мл/к в/у 0.3кг 45с  ОСТАНКИНО</v>
          </cell>
        </row>
        <row r="36">
          <cell r="A36" t="str">
            <v>5452 ВЕТЧ.МЯСНАЯ Папа может п/о    ОСТАНКИНО</v>
          </cell>
        </row>
        <row r="37">
          <cell r="A37" t="str">
            <v>6607 С ГОВЯДИНОЙ ПМ сар б/о мгс 1*3_45с</v>
          </cell>
        </row>
        <row r="38">
          <cell r="A38" t="str">
            <v>5981 МОЛОЧНЫЕ ТРАДИЦ. сос п/о мгс 1*6_45с   ОСТАНКИНО</v>
          </cell>
        </row>
        <row r="39">
          <cell r="A39" t="str">
            <v>5706 АРОМАТНАЯ Папа может с/к в/у 1/250 8шт.  ОСТАНКИНО</v>
          </cell>
        </row>
        <row r="40">
          <cell r="A40" t="str">
            <v>6726 СЛИВОЧНЫЕ ПМ сос п/о мгс 0,41кг 10шт  Останкино</v>
          </cell>
        </row>
        <row r="41">
          <cell r="A41" t="str">
            <v>5483 ЭКСТРА Папа может с/к в/у 1/250 8шт.   ОСТАНКИНО</v>
          </cell>
        </row>
        <row r="42">
          <cell r="A42" t="str">
            <v>4993 САЛЯМИ ИТАЛЬЯНСКАЯ с/к в/у 1/250*8_120c ОСТАНКИНО</v>
          </cell>
        </row>
        <row r="43">
          <cell r="A43" t="str">
            <v>6661 СОЧНЫЙ ГРИЛЬ ПМ сос п/о мгс 1,5*4_Маяк Останкино</v>
          </cell>
        </row>
        <row r="44">
          <cell r="A44" t="str">
            <v>5337 ОСОБАЯ СО ШПИКОМ вар п/о  ОСТАНКИНО</v>
          </cell>
        </row>
        <row r="45">
          <cell r="A45" t="str">
            <v>6769 СЕМЕЙНАЯ вар п/о  Останкино</v>
          </cell>
        </row>
        <row r="46">
          <cell r="A46" t="str">
            <v>3215 ВЕТЧ.МЯСНАЯ Папа может п/о 0.4кг 8шт.  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6692 СЕРВЕЛАТ ПРИМА в/к в/у 0.28кг 8шт.  ОСТАНКИНО</v>
          </cell>
        </row>
        <row r="49">
          <cell r="A49" t="str">
            <v>6776 ХОТ-ДОГ Папа может сос п/о мгс 0,35кг  Останкино</v>
          </cell>
        </row>
        <row r="50">
          <cell r="A50" t="str">
            <v>6716 ОСОБАЯ Коровино ( в сетке) 0,5кг 8шт  Останкино</v>
          </cell>
        </row>
        <row r="51">
          <cell r="A51" t="str">
            <v>6144 МОЛОЧНЫЕ ТРАДИЦ. сос п/о в/у 1/360 (1+1)  Останкино</v>
          </cell>
        </row>
        <row r="52">
          <cell r="A52" t="str">
            <v>5992 ВРЕМЯ ОКРОШКИ Папа может вар п/о 0.4кг   ОСТАНКИНО</v>
          </cell>
        </row>
        <row r="53">
          <cell r="A53" t="str">
            <v>6822 ИЗ ОТБОРНОГО МЯСА ПМ сос п/о мгс 0,36кг  Останкино</v>
          </cell>
        </row>
        <row r="54">
          <cell r="A54" t="str">
            <v>4117 ЭКСТРА Папа может с/к в/у_Л   ОСТАНКИНО</v>
          </cell>
        </row>
        <row r="55">
          <cell r="A55" t="str">
            <v>6755 ВЕТЧ.ЛЮБИТЕЛЬСКАЯ п/о 0,4кг 10шт.  Останкино</v>
          </cell>
        </row>
        <row r="56">
          <cell r="A56" t="str">
            <v>5682 САЛЯМИ МЕЛКОЗЕРНЕНАЯ с/к в/у 1/120_60с   ОСТАНКИНО</v>
          </cell>
        </row>
        <row r="57">
          <cell r="A57" t="str">
            <v>3287 САЛЯМИ ИТАЛЬЯНСКАЯ с/к в/у ОСТАНКИНО</v>
          </cell>
        </row>
        <row r="58">
          <cell r="A58" t="str">
            <v>5819 Сосиски Папа может 400г Мясные  ОСТАНКИНО</v>
          </cell>
        </row>
        <row r="59">
          <cell r="A59" t="str">
            <v>6701 СЕРВЕЛАТ ШВАРЦЕР ПМ в/к в/у 0.28кг 8шт.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5708 ПОСОЛЬСКАЯ Папа может с/к в/у ОСТАНКИНО</v>
          </cell>
        </row>
        <row r="62">
          <cell r="A62" t="str">
            <v>6475 Сосиски Папа может 400г С сыром  ОСТАНКИНО</v>
          </cell>
        </row>
        <row r="63">
          <cell r="A63" t="str">
            <v>6828 ПЕЧЕНОЧНЫЙ пашт п/о 1/150 12шт  Останкино</v>
          </cell>
        </row>
        <row r="64">
          <cell r="A64" t="str">
            <v>5224 ВЕТЧ.ИЗ ЛОПАТКИ Папа может п/о  ОСТАНКИНО</v>
          </cell>
        </row>
        <row r="65">
          <cell r="A65" t="str">
            <v>6826 МЯСНОЙ пашт п/о 1/150 12шт  Останкино</v>
          </cell>
        </row>
        <row r="66">
          <cell r="A66" t="str">
            <v>5931 ОХОТНИЧЬЯ Папа может с/к в/у 1/220 8шт.   ОСТАНКИНО</v>
          </cell>
        </row>
        <row r="67">
          <cell r="A67" t="str">
            <v>6827 НЕЖНЫЙ пашт п/о 1/150 12шт  Останкино</v>
          </cell>
        </row>
        <row r="68">
          <cell r="A68" t="str">
            <v>6773 САЛЯМИ Папа может п/к в/у 0,28кг 8шт  Останкино</v>
          </cell>
        </row>
        <row r="69">
          <cell r="A69" t="str">
            <v>6027 ВЕТЧ.ИЗ ЛОПАТКИ Папа может п/о 400*6  ОСТАНКИНО</v>
          </cell>
        </row>
        <row r="70">
          <cell r="A70" t="str">
            <v>5206 Ладожская с/к в/у ОСТАНКИНО</v>
          </cell>
        </row>
        <row r="71">
          <cell r="A71" t="str">
            <v>6778 МЯСНИКС Папа Может сос б/о мгс 1/160  Останкино</v>
          </cell>
        </row>
        <row r="72">
          <cell r="A72" t="str">
            <v>6555 ПОСОЛЬСКАЯ с/к с/н в/у 1/100 10шт.  ОСТАНКИНО</v>
          </cell>
        </row>
        <row r="73">
          <cell r="A73" t="str">
            <v>6794 БАЛЫКОВАЯ в/к в/у  Останкино</v>
          </cell>
        </row>
        <row r="74">
          <cell r="A74" t="str">
            <v>6448 Свинина Останкино 100г Мадера с/к в/у нарезка  ОСТАНКИНО</v>
          </cell>
        </row>
        <row r="75">
          <cell r="A75" t="str">
            <v>6453 ЭКСТРА Папа может с/к с/н в/у 1/100 14шт.   ОСТАНКИНО</v>
          </cell>
        </row>
        <row r="76">
          <cell r="A76" t="str">
            <v>6228 МЯСНОЕ АССОРТИ к/з с/н мгс 1/90 10шт  Останкино</v>
          </cell>
        </row>
        <row r="77">
          <cell r="A77" t="str">
            <v>6454 АРОМАТНАЯ с/к с/н в/у 1/100 10шт.  ОСТАНКИНО</v>
          </cell>
        </row>
        <row r="78">
          <cell r="A78" t="str">
            <v>6793 БАЛЫКОВАЯ в/к в/у 0,33кг 8шт  Останкино</v>
          </cell>
        </row>
        <row r="79">
          <cell r="A79" t="str">
            <v>6734 ОСОБАЯ СО ШПИКОМ Коровино(в сетке) 0,5кг  Останкино</v>
          </cell>
        </row>
        <row r="80">
          <cell r="A80" t="str">
            <v>6790 СЕРВЕЛАТ ЕВРОПЕЙСКИЙ в/к в/у  Останкино</v>
          </cell>
        </row>
        <row r="81">
          <cell r="A81" t="str">
            <v>6807 СЕРВЕЛАТ ЕВРОПЕЙСКИЙ в/к в/у 0,33кг 8шт  Останкино</v>
          </cell>
        </row>
        <row r="82">
          <cell r="A82" t="str">
            <v>6796 ОСТАНКИНСКАЯ в/к в/у  Останкино</v>
          </cell>
        </row>
        <row r="83">
          <cell r="A83" t="str">
            <v>6791 СЕРВЕЛАТ ПРЕМИУМ в/к в/у 0,33кг 8шт  Останкино</v>
          </cell>
        </row>
        <row r="84">
          <cell r="A84" t="str">
            <v>6795 ОСТАНКИНСКАЯ в/к в/у 0,33кг 8шт  Останкино</v>
          </cell>
        </row>
        <row r="85">
          <cell r="A85" t="str">
            <v>6804 СЕРВЕЛАТ КРЕМЛЕВСКИЙ в/к в/у 0,66кг 8шт  Останкино</v>
          </cell>
        </row>
        <row r="86">
          <cell r="A86" t="str">
            <v>6803 ВЕНСКАЯ САЛЯМИ п/к в/у 0,66кг 8шт  Останкино</v>
          </cell>
        </row>
        <row r="87">
          <cell r="A87" t="str">
            <v>6806 СЕРВЕЛАТ ЕВРОПЕЙСКИЙ в/к в/у 0.66кг 8шт.</v>
          </cell>
        </row>
        <row r="88">
          <cell r="A88" t="str">
            <v>6792 СЕРВЕЛАТ ПРЕМИУМ в/к в/у</v>
          </cell>
        </row>
        <row r="89">
          <cell r="A89" t="str">
            <v>БЕКОН СЫРОКОПЧЕНЫЙ НАРЕЗКА В/У (шт.0.180кг)</v>
          </cell>
        </row>
        <row r="90">
          <cell r="A90" t="str">
            <v>6764 СЛИВОЧНЫЕ сос ц/о мгс 1*4</v>
          </cell>
        </row>
        <row r="91">
          <cell r="A91" t="str">
            <v>6761 МОЛОЧНЫЕ ГОСТ сос ц/о мгс 1*4</v>
          </cell>
        </row>
        <row r="92">
          <cell r="A92" t="str">
            <v>6767 РУБЛЕНЫЕ сос ц/о мгс 1*4</v>
          </cell>
        </row>
        <row r="93">
          <cell r="A93" t="str">
            <v>6550 МЯСНЫЕ Папа может сар б/о мгс 1*3 О 45с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3" sqref="U13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85546875" customWidth="1"/>
    <col min="12" max="13" width="0.85546875" customWidth="1"/>
    <col min="14" max="20" width="6.85546875" customWidth="1"/>
    <col min="21" max="21" width="21.28515625" customWidth="1"/>
    <col min="22" max="23" width="4.7109375" customWidth="1"/>
    <col min="24" max="28" width="6.140625" customWidth="1"/>
    <col min="29" max="29" width="31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3" t="s">
        <v>149</v>
      </c>
      <c r="S3" s="3" t="s">
        <v>149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150</v>
      </c>
      <c r="S4" s="1" t="s">
        <v>151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SUM(E6:E490)</f>
        <v>12527.008999999998</v>
      </c>
      <c r="F5" s="4">
        <f>SUM(F6:F490)</f>
        <v>8741.8909999999996</v>
      </c>
      <c r="G5" s="6"/>
      <c r="H5" s="1"/>
      <c r="I5" s="1"/>
      <c r="J5" s="4">
        <f t="shared" ref="J5:T5" si="0">SUM(J6:J490)</f>
        <v>13172.429999999998</v>
      </c>
      <c r="K5" s="4">
        <f t="shared" si="0"/>
        <v>-645.42100000000016</v>
      </c>
      <c r="L5" s="4">
        <f t="shared" si="0"/>
        <v>0</v>
      </c>
      <c r="M5" s="4">
        <f t="shared" si="0"/>
        <v>0</v>
      </c>
      <c r="N5" s="4">
        <f t="shared" si="0"/>
        <v>14962</v>
      </c>
      <c r="O5" s="4">
        <f t="shared" si="0"/>
        <v>2505.4017999999992</v>
      </c>
      <c r="P5" s="4">
        <f t="shared" si="0"/>
        <v>12559</v>
      </c>
      <c r="Q5" s="4">
        <f t="shared" si="0"/>
        <v>15780</v>
      </c>
      <c r="R5" s="4">
        <f t="shared" si="0"/>
        <v>2200</v>
      </c>
      <c r="S5" s="4">
        <f t="shared" si="0"/>
        <v>13580</v>
      </c>
      <c r="T5" s="4">
        <f t="shared" si="0"/>
        <v>9830</v>
      </c>
      <c r="U5" s="1"/>
      <c r="V5" s="1"/>
      <c r="W5" s="1"/>
      <c r="X5" s="4">
        <f>SUM(X6:X490)</f>
        <v>2302.5301999999992</v>
      </c>
      <c r="Y5" s="4">
        <f>SUM(Y6:Y490)</f>
        <v>2071.8407999999999</v>
      </c>
      <c r="Z5" s="4">
        <f>SUM(Z6:Z490)</f>
        <v>2314.2682</v>
      </c>
      <c r="AA5" s="4">
        <f>SUM(AA6:AA490)</f>
        <v>2201.8184000000015</v>
      </c>
      <c r="AB5" s="4">
        <f>SUM(AB6:AB490)</f>
        <v>2209.3901999999998</v>
      </c>
      <c r="AC5" s="1"/>
      <c r="AD5" s="4">
        <f>SUM(AD6:AD490)</f>
        <v>2200</v>
      </c>
      <c r="AE5" s="4">
        <f>SUM(AE6:AE490)</f>
        <v>6175.5900000000011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30</v>
      </c>
      <c r="B6" s="10" t="s">
        <v>31</v>
      </c>
      <c r="C6" s="10"/>
      <c r="D6" s="10"/>
      <c r="E6" s="10">
        <v>4.109</v>
      </c>
      <c r="F6" s="10">
        <v>-4.109</v>
      </c>
      <c r="G6" s="11">
        <v>0</v>
      </c>
      <c r="H6" s="10"/>
      <c r="I6" s="10" t="str">
        <f>IFERROR(VLOOKUP(A6,[1]Лист1!$A$1:$A$65535,1,0),"не в матрице")</f>
        <v>не в матрице</v>
      </c>
      <c r="J6" s="10">
        <v>4</v>
      </c>
      <c r="K6" s="10">
        <f t="shared" ref="K6:K34" si="1">E6-J6</f>
        <v>0.10899999999999999</v>
      </c>
      <c r="L6" s="10"/>
      <c r="M6" s="10"/>
      <c r="N6" s="10"/>
      <c r="O6" s="10">
        <f>E6/5</f>
        <v>0.82179999999999997</v>
      </c>
      <c r="P6" s="12"/>
      <c r="Q6" s="12"/>
      <c r="R6" s="12"/>
      <c r="S6" s="12"/>
      <c r="T6" s="12"/>
      <c r="U6" s="10"/>
      <c r="V6" s="10">
        <f>(F6+N6+P6)/O6</f>
        <v>-5</v>
      </c>
      <c r="W6" s="10">
        <f>(F6+N6)/O6</f>
        <v>-5</v>
      </c>
      <c r="X6" s="10"/>
      <c r="Y6" s="10"/>
      <c r="Z6" s="10"/>
      <c r="AA6" s="10"/>
      <c r="AB6" s="10"/>
      <c r="AC6" s="10"/>
      <c r="AD6" s="10">
        <f>R6*G6</f>
        <v>0</v>
      </c>
      <c r="AE6" s="10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/>
      <c r="D7" s="1"/>
      <c r="E7" s="1">
        <v>-2</v>
      </c>
      <c r="F7" s="1"/>
      <c r="G7" s="6">
        <v>0.4</v>
      </c>
      <c r="H7" s="1">
        <v>60</v>
      </c>
      <c r="I7" s="13" t="s">
        <v>130</v>
      </c>
      <c r="J7" s="1">
        <v>56</v>
      </c>
      <c r="K7" s="1">
        <f t="shared" si="1"/>
        <v>-58</v>
      </c>
      <c r="L7" s="1"/>
      <c r="M7" s="1"/>
      <c r="N7" s="1">
        <v>220</v>
      </c>
      <c r="O7" s="1">
        <f t="shared" ref="O7:O62" si="2">E7/5</f>
        <v>-0.4</v>
      </c>
      <c r="P7" s="5">
        <v>300</v>
      </c>
      <c r="Q7" s="5">
        <v>400</v>
      </c>
      <c r="R7" s="5"/>
      <c r="S7" s="5">
        <f>Q7-R7</f>
        <v>400</v>
      </c>
      <c r="T7" s="5">
        <v>400</v>
      </c>
      <c r="U7" s="1"/>
      <c r="V7" s="1">
        <f>(F7+N7+Q7)/O7</f>
        <v>-1550</v>
      </c>
      <c r="W7" s="1">
        <f t="shared" ref="W7:W62" si="3">(F7+N7)/O7</f>
        <v>-550</v>
      </c>
      <c r="X7" s="1">
        <v>20</v>
      </c>
      <c r="Y7" s="1">
        <v>51</v>
      </c>
      <c r="Z7" s="1">
        <v>66.400000000000006</v>
      </c>
      <c r="AA7" s="1">
        <v>54.8</v>
      </c>
      <c r="AB7" s="1">
        <v>67.599999999999994</v>
      </c>
      <c r="AC7" s="1"/>
      <c r="AD7" s="1">
        <f t="shared" ref="AD7:AD70" si="4">R7*G7</f>
        <v>0</v>
      </c>
      <c r="AE7" s="1">
        <f t="shared" ref="AE7:AE70" si="5">S7*G7</f>
        <v>160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75</v>
      </c>
      <c r="D8" s="1">
        <v>20.183</v>
      </c>
      <c r="E8" s="1">
        <v>21.254999999999999</v>
      </c>
      <c r="F8" s="1">
        <v>70.406999999999996</v>
      </c>
      <c r="G8" s="6">
        <v>1</v>
      </c>
      <c r="H8" s="1">
        <v>120</v>
      </c>
      <c r="I8" s="13" t="s">
        <v>130</v>
      </c>
      <c r="J8" s="1">
        <v>20.2</v>
      </c>
      <c r="K8" s="1">
        <f t="shared" si="1"/>
        <v>1.0549999999999997</v>
      </c>
      <c r="L8" s="1"/>
      <c r="M8" s="1"/>
      <c r="N8" s="1">
        <v>0</v>
      </c>
      <c r="O8" s="1">
        <f t="shared" si="2"/>
        <v>4.2509999999999994</v>
      </c>
      <c r="P8" s="5"/>
      <c r="Q8" s="5">
        <f t="shared" ref="Q8" si="6">P8</f>
        <v>0</v>
      </c>
      <c r="R8" s="5"/>
      <c r="S8" s="5">
        <f t="shared" ref="S8:S9" si="7">Q8-R8</f>
        <v>0</v>
      </c>
      <c r="T8" s="5"/>
      <c r="U8" s="1"/>
      <c r="V8" s="1">
        <f t="shared" ref="V8:V9" si="8">(F8+N8+Q8)/O8</f>
        <v>16.562455892731123</v>
      </c>
      <c r="W8" s="1">
        <f t="shared" si="3"/>
        <v>16.562455892731123</v>
      </c>
      <c r="X8" s="1">
        <v>3.3517999999999999</v>
      </c>
      <c r="Y8" s="1">
        <v>1.1948000000000001</v>
      </c>
      <c r="Z8" s="1">
        <v>6.5476000000000001</v>
      </c>
      <c r="AA8" s="1">
        <v>3.048</v>
      </c>
      <c r="AB8" s="1">
        <v>3.5832000000000002</v>
      </c>
      <c r="AC8" s="1"/>
      <c r="AD8" s="1">
        <f t="shared" si="4"/>
        <v>0</v>
      </c>
      <c r="AE8" s="1">
        <f t="shared" si="5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148</v>
      </c>
      <c r="D9" s="1"/>
      <c r="E9" s="1">
        <v>117.444</v>
      </c>
      <c r="F9" s="1">
        <v>6.4820000000000002</v>
      </c>
      <c r="G9" s="6">
        <v>1</v>
      </c>
      <c r="H9" s="1">
        <v>45</v>
      </c>
      <c r="I9" s="13" t="s">
        <v>130</v>
      </c>
      <c r="J9" s="1">
        <v>199.005</v>
      </c>
      <c r="K9" s="1">
        <f t="shared" si="1"/>
        <v>-81.560999999999993</v>
      </c>
      <c r="L9" s="1"/>
      <c r="M9" s="1"/>
      <c r="N9" s="1"/>
      <c r="O9" s="1">
        <f t="shared" si="2"/>
        <v>23.488800000000001</v>
      </c>
      <c r="P9" s="5">
        <f>ROUND(9*O9-N9-F9,0)</f>
        <v>205</v>
      </c>
      <c r="Q9" s="5">
        <v>250</v>
      </c>
      <c r="R9" s="5">
        <v>150</v>
      </c>
      <c r="S9" s="5">
        <f t="shared" si="7"/>
        <v>100</v>
      </c>
      <c r="T9" s="5">
        <v>300</v>
      </c>
      <c r="U9" s="1"/>
      <c r="V9" s="1">
        <f t="shared" si="8"/>
        <v>10.919331766629202</v>
      </c>
      <c r="W9" s="1">
        <f t="shared" si="3"/>
        <v>0.27596130921971324</v>
      </c>
      <c r="X9" s="1">
        <v>26.873799999999999</v>
      </c>
      <c r="Y9" s="1">
        <v>21.3446</v>
      </c>
      <c r="Z9" s="1">
        <v>29.504999999999999</v>
      </c>
      <c r="AA9" s="1">
        <v>20.898199999999999</v>
      </c>
      <c r="AB9" s="1">
        <v>27.999199999999998</v>
      </c>
      <c r="AC9" s="1"/>
      <c r="AD9" s="1">
        <f t="shared" si="4"/>
        <v>150</v>
      </c>
      <c r="AE9" s="1">
        <f t="shared" si="5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37</v>
      </c>
      <c r="B10" s="10" t="s">
        <v>31</v>
      </c>
      <c r="C10" s="10"/>
      <c r="D10" s="10"/>
      <c r="E10" s="10">
        <v>2.0659999999999998</v>
      </c>
      <c r="F10" s="15">
        <v>-2.0659999999999998</v>
      </c>
      <c r="G10" s="11">
        <v>0</v>
      </c>
      <c r="H10" s="10" t="e">
        <v>#N/A</v>
      </c>
      <c r="I10" s="10" t="str">
        <f>IFERROR(VLOOKUP(A10,[1]Лист1!$A$1:$A$65535,1,0),"не в матрице")</f>
        <v>не в матрице</v>
      </c>
      <c r="J10" s="10">
        <v>2</v>
      </c>
      <c r="K10" s="10">
        <f t="shared" si="1"/>
        <v>6.5999999999999837E-2</v>
      </c>
      <c r="L10" s="10"/>
      <c r="M10" s="10"/>
      <c r="N10" s="10"/>
      <c r="O10" s="10">
        <f t="shared" si="2"/>
        <v>0.41319999999999996</v>
      </c>
      <c r="P10" s="12"/>
      <c r="Q10" s="12"/>
      <c r="R10" s="12"/>
      <c r="S10" s="12"/>
      <c r="T10" s="12"/>
      <c r="U10" s="10"/>
      <c r="V10" s="10">
        <f t="shared" ref="V10:V58" si="9">(F10+N10+P10)/O10</f>
        <v>-5</v>
      </c>
      <c r="W10" s="10">
        <f t="shared" si="3"/>
        <v>-5</v>
      </c>
      <c r="X10" s="10">
        <v>2.0543999999999998</v>
      </c>
      <c r="Y10" s="10">
        <v>0</v>
      </c>
      <c r="Z10" s="10">
        <v>0.21540000000000001</v>
      </c>
      <c r="AA10" s="10">
        <v>0.21199999999999999</v>
      </c>
      <c r="AB10" s="10">
        <v>0</v>
      </c>
      <c r="AC10" s="10" t="s">
        <v>38</v>
      </c>
      <c r="AD10" s="10">
        <f t="shared" si="4"/>
        <v>0</v>
      </c>
      <c r="AE10" s="10">
        <f t="shared" si="5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39</v>
      </c>
      <c r="B11" s="10" t="s">
        <v>31</v>
      </c>
      <c r="C11" s="10"/>
      <c r="D11" s="10"/>
      <c r="E11" s="10"/>
      <c r="F11" s="15">
        <v>-1.079</v>
      </c>
      <c r="G11" s="11">
        <v>0</v>
      </c>
      <c r="H11" s="10" t="e">
        <v>#N/A</v>
      </c>
      <c r="I11" s="10" t="str">
        <f>IFERROR(VLOOKUP(A11,[1]Лист1!$A$1:$A$65535,1,0),"не в матрице")</f>
        <v>не в матрице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2"/>
      <c r="S11" s="12"/>
      <c r="T11" s="12"/>
      <c r="U11" s="10"/>
      <c r="V11" s="10" t="e">
        <f t="shared" si="9"/>
        <v>#DIV/0!</v>
      </c>
      <c r="W11" s="10" t="e">
        <f t="shared" si="3"/>
        <v>#DIV/0!</v>
      </c>
      <c r="X11" s="10">
        <v>0.21579999999999999</v>
      </c>
      <c r="Y11" s="10">
        <v>0</v>
      </c>
      <c r="Z11" s="10">
        <v>0.21540000000000001</v>
      </c>
      <c r="AA11" s="10">
        <v>0.21199999999999999</v>
      </c>
      <c r="AB11" s="10">
        <v>0</v>
      </c>
      <c r="AC11" s="10" t="s">
        <v>38</v>
      </c>
      <c r="AD11" s="10">
        <f t="shared" si="4"/>
        <v>0</v>
      </c>
      <c r="AE11" s="10">
        <f t="shared" si="5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31</v>
      </c>
      <c r="C12" s="1">
        <v>446</v>
      </c>
      <c r="D12" s="1">
        <v>149.71</v>
      </c>
      <c r="E12" s="1">
        <v>287.86399999999998</v>
      </c>
      <c r="F12" s="15">
        <f>246.092+F11+F10</f>
        <v>242.947</v>
      </c>
      <c r="G12" s="6">
        <v>1</v>
      </c>
      <c r="H12" s="1">
        <v>45</v>
      </c>
      <c r="I12" s="13" t="s">
        <v>130</v>
      </c>
      <c r="J12" s="1">
        <v>280.28699999999998</v>
      </c>
      <c r="K12" s="1">
        <f t="shared" si="1"/>
        <v>7.5769999999999982</v>
      </c>
      <c r="L12" s="1"/>
      <c r="M12" s="1"/>
      <c r="N12" s="1">
        <v>200</v>
      </c>
      <c r="O12" s="1">
        <f t="shared" si="2"/>
        <v>57.572799999999994</v>
      </c>
      <c r="P12" s="5">
        <f>ROUND(13*O12-N12-F12,0)</f>
        <v>305</v>
      </c>
      <c r="Q12" s="5">
        <v>400</v>
      </c>
      <c r="R12" s="5">
        <v>200</v>
      </c>
      <c r="S12" s="5">
        <f t="shared" ref="S12:S15" si="10">Q12-R12</f>
        <v>200</v>
      </c>
      <c r="T12" s="5">
        <v>500</v>
      </c>
      <c r="U12" s="1"/>
      <c r="V12" s="1">
        <f t="shared" ref="V12:V15" si="11">(F12+N12+Q12)/O12</f>
        <v>14.641410527193399</v>
      </c>
      <c r="W12" s="1">
        <f t="shared" si="3"/>
        <v>7.6936852124614408</v>
      </c>
      <c r="X12" s="1">
        <v>48.495800000000003</v>
      </c>
      <c r="Y12" s="1">
        <v>54.140200000000007</v>
      </c>
      <c r="Z12" s="1">
        <v>57.678999999999988</v>
      </c>
      <c r="AA12" s="1">
        <v>83.114000000000004</v>
      </c>
      <c r="AB12" s="1">
        <v>58.847400000000007</v>
      </c>
      <c r="AC12" s="1"/>
      <c r="AD12" s="1">
        <f t="shared" si="4"/>
        <v>200</v>
      </c>
      <c r="AE12" s="1">
        <f t="shared" si="5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31</v>
      </c>
      <c r="C13" s="1"/>
      <c r="D13" s="1">
        <v>902.17399999999998</v>
      </c>
      <c r="E13" s="1">
        <v>439.73899999999998</v>
      </c>
      <c r="F13" s="1">
        <v>444.90899999999999</v>
      </c>
      <c r="G13" s="6">
        <v>1</v>
      </c>
      <c r="H13" s="1">
        <v>60</v>
      </c>
      <c r="I13" s="13" t="s">
        <v>130</v>
      </c>
      <c r="J13" s="1">
        <v>425.6</v>
      </c>
      <c r="K13" s="1">
        <f t="shared" si="1"/>
        <v>14.138999999999953</v>
      </c>
      <c r="L13" s="1"/>
      <c r="M13" s="1"/>
      <c r="N13" s="1">
        <v>1000</v>
      </c>
      <c r="O13" s="1">
        <f t="shared" si="2"/>
        <v>87.947800000000001</v>
      </c>
      <c r="P13" s="5"/>
      <c r="Q13" s="5">
        <v>400</v>
      </c>
      <c r="R13" s="5">
        <v>200</v>
      </c>
      <c r="S13" s="5">
        <f t="shared" si="10"/>
        <v>200</v>
      </c>
      <c r="T13" s="5">
        <v>1000</v>
      </c>
      <c r="U13" s="1"/>
      <c r="V13" s="1">
        <f t="shared" si="11"/>
        <v>20.977318363847647</v>
      </c>
      <c r="W13" s="1">
        <f t="shared" si="3"/>
        <v>16.429165937067214</v>
      </c>
      <c r="X13" s="1">
        <v>61.160799999999988</v>
      </c>
      <c r="Y13" s="1">
        <v>83.973800000000011</v>
      </c>
      <c r="Z13" s="1">
        <v>98.775999999999996</v>
      </c>
      <c r="AA13" s="1">
        <v>104.4772</v>
      </c>
      <c r="AB13" s="1">
        <v>95.713200000000001</v>
      </c>
      <c r="AC13" s="1"/>
      <c r="AD13" s="1">
        <f t="shared" si="4"/>
        <v>200</v>
      </c>
      <c r="AE13" s="1">
        <f t="shared" si="5"/>
        <v>200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31</v>
      </c>
      <c r="C14" s="1">
        <v>59</v>
      </c>
      <c r="D14" s="1">
        <v>52.698</v>
      </c>
      <c r="E14" s="1">
        <v>17.463000000000001</v>
      </c>
      <c r="F14" s="1">
        <v>92.706999999999994</v>
      </c>
      <c r="G14" s="6">
        <v>1</v>
      </c>
      <c r="H14" s="1">
        <v>120</v>
      </c>
      <c r="I14" s="13" t="s">
        <v>130</v>
      </c>
      <c r="J14" s="1">
        <v>17.2</v>
      </c>
      <c r="K14" s="1">
        <f t="shared" si="1"/>
        <v>0.26300000000000168</v>
      </c>
      <c r="L14" s="1"/>
      <c r="M14" s="1"/>
      <c r="N14" s="1">
        <v>0</v>
      </c>
      <c r="O14" s="1">
        <f t="shared" si="2"/>
        <v>3.4926000000000004</v>
      </c>
      <c r="P14" s="5"/>
      <c r="Q14" s="5">
        <f t="shared" ref="Q14" si="12">P14</f>
        <v>0</v>
      </c>
      <c r="R14" s="5"/>
      <c r="S14" s="5">
        <f t="shared" si="10"/>
        <v>0</v>
      </c>
      <c r="T14" s="5"/>
      <c r="U14" s="1"/>
      <c r="V14" s="1">
        <f t="shared" si="11"/>
        <v>26.543835537994614</v>
      </c>
      <c r="W14" s="1">
        <f t="shared" si="3"/>
        <v>26.543835537994614</v>
      </c>
      <c r="X14" s="1">
        <v>3.7183999999999999</v>
      </c>
      <c r="Y14" s="1">
        <v>5.726</v>
      </c>
      <c r="Z14" s="1">
        <v>6.202</v>
      </c>
      <c r="AA14" s="1">
        <v>4.1689999999999996</v>
      </c>
      <c r="AB14" s="1">
        <v>4.7789999999999999</v>
      </c>
      <c r="AC14" s="1"/>
      <c r="AD14" s="1">
        <f t="shared" si="4"/>
        <v>0</v>
      </c>
      <c r="AE14" s="1">
        <f t="shared" si="5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214</v>
      </c>
      <c r="D15" s="1"/>
      <c r="E15" s="1">
        <v>116.029</v>
      </c>
      <c r="F15" s="1">
        <v>73.685000000000002</v>
      </c>
      <c r="G15" s="6">
        <v>1</v>
      </c>
      <c r="H15" s="1">
        <v>60</v>
      </c>
      <c r="I15" s="13" t="s">
        <v>130</v>
      </c>
      <c r="J15" s="1">
        <v>108.81100000000001</v>
      </c>
      <c r="K15" s="1">
        <f t="shared" si="1"/>
        <v>7.2179999999999893</v>
      </c>
      <c r="L15" s="1"/>
      <c r="M15" s="1"/>
      <c r="N15" s="1"/>
      <c r="O15" s="1">
        <f t="shared" si="2"/>
        <v>23.2058</v>
      </c>
      <c r="P15" s="5">
        <f>ROUND(12*O15-N15-F15,0)</f>
        <v>205</v>
      </c>
      <c r="Q15" s="5">
        <v>250</v>
      </c>
      <c r="R15" s="5">
        <v>150</v>
      </c>
      <c r="S15" s="5">
        <f t="shared" si="10"/>
        <v>100</v>
      </c>
      <c r="T15" s="5">
        <v>300</v>
      </c>
      <c r="U15" s="1"/>
      <c r="V15" s="1">
        <f t="shared" si="11"/>
        <v>13.948452542036904</v>
      </c>
      <c r="W15" s="1">
        <f t="shared" si="3"/>
        <v>3.1752837652655801</v>
      </c>
      <c r="X15" s="1">
        <v>25.711200000000002</v>
      </c>
      <c r="Y15" s="1">
        <v>8.6639999999999997</v>
      </c>
      <c r="Z15" s="1">
        <v>19.120999999999999</v>
      </c>
      <c r="AA15" s="1">
        <v>24.5336</v>
      </c>
      <c r="AB15" s="1">
        <v>0</v>
      </c>
      <c r="AC15" s="1"/>
      <c r="AD15" s="1">
        <f t="shared" si="4"/>
        <v>150</v>
      </c>
      <c r="AE15" s="1">
        <f t="shared" si="5"/>
        <v>100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44</v>
      </c>
      <c r="B16" s="10" t="s">
        <v>33</v>
      </c>
      <c r="C16" s="10">
        <v>-8</v>
      </c>
      <c r="D16" s="10"/>
      <c r="E16" s="10"/>
      <c r="F16" s="10">
        <v>-8</v>
      </c>
      <c r="G16" s="11">
        <v>0</v>
      </c>
      <c r="H16" s="10" t="e">
        <v>#N/A</v>
      </c>
      <c r="I16" s="10" t="str">
        <f>IFERROR(VLOOKUP(A16,[1]Лист1!$A$1:$A$65535,1,0),"не в матрице")</f>
        <v>не в матрице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2"/>
      <c r="S16" s="12"/>
      <c r="T16" s="12"/>
      <c r="U16" s="10"/>
      <c r="V16" s="10" t="e">
        <f t="shared" si="9"/>
        <v>#DIV/0!</v>
      </c>
      <c r="W16" s="10" t="e">
        <f t="shared" si="3"/>
        <v>#DIV/0!</v>
      </c>
      <c r="X16" s="10">
        <v>1.6</v>
      </c>
      <c r="Y16" s="10">
        <v>0</v>
      </c>
      <c r="Z16" s="10">
        <v>0.21540000000000001</v>
      </c>
      <c r="AA16" s="10">
        <v>0.21199999999999999</v>
      </c>
      <c r="AB16" s="10">
        <v>0</v>
      </c>
      <c r="AC16" s="10" t="s">
        <v>45</v>
      </c>
      <c r="AD16" s="10">
        <f t="shared" si="4"/>
        <v>0</v>
      </c>
      <c r="AE16" s="10">
        <f t="shared" si="5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31</v>
      </c>
      <c r="C17" s="1">
        <v>4.5999999999999999E-2</v>
      </c>
      <c r="D17" s="1">
        <v>705.82899999999995</v>
      </c>
      <c r="E17" s="1">
        <v>287.25400000000002</v>
      </c>
      <c r="F17" s="1">
        <v>413.197</v>
      </c>
      <c r="G17" s="6">
        <v>1</v>
      </c>
      <c r="H17" s="1">
        <v>60</v>
      </c>
      <c r="I17" s="13" t="s">
        <v>130</v>
      </c>
      <c r="J17" s="1">
        <v>278.7</v>
      </c>
      <c r="K17" s="1">
        <f t="shared" si="1"/>
        <v>8.5540000000000305</v>
      </c>
      <c r="L17" s="1"/>
      <c r="M17" s="1"/>
      <c r="N17" s="1">
        <v>200</v>
      </c>
      <c r="O17" s="1">
        <f t="shared" si="2"/>
        <v>57.450800000000001</v>
      </c>
      <c r="P17" s="5">
        <f t="shared" ref="P17:P18" si="13">ROUND(13*O17-N17-F17,0)</f>
        <v>134</v>
      </c>
      <c r="Q17" s="5">
        <v>240</v>
      </c>
      <c r="R17" s="5">
        <v>100</v>
      </c>
      <c r="S17" s="5">
        <f t="shared" ref="S17:S29" si="14">Q17-R17</f>
        <v>140</v>
      </c>
      <c r="T17" s="5">
        <v>300</v>
      </c>
      <c r="U17" s="1"/>
      <c r="V17" s="1">
        <f t="shared" ref="V17:V29" si="15">(F17+N17+Q17)/O17</f>
        <v>14.850915914138707</v>
      </c>
      <c r="W17" s="1">
        <f t="shared" si="3"/>
        <v>10.673428394382672</v>
      </c>
      <c r="X17" s="1">
        <v>35.2502</v>
      </c>
      <c r="Y17" s="1">
        <v>59.5578</v>
      </c>
      <c r="Z17" s="1">
        <v>20.268999999999998</v>
      </c>
      <c r="AA17" s="1">
        <v>66.288800000000009</v>
      </c>
      <c r="AB17" s="1">
        <v>47.261600000000001</v>
      </c>
      <c r="AC17" s="1"/>
      <c r="AD17" s="1">
        <f t="shared" si="4"/>
        <v>100</v>
      </c>
      <c r="AE17" s="1">
        <f t="shared" si="5"/>
        <v>140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316</v>
      </c>
      <c r="D18" s="1"/>
      <c r="E18" s="1">
        <v>226</v>
      </c>
      <c r="F18" s="1">
        <v>41</v>
      </c>
      <c r="G18" s="6">
        <v>0.25</v>
      </c>
      <c r="H18" s="1">
        <v>120</v>
      </c>
      <c r="I18" s="13" t="s">
        <v>130</v>
      </c>
      <c r="J18" s="1">
        <v>226</v>
      </c>
      <c r="K18" s="1">
        <f t="shared" si="1"/>
        <v>0</v>
      </c>
      <c r="L18" s="1"/>
      <c r="M18" s="1"/>
      <c r="N18" s="1">
        <v>287</v>
      </c>
      <c r="O18" s="1">
        <f t="shared" si="2"/>
        <v>45.2</v>
      </c>
      <c r="P18" s="5">
        <f t="shared" si="13"/>
        <v>260</v>
      </c>
      <c r="Q18" s="5">
        <v>350</v>
      </c>
      <c r="R18" s="5"/>
      <c r="S18" s="5">
        <f t="shared" si="14"/>
        <v>350</v>
      </c>
      <c r="T18" s="5">
        <v>350</v>
      </c>
      <c r="U18" s="1"/>
      <c r="V18" s="1">
        <f t="shared" si="15"/>
        <v>14.999999999999998</v>
      </c>
      <c r="W18" s="1">
        <f t="shared" si="3"/>
        <v>7.2566371681415927</v>
      </c>
      <c r="X18" s="1">
        <v>43.4</v>
      </c>
      <c r="Y18" s="1">
        <v>34.799999999999997</v>
      </c>
      <c r="Z18" s="1">
        <v>54.8</v>
      </c>
      <c r="AA18" s="1">
        <v>45.4</v>
      </c>
      <c r="AB18" s="1">
        <v>39.4</v>
      </c>
      <c r="AC18" s="1"/>
      <c r="AD18" s="1">
        <f t="shared" si="4"/>
        <v>0</v>
      </c>
      <c r="AE18" s="1">
        <f t="shared" si="5"/>
        <v>87.5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31</v>
      </c>
      <c r="C19" s="1">
        <v>63.688000000000002</v>
      </c>
      <c r="D19" s="1">
        <v>165.839</v>
      </c>
      <c r="E19" s="1">
        <v>155.94</v>
      </c>
      <c r="F19" s="1">
        <v>71.641000000000005</v>
      </c>
      <c r="G19" s="6">
        <v>1</v>
      </c>
      <c r="H19" s="1">
        <v>60</v>
      </c>
      <c r="I19" s="13" t="s">
        <v>130</v>
      </c>
      <c r="J19" s="1">
        <v>161</v>
      </c>
      <c r="K19" s="1">
        <f t="shared" si="1"/>
        <v>-5.0600000000000023</v>
      </c>
      <c r="L19" s="1"/>
      <c r="M19" s="1"/>
      <c r="N19" s="1">
        <v>0</v>
      </c>
      <c r="O19" s="1">
        <f t="shared" si="2"/>
        <v>31.187999999999999</v>
      </c>
      <c r="P19" s="5">
        <f>ROUND(11*O19-N19-F19,0)</f>
        <v>271</v>
      </c>
      <c r="Q19" s="5">
        <f t="shared" ref="Q19:Q29" si="16">P19</f>
        <v>271</v>
      </c>
      <c r="R19" s="5">
        <v>150</v>
      </c>
      <c r="S19" s="5">
        <f t="shared" si="14"/>
        <v>121</v>
      </c>
      <c r="T19" s="5"/>
      <c r="U19" s="1"/>
      <c r="V19" s="1">
        <f t="shared" si="15"/>
        <v>10.986308836732077</v>
      </c>
      <c r="W19" s="1">
        <f t="shared" si="3"/>
        <v>2.2970693856611519</v>
      </c>
      <c r="X19" s="1">
        <v>9.5766000000000009</v>
      </c>
      <c r="Y19" s="1">
        <v>37.236199999999997</v>
      </c>
      <c r="Z19" s="1">
        <v>39.195999999999998</v>
      </c>
      <c r="AA19" s="1">
        <v>14.9596</v>
      </c>
      <c r="AB19" s="1">
        <v>31.763000000000002</v>
      </c>
      <c r="AC19" s="1"/>
      <c r="AD19" s="1">
        <f t="shared" si="4"/>
        <v>150</v>
      </c>
      <c r="AE19" s="1">
        <f t="shared" si="5"/>
        <v>121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31</v>
      </c>
      <c r="C20" s="1">
        <v>57.398000000000003</v>
      </c>
      <c r="D20" s="1">
        <v>125.126</v>
      </c>
      <c r="E20" s="1">
        <v>80.003</v>
      </c>
      <c r="F20" s="1">
        <v>102.521</v>
      </c>
      <c r="G20" s="6">
        <v>1</v>
      </c>
      <c r="H20" s="1">
        <v>60</v>
      </c>
      <c r="I20" s="13" t="s">
        <v>130</v>
      </c>
      <c r="J20" s="1">
        <v>82</v>
      </c>
      <c r="K20" s="1">
        <f t="shared" si="1"/>
        <v>-1.9969999999999999</v>
      </c>
      <c r="L20" s="1"/>
      <c r="M20" s="1"/>
      <c r="N20" s="1"/>
      <c r="O20" s="1">
        <f t="shared" si="2"/>
        <v>16.000599999999999</v>
      </c>
      <c r="P20" s="5">
        <f t="shared" ref="P20:P23" si="17">ROUND(13*O20-N20-F20,0)</f>
        <v>105</v>
      </c>
      <c r="Q20" s="5">
        <f t="shared" si="16"/>
        <v>105</v>
      </c>
      <c r="R20" s="5">
        <v>50</v>
      </c>
      <c r="S20" s="5">
        <f t="shared" si="14"/>
        <v>55</v>
      </c>
      <c r="T20" s="5"/>
      <c r="U20" s="1"/>
      <c r="V20" s="1">
        <f t="shared" si="15"/>
        <v>12.969576140894718</v>
      </c>
      <c r="W20" s="1">
        <f t="shared" si="3"/>
        <v>6.4073222254165474</v>
      </c>
      <c r="X20" s="1">
        <v>23.164999999999999</v>
      </c>
      <c r="Y20" s="1">
        <v>19.1128</v>
      </c>
      <c r="Z20" s="1">
        <v>21.127800000000001</v>
      </c>
      <c r="AA20" s="1">
        <v>7.8477999999999994</v>
      </c>
      <c r="AB20" s="1">
        <v>26.817</v>
      </c>
      <c r="AC20" s="1"/>
      <c r="AD20" s="1">
        <f t="shared" si="4"/>
        <v>50</v>
      </c>
      <c r="AE20" s="1">
        <f t="shared" si="5"/>
        <v>55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31</v>
      </c>
      <c r="C21" s="1">
        <v>106</v>
      </c>
      <c r="D21" s="1">
        <v>277.94600000000003</v>
      </c>
      <c r="E21" s="1">
        <v>160.59</v>
      </c>
      <c r="F21" s="1">
        <v>205.768</v>
      </c>
      <c r="G21" s="6">
        <v>1</v>
      </c>
      <c r="H21" s="1">
        <v>45</v>
      </c>
      <c r="I21" s="13" t="s">
        <v>130</v>
      </c>
      <c r="J21" s="1">
        <v>157.69900000000001</v>
      </c>
      <c r="K21" s="1">
        <f t="shared" si="1"/>
        <v>2.8909999999999911</v>
      </c>
      <c r="L21" s="1"/>
      <c r="M21" s="1"/>
      <c r="N21" s="1">
        <v>98</v>
      </c>
      <c r="O21" s="1">
        <f t="shared" si="2"/>
        <v>32.118000000000002</v>
      </c>
      <c r="P21" s="5">
        <f t="shared" si="17"/>
        <v>114</v>
      </c>
      <c r="Q21" s="5">
        <v>180</v>
      </c>
      <c r="R21" s="5">
        <v>80</v>
      </c>
      <c r="S21" s="5">
        <f t="shared" si="14"/>
        <v>100</v>
      </c>
      <c r="T21" s="5">
        <v>250</v>
      </c>
      <c r="U21" s="1"/>
      <c r="V21" s="1">
        <f t="shared" si="15"/>
        <v>15.062208107603213</v>
      </c>
      <c r="W21" s="1">
        <f t="shared" si="3"/>
        <v>9.4578740892957232</v>
      </c>
      <c r="X21" s="1">
        <v>35.748199999999997</v>
      </c>
      <c r="Y21" s="1">
        <v>38.713799999999999</v>
      </c>
      <c r="Z21" s="1">
        <v>31.158000000000001</v>
      </c>
      <c r="AA21" s="1">
        <v>33.180599999999998</v>
      </c>
      <c r="AB21" s="1">
        <v>35.453200000000002</v>
      </c>
      <c r="AC21" s="1"/>
      <c r="AD21" s="1">
        <f t="shared" si="4"/>
        <v>80</v>
      </c>
      <c r="AE21" s="1">
        <f t="shared" si="5"/>
        <v>100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31</v>
      </c>
      <c r="C22" s="1">
        <v>302</v>
      </c>
      <c r="D22" s="1"/>
      <c r="E22" s="1">
        <v>109.262</v>
      </c>
      <c r="F22" s="1">
        <v>172.41300000000001</v>
      </c>
      <c r="G22" s="6">
        <v>1</v>
      </c>
      <c r="H22" s="1">
        <v>60</v>
      </c>
      <c r="I22" s="13" t="s">
        <v>130</v>
      </c>
      <c r="J22" s="1">
        <v>105.76</v>
      </c>
      <c r="K22" s="1">
        <f t="shared" si="1"/>
        <v>3.5019999999999953</v>
      </c>
      <c r="L22" s="1"/>
      <c r="M22" s="1"/>
      <c r="N22" s="1"/>
      <c r="O22" s="1">
        <f t="shared" si="2"/>
        <v>21.852399999999999</v>
      </c>
      <c r="P22" s="5">
        <f t="shared" si="17"/>
        <v>112</v>
      </c>
      <c r="Q22" s="5">
        <v>160</v>
      </c>
      <c r="R22" s="5">
        <v>70</v>
      </c>
      <c r="S22" s="5">
        <f t="shared" si="14"/>
        <v>90</v>
      </c>
      <c r="T22" s="5">
        <v>200</v>
      </c>
      <c r="U22" s="1"/>
      <c r="V22" s="1">
        <f t="shared" si="15"/>
        <v>15.211738756383738</v>
      </c>
      <c r="W22" s="1">
        <f t="shared" si="3"/>
        <v>7.8898885248302255</v>
      </c>
      <c r="X22" s="1">
        <v>18.7682</v>
      </c>
      <c r="Y22" s="1">
        <v>5.9648000000000003</v>
      </c>
      <c r="Z22" s="1">
        <v>25.831</v>
      </c>
      <c r="AA22" s="1">
        <v>13.379200000000001</v>
      </c>
      <c r="AB22" s="1">
        <v>15.602600000000001</v>
      </c>
      <c r="AC22" s="1"/>
      <c r="AD22" s="1">
        <f t="shared" si="4"/>
        <v>70</v>
      </c>
      <c r="AE22" s="1">
        <f t="shared" si="5"/>
        <v>90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33</v>
      </c>
      <c r="C23" s="1">
        <v>330</v>
      </c>
      <c r="D23" s="1">
        <v>361</v>
      </c>
      <c r="E23" s="1">
        <v>218</v>
      </c>
      <c r="F23" s="1">
        <v>427</v>
      </c>
      <c r="G23" s="6">
        <v>0.25</v>
      </c>
      <c r="H23" s="1">
        <v>120</v>
      </c>
      <c r="I23" s="13" t="s">
        <v>130</v>
      </c>
      <c r="J23" s="1">
        <v>227</v>
      </c>
      <c r="K23" s="1">
        <f t="shared" si="1"/>
        <v>-9</v>
      </c>
      <c r="L23" s="1"/>
      <c r="M23" s="1"/>
      <c r="N23" s="1">
        <v>0</v>
      </c>
      <c r="O23" s="1">
        <f t="shared" si="2"/>
        <v>43.6</v>
      </c>
      <c r="P23" s="5">
        <f t="shared" si="17"/>
        <v>140</v>
      </c>
      <c r="Q23" s="5">
        <v>200</v>
      </c>
      <c r="R23" s="5"/>
      <c r="S23" s="5">
        <f t="shared" si="14"/>
        <v>200</v>
      </c>
      <c r="T23" s="5">
        <v>200</v>
      </c>
      <c r="U23" s="1"/>
      <c r="V23" s="1">
        <f t="shared" si="15"/>
        <v>14.380733944954128</v>
      </c>
      <c r="W23" s="1">
        <f t="shared" si="3"/>
        <v>9.7935779816513762</v>
      </c>
      <c r="X23" s="1">
        <v>46.2</v>
      </c>
      <c r="Y23" s="1">
        <v>54</v>
      </c>
      <c r="Z23" s="1">
        <v>66</v>
      </c>
      <c r="AA23" s="1">
        <v>51.2</v>
      </c>
      <c r="AB23" s="1">
        <v>45.8</v>
      </c>
      <c r="AC23" s="1"/>
      <c r="AD23" s="1">
        <f t="shared" si="4"/>
        <v>0</v>
      </c>
      <c r="AE23" s="1">
        <f t="shared" si="5"/>
        <v>50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31</v>
      </c>
      <c r="C24" s="1">
        <v>403</v>
      </c>
      <c r="D24" s="1"/>
      <c r="E24" s="1">
        <v>176.51900000000001</v>
      </c>
      <c r="F24" s="1">
        <v>188.99100000000001</v>
      </c>
      <c r="G24" s="6">
        <v>1</v>
      </c>
      <c r="H24" s="1">
        <v>45</v>
      </c>
      <c r="I24" s="13" t="s">
        <v>130</v>
      </c>
      <c r="J24" s="1">
        <v>163.523</v>
      </c>
      <c r="K24" s="1">
        <f t="shared" si="1"/>
        <v>12.996000000000009</v>
      </c>
      <c r="L24" s="1"/>
      <c r="M24" s="1"/>
      <c r="N24" s="1">
        <v>300</v>
      </c>
      <c r="O24" s="1">
        <f t="shared" si="2"/>
        <v>35.303800000000003</v>
      </c>
      <c r="P24" s="5"/>
      <c r="Q24" s="5">
        <f t="shared" si="16"/>
        <v>0</v>
      </c>
      <c r="R24" s="5"/>
      <c r="S24" s="5">
        <f t="shared" si="14"/>
        <v>0</v>
      </c>
      <c r="T24" s="5"/>
      <c r="U24" s="1"/>
      <c r="V24" s="1">
        <f t="shared" si="15"/>
        <v>13.850945224026875</v>
      </c>
      <c r="W24" s="1">
        <f t="shared" si="3"/>
        <v>13.850945224026875</v>
      </c>
      <c r="X24" s="1">
        <v>46.377400000000002</v>
      </c>
      <c r="Y24" s="1">
        <v>26.756799999999998</v>
      </c>
      <c r="Z24" s="1">
        <v>59.175600000000003</v>
      </c>
      <c r="AA24" s="1">
        <v>42.215200000000003</v>
      </c>
      <c r="AB24" s="1">
        <v>36.6554</v>
      </c>
      <c r="AC24" s="1"/>
      <c r="AD24" s="1">
        <f t="shared" si="4"/>
        <v>0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>
        <v>432</v>
      </c>
      <c r="D25" s="1">
        <v>96</v>
      </c>
      <c r="E25" s="1">
        <v>208</v>
      </c>
      <c r="F25" s="1">
        <v>250</v>
      </c>
      <c r="G25" s="6">
        <v>0.25</v>
      </c>
      <c r="H25" s="1">
        <v>120</v>
      </c>
      <c r="I25" s="13" t="s">
        <v>130</v>
      </c>
      <c r="J25" s="1">
        <v>208</v>
      </c>
      <c r="K25" s="1">
        <f t="shared" si="1"/>
        <v>0</v>
      </c>
      <c r="L25" s="1"/>
      <c r="M25" s="1"/>
      <c r="N25" s="1">
        <v>0</v>
      </c>
      <c r="O25" s="1">
        <f t="shared" si="2"/>
        <v>41.6</v>
      </c>
      <c r="P25" s="5">
        <f t="shared" ref="P25:P26" si="18">ROUND(13*O25-N25-F25,0)</f>
        <v>291</v>
      </c>
      <c r="Q25" s="5">
        <f t="shared" si="16"/>
        <v>291</v>
      </c>
      <c r="R25" s="5"/>
      <c r="S25" s="5">
        <f t="shared" si="14"/>
        <v>291</v>
      </c>
      <c r="T25" s="5"/>
      <c r="U25" s="1"/>
      <c r="V25" s="1">
        <f t="shared" si="15"/>
        <v>13.004807692307692</v>
      </c>
      <c r="W25" s="1">
        <f t="shared" si="3"/>
        <v>6.0096153846153841</v>
      </c>
      <c r="X25" s="1">
        <v>32.200000000000003</v>
      </c>
      <c r="Y25" s="1">
        <v>39.799999999999997</v>
      </c>
      <c r="Z25" s="1">
        <v>59.8</v>
      </c>
      <c r="AA25" s="1">
        <v>41.4</v>
      </c>
      <c r="AB25" s="1">
        <v>45.2</v>
      </c>
      <c r="AC25" s="1"/>
      <c r="AD25" s="1">
        <f t="shared" si="4"/>
        <v>0</v>
      </c>
      <c r="AE25" s="1">
        <f t="shared" si="5"/>
        <v>72.75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31</v>
      </c>
      <c r="C26" s="1">
        <v>21</v>
      </c>
      <c r="D26" s="1">
        <v>20.491</v>
      </c>
      <c r="E26" s="1">
        <v>18.375</v>
      </c>
      <c r="F26" s="1">
        <v>22.113</v>
      </c>
      <c r="G26" s="6">
        <v>1</v>
      </c>
      <c r="H26" s="1">
        <v>120</v>
      </c>
      <c r="I26" s="13" t="s">
        <v>130</v>
      </c>
      <c r="J26" s="1">
        <v>18.2</v>
      </c>
      <c r="K26" s="1">
        <f t="shared" si="1"/>
        <v>0.17500000000000071</v>
      </c>
      <c r="L26" s="1"/>
      <c r="M26" s="1"/>
      <c r="N26" s="1">
        <v>0</v>
      </c>
      <c r="O26" s="1">
        <f t="shared" si="2"/>
        <v>3.6749999999999998</v>
      </c>
      <c r="P26" s="5">
        <f t="shared" si="18"/>
        <v>26</v>
      </c>
      <c r="Q26" s="5">
        <f t="shared" si="16"/>
        <v>26</v>
      </c>
      <c r="R26" s="5"/>
      <c r="S26" s="5">
        <f t="shared" si="14"/>
        <v>26</v>
      </c>
      <c r="T26" s="5"/>
      <c r="U26" s="1"/>
      <c r="V26" s="1">
        <f t="shared" si="15"/>
        <v>13.091972789115646</v>
      </c>
      <c r="W26" s="1">
        <f t="shared" si="3"/>
        <v>6.0171428571428569</v>
      </c>
      <c r="X26" s="1">
        <v>2.4462000000000002</v>
      </c>
      <c r="Y26" s="1">
        <v>1.653</v>
      </c>
      <c r="Z26" s="1">
        <v>3.6265999999999998</v>
      </c>
      <c r="AA26" s="1">
        <v>1.7565999999999999</v>
      </c>
      <c r="AB26" s="1">
        <v>3.1103999999999998</v>
      </c>
      <c r="AC26" s="1"/>
      <c r="AD26" s="1">
        <f t="shared" si="4"/>
        <v>0</v>
      </c>
      <c r="AE26" s="1">
        <f t="shared" si="5"/>
        <v>26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33</v>
      </c>
      <c r="C27" s="1">
        <v>209</v>
      </c>
      <c r="D27" s="1"/>
      <c r="E27" s="1">
        <v>151</v>
      </c>
      <c r="F27" s="1"/>
      <c r="G27" s="6">
        <v>0.4</v>
      </c>
      <c r="H27" s="1">
        <v>45</v>
      </c>
      <c r="I27" s="13" t="s">
        <v>130</v>
      </c>
      <c r="J27" s="1">
        <v>183</v>
      </c>
      <c r="K27" s="1">
        <f t="shared" si="1"/>
        <v>-32</v>
      </c>
      <c r="L27" s="1"/>
      <c r="M27" s="1"/>
      <c r="N27" s="1"/>
      <c r="O27" s="1">
        <f t="shared" si="2"/>
        <v>30.2</v>
      </c>
      <c r="P27" s="5">
        <f>ROUND(9*O27-N27-F27,0)</f>
        <v>272</v>
      </c>
      <c r="Q27" s="5">
        <v>300</v>
      </c>
      <c r="R27" s="5"/>
      <c r="S27" s="5">
        <f t="shared" si="14"/>
        <v>300</v>
      </c>
      <c r="T27" s="5">
        <v>300</v>
      </c>
      <c r="U27" s="1"/>
      <c r="V27" s="1">
        <f t="shared" si="15"/>
        <v>9.9337748344370862</v>
      </c>
      <c r="W27" s="1">
        <f t="shared" si="3"/>
        <v>0</v>
      </c>
      <c r="X27" s="1">
        <v>34</v>
      </c>
      <c r="Y27" s="1">
        <v>14.8</v>
      </c>
      <c r="Z27" s="1">
        <v>30.2</v>
      </c>
      <c r="AA27" s="1">
        <v>27</v>
      </c>
      <c r="AB27" s="1">
        <v>15</v>
      </c>
      <c r="AC27" s="1"/>
      <c r="AD27" s="1">
        <f t="shared" si="4"/>
        <v>0</v>
      </c>
      <c r="AE27" s="1">
        <f t="shared" si="5"/>
        <v>120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31</v>
      </c>
      <c r="C28" s="1">
        <v>404</v>
      </c>
      <c r="D28" s="1"/>
      <c r="E28" s="1">
        <v>234.93</v>
      </c>
      <c r="F28" s="1">
        <v>119.25</v>
      </c>
      <c r="G28" s="6">
        <v>1</v>
      </c>
      <c r="H28" s="1">
        <v>60</v>
      </c>
      <c r="I28" s="13" t="s">
        <v>130</v>
      </c>
      <c r="J28" s="1">
        <v>271.8</v>
      </c>
      <c r="K28" s="1">
        <f t="shared" si="1"/>
        <v>-36.870000000000005</v>
      </c>
      <c r="L28" s="1"/>
      <c r="M28" s="1"/>
      <c r="N28" s="1">
        <v>350</v>
      </c>
      <c r="O28" s="1">
        <f t="shared" si="2"/>
        <v>46.986000000000004</v>
      </c>
      <c r="P28" s="5">
        <f>ROUND(13*O28-N28-F28,0)</f>
        <v>142</v>
      </c>
      <c r="Q28" s="5">
        <v>230</v>
      </c>
      <c r="R28" s="5">
        <v>100</v>
      </c>
      <c r="S28" s="5">
        <f t="shared" si="14"/>
        <v>130</v>
      </c>
      <c r="T28" s="5">
        <v>250</v>
      </c>
      <c r="U28" s="1"/>
      <c r="V28" s="1">
        <f t="shared" si="15"/>
        <v>14.882092538202867</v>
      </c>
      <c r="W28" s="1">
        <f t="shared" si="3"/>
        <v>9.9870174094411084</v>
      </c>
      <c r="X28" s="1">
        <v>45.049400000000013</v>
      </c>
      <c r="Y28" s="1">
        <v>37.615200000000002</v>
      </c>
      <c r="Z28" s="1">
        <v>58.362000000000002</v>
      </c>
      <c r="AA28" s="1">
        <v>54.675600000000003</v>
      </c>
      <c r="AB28" s="1">
        <v>43.5488</v>
      </c>
      <c r="AC28" s="1"/>
      <c r="AD28" s="1">
        <f t="shared" si="4"/>
        <v>100</v>
      </c>
      <c r="AE28" s="1">
        <f t="shared" si="5"/>
        <v>130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33</v>
      </c>
      <c r="C29" s="1">
        <v>134</v>
      </c>
      <c r="D29" s="1">
        <v>192</v>
      </c>
      <c r="E29" s="1">
        <v>68</v>
      </c>
      <c r="F29" s="1">
        <v>245</v>
      </c>
      <c r="G29" s="6">
        <v>0.22</v>
      </c>
      <c r="H29" s="1">
        <v>120</v>
      </c>
      <c r="I29" s="13" t="s">
        <v>130</v>
      </c>
      <c r="J29" s="1">
        <v>70</v>
      </c>
      <c r="K29" s="1">
        <f t="shared" si="1"/>
        <v>-2</v>
      </c>
      <c r="L29" s="1"/>
      <c r="M29" s="1"/>
      <c r="N29" s="1">
        <v>50</v>
      </c>
      <c r="O29" s="1">
        <f t="shared" si="2"/>
        <v>13.6</v>
      </c>
      <c r="P29" s="5"/>
      <c r="Q29" s="5">
        <f t="shared" si="16"/>
        <v>0</v>
      </c>
      <c r="R29" s="5"/>
      <c r="S29" s="5">
        <f t="shared" si="14"/>
        <v>0</v>
      </c>
      <c r="T29" s="5"/>
      <c r="U29" s="1"/>
      <c r="V29" s="1">
        <f t="shared" si="15"/>
        <v>21.691176470588236</v>
      </c>
      <c r="W29" s="1">
        <f t="shared" si="3"/>
        <v>21.691176470588236</v>
      </c>
      <c r="X29" s="1">
        <v>10.4</v>
      </c>
      <c r="Y29" s="1">
        <v>23.2</v>
      </c>
      <c r="Z29" s="1">
        <v>3</v>
      </c>
      <c r="AA29" s="1">
        <v>0</v>
      </c>
      <c r="AB29" s="1">
        <v>3.2</v>
      </c>
      <c r="AC29" s="1" t="s">
        <v>59</v>
      </c>
      <c r="AD29" s="1">
        <f t="shared" si="4"/>
        <v>0</v>
      </c>
      <c r="AE29" s="1">
        <f t="shared" si="5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60</v>
      </c>
      <c r="B30" s="10" t="s">
        <v>31</v>
      </c>
      <c r="C30" s="10"/>
      <c r="D30" s="10"/>
      <c r="E30" s="10">
        <v>0.996</v>
      </c>
      <c r="F30" s="10">
        <v>-0.996</v>
      </c>
      <c r="G30" s="11">
        <v>0</v>
      </c>
      <c r="H30" s="10" t="e">
        <v>#N/A</v>
      </c>
      <c r="I30" s="10" t="str">
        <f>IFERROR(VLOOKUP(A30,[1]Лист1!$A$1:$A$65535,1,0),"не в матрице")</f>
        <v>не в матрице</v>
      </c>
      <c r="J30" s="10">
        <v>1</v>
      </c>
      <c r="K30" s="10">
        <f t="shared" si="1"/>
        <v>-4.0000000000000036E-3</v>
      </c>
      <c r="L30" s="10"/>
      <c r="M30" s="10"/>
      <c r="N30" s="10"/>
      <c r="O30" s="10">
        <f t="shared" si="2"/>
        <v>0.19919999999999999</v>
      </c>
      <c r="P30" s="12"/>
      <c r="Q30" s="12"/>
      <c r="R30" s="12"/>
      <c r="S30" s="12"/>
      <c r="T30" s="12"/>
      <c r="U30" s="10"/>
      <c r="V30" s="10">
        <f t="shared" si="9"/>
        <v>-5</v>
      </c>
      <c r="W30" s="10">
        <f t="shared" si="3"/>
        <v>-5</v>
      </c>
      <c r="X30" s="10">
        <v>1.3972</v>
      </c>
      <c r="Y30" s="10">
        <v>0</v>
      </c>
      <c r="Z30" s="10">
        <v>0</v>
      </c>
      <c r="AA30" s="10">
        <v>0</v>
      </c>
      <c r="AB30" s="10">
        <v>0</v>
      </c>
      <c r="AC30" s="10" t="s">
        <v>38</v>
      </c>
      <c r="AD30" s="10">
        <f t="shared" si="4"/>
        <v>0</v>
      </c>
      <c r="AE30" s="10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33</v>
      </c>
      <c r="C31" s="1">
        <v>40</v>
      </c>
      <c r="D31" s="1">
        <v>296</v>
      </c>
      <c r="E31" s="1">
        <v>120</v>
      </c>
      <c r="F31" s="1">
        <v>202</v>
      </c>
      <c r="G31" s="6">
        <v>0.4</v>
      </c>
      <c r="H31" s="1">
        <v>60</v>
      </c>
      <c r="I31" s="13" t="s">
        <v>130</v>
      </c>
      <c r="J31" s="1">
        <v>121.2</v>
      </c>
      <c r="K31" s="1">
        <f t="shared" si="1"/>
        <v>-1.2000000000000028</v>
      </c>
      <c r="L31" s="1"/>
      <c r="M31" s="1"/>
      <c r="N31" s="1">
        <v>0</v>
      </c>
      <c r="O31" s="1">
        <f t="shared" si="2"/>
        <v>24</v>
      </c>
      <c r="P31" s="5">
        <f t="shared" ref="P31:P32" si="19">ROUND(13*O31-N31-F31,0)</f>
        <v>110</v>
      </c>
      <c r="Q31" s="5">
        <f t="shared" ref="Q31:Q32" si="20">P31</f>
        <v>110</v>
      </c>
      <c r="R31" s="5"/>
      <c r="S31" s="5">
        <f t="shared" ref="S31:S32" si="21">Q31-R31</f>
        <v>110</v>
      </c>
      <c r="T31" s="5"/>
      <c r="U31" s="1"/>
      <c r="V31" s="1">
        <f t="shared" ref="V31:V32" si="22">(F31+N31+Q31)/O31</f>
        <v>13</v>
      </c>
      <c r="W31" s="1">
        <f t="shared" si="3"/>
        <v>8.4166666666666661</v>
      </c>
      <c r="X31" s="1">
        <v>14.8</v>
      </c>
      <c r="Y31" s="1">
        <v>26.4</v>
      </c>
      <c r="Z31" s="1">
        <v>18.8</v>
      </c>
      <c r="AA31" s="1">
        <v>9.4</v>
      </c>
      <c r="AB31" s="1">
        <v>34</v>
      </c>
      <c r="AC31" s="1" t="s">
        <v>59</v>
      </c>
      <c r="AD31" s="1">
        <f t="shared" si="4"/>
        <v>0</v>
      </c>
      <c r="AE31" s="1">
        <f t="shared" si="5"/>
        <v>44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31</v>
      </c>
      <c r="C32" s="1">
        <v>152</v>
      </c>
      <c r="D32" s="1">
        <v>48.453000000000003</v>
      </c>
      <c r="E32" s="1">
        <v>121.029</v>
      </c>
      <c r="F32" s="1">
        <v>54.459000000000003</v>
      </c>
      <c r="G32" s="6">
        <v>1</v>
      </c>
      <c r="H32" s="1">
        <v>60</v>
      </c>
      <c r="I32" s="13" t="s">
        <v>130</v>
      </c>
      <c r="J32" s="1">
        <v>113.842</v>
      </c>
      <c r="K32" s="1">
        <f t="shared" si="1"/>
        <v>7.1869999999999976</v>
      </c>
      <c r="L32" s="1"/>
      <c r="M32" s="1"/>
      <c r="N32" s="1">
        <v>120</v>
      </c>
      <c r="O32" s="1">
        <f t="shared" si="2"/>
        <v>24.2058</v>
      </c>
      <c r="P32" s="5">
        <f t="shared" si="19"/>
        <v>140</v>
      </c>
      <c r="Q32" s="5">
        <f t="shared" si="20"/>
        <v>140</v>
      </c>
      <c r="R32" s="5">
        <v>80</v>
      </c>
      <c r="S32" s="5">
        <f t="shared" si="21"/>
        <v>60</v>
      </c>
      <c r="T32" s="5"/>
      <c r="U32" s="1"/>
      <c r="V32" s="1">
        <f t="shared" si="22"/>
        <v>12.991059993885763</v>
      </c>
      <c r="W32" s="1">
        <f t="shared" si="3"/>
        <v>7.2073222120318272</v>
      </c>
      <c r="X32" s="1">
        <v>19.8066</v>
      </c>
      <c r="Y32" s="1">
        <v>16.990400000000001</v>
      </c>
      <c r="Z32" s="1">
        <v>15.467000000000001</v>
      </c>
      <c r="AA32" s="1">
        <v>0.54600000000000004</v>
      </c>
      <c r="AB32" s="1">
        <v>30.3904</v>
      </c>
      <c r="AC32" s="1" t="s">
        <v>59</v>
      </c>
      <c r="AD32" s="1">
        <f t="shared" si="4"/>
        <v>80</v>
      </c>
      <c r="AE32" s="1">
        <f t="shared" si="5"/>
        <v>60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63</v>
      </c>
      <c r="B33" s="10" t="s">
        <v>31</v>
      </c>
      <c r="C33" s="10">
        <v>124.806</v>
      </c>
      <c r="D33" s="10"/>
      <c r="E33" s="10">
        <v>24.45</v>
      </c>
      <c r="F33" s="10">
        <v>96.27</v>
      </c>
      <c r="G33" s="11">
        <v>0</v>
      </c>
      <c r="H33" s="10">
        <v>60</v>
      </c>
      <c r="I33" s="10" t="str">
        <f>IFERROR(VLOOKUP(A33,[1]Лист1!$A$1:$A$65535,1,0),"не в матрице")</f>
        <v>не в матрице</v>
      </c>
      <c r="J33" s="10">
        <v>28.81</v>
      </c>
      <c r="K33" s="10">
        <f t="shared" si="1"/>
        <v>-4.3599999999999994</v>
      </c>
      <c r="L33" s="10"/>
      <c r="M33" s="10"/>
      <c r="N33" s="10"/>
      <c r="O33" s="10">
        <f t="shared" si="2"/>
        <v>4.8899999999999997</v>
      </c>
      <c r="P33" s="12"/>
      <c r="Q33" s="12"/>
      <c r="R33" s="12"/>
      <c r="S33" s="12"/>
      <c r="T33" s="12"/>
      <c r="U33" s="10"/>
      <c r="V33" s="10">
        <f t="shared" si="9"/>
        <v>19.687116564417177</v>
      </c>
      <c r="W33" s="10">
        <f t="shared" si="3"/>
        <v>19.687116564417177</v>
      </c>
      <c r="X33" s="10">
        <v>3.9127999999999998</v>
      </c>
      <c r="Y33" s="10">
        <v>0</v>
      </c>
      <c r="Z33" s="10">
        <v>0.13439999999999999</v>
      </c>
      <c r="AA33" s="10">
        <v>4.0388000000000002</v>
      </c>
      <c r="AB33" s="10">
        <v>2.6764000000000001</v>
      </c>
      <c r="AC33" s="10" t="s">
        <v>36</v>
      </c>
      <c r="AD33" s="10">
        <f t="shared" si="4"/>
        <v>0</v>
      </c>
      <c r="AE33" s="10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31</v>
      </c>
      <c r="C34" s="1">
        <v>311</v>
      </c>
      <c r="D34" s="1">
        <v>49.435000000000002</v>
      </c>
      <c r="E34" s="15">
        <f>110.54+E97</f>
        <v>139.39400000000001</v>
      </c>
      <c r="F34" s="15">
        <f>233.697+F97</f>
        <v>201.59100000000001</v>
      </c>
      <c r="G34" s="6">
        <v>1</v>
      </c>
      <c r="H34" s="1">
        <v>45</v>
      </c>
      <c r="I34" s="13" t="s">
        <v>130</v>
      </c>
      <c r="J34" s="1">
        <v>101.218</v>
      </c>
      <c r="K34" s="1">
        <f t="shared" si="1"/>
        <v>38.176000000000002</v>
      </c>
      <c r="L34" s="1"/>
      <c r="M34" s="1"/>
      <c r="N34" s="1">
        <v>100</v>
      </c>
      <c r="O34" s="1">
        <f t="shared" si="2"/>
        <v>27.878800000000002</v>
      </c>
      <c r="P34" s="5"/>
      <c r="Q34" s="5">
        <v>200</v>
      </c>
      <c r="R34" s="5">
        <v>100</v>
      </c>
      <c r="S34" s="5">
        <f t="shared" ref="S34:S42" si="23">Q34-R34</f>
        <v>100</v>
      </c>
      <c r="T34" s="5">
        <v>400</v>
      </c>
      <c r="U34" s="1" t="s">
        <v>147</v>
      </c>
      <c r="V34" s="1">
        <f t="shared" ref="V34:V42" si="24">(F34+N34+Q34)/O34</f>
        <v>17.991843264415969</v>
      </c>
      <c r="W34" s="1">
        <f t="shared" si="3"/>
        <v>10.817933340028983</v>
      </c>
      <c r="X34" s="1">
        <v>29.715199999999999</v>
      </c>
      <c r="Y34" s="1">
        <v>27.5914</v>
      </c>
      <c r="Z34" s="1">
        <v>34.112200000000001</v>
      </c>
      <c r="AA34" s="1">
        <v>27.035599999999999</v>
      </c>
      <c r="AB34" s="1">
        <v>28.963799999999999</v>
      </c>
      <c r="AC34" s="1"/>
      <c r="AD34" s="1">
        <f t="shared" si="4"/>
        <v>100</v>
      </c>
      <c r="AE34" s="1">
        <f t="shared" si="5"/>
        <v>100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65</v>
      </c>
      <c r="B35" s="1" t="s">
        <v>31</v>
      </c>
      <c r="C35" s="1">
        <v>225</v>
      </c>
      <c r="D35" s="1">
        <v>301.62200000000001</v>
      </c>
      <c r="E35" s="1">
        <v>307.44600000000003</v>
      </c>
      <c r="F35" s="1">
        <v>160.57599999999999</v>
      </c>
      <c r="G35" s="6">
        <v>1</v>
      </c>
      <c r="H35" s="1">
        <v>45</v>
      </c>
      <c r="I35" s="13" t="s">
        <v>130</v>
      </c>
      <c r="J35" s="1">
        <v>328</v>
      </c>
      <c r="K35" s="1">
        <f t="shared" ref="K35:K61" si="25">E35-J35</f>
        <v>-20.553999999999974</v>
      </c>
      <c r="L35" s="1"/>
      <c r="M35" s="1"/>
      <c r="N35" s="1">
        <v>400</v>
      </c>
      <c r="O35" s="1">
        <f t="shared" si="2"/>
        <v>61.489200000000004</v>
      </c>
      <c r="P35" s="5">
        <f t="shared" ref="P35:P36" si="26">ROUND(13*O35-N35-F35,0)</f>
        <v>239</v>
      </c>
      <c r="Q35" s="5">
        <v>220</v>
      </c>
      <c r="R35" s="5">
        <v>100</v>
      </c>
      <c r="S35" s="5">
        <f t="shared" si="23"/>
        <v>120</v>
      </c>
      <c r="T35" s="5"/>
      <c r="U35" s="1"/>
      <c r="V35" s="1">
        <f t="shared" si="24"/>
        <v>12.694521964832848</v>
      </c>
      <c r="W35" s="1">
        <f t="shared" si="3"/>
        <v>9.1166578846366519</v>
      </c>
      <c r="X35" s="1">
        <v>61.021400000000007</v>
      </c>
      <c r="Y35" s="1">
        <v>55.4024</v>
      </c>
      <c r="Z35" s="1">
        <v>43.623399999999997</v>
      </c>
      <c r="AA35" s="1">
        <v>60.841999999999999</v>
      </c>
      <c r="AB35" s="1">
        <v>76.403800000000004</v>
      </c>
      <c r="AC35" s="1"/>
      <c r="AD35" s="1">
        <f t="shared" si="4"/>
        <v>100</v>
      </c>
      <c r="AE35" s="1">
        <f t="shared" si="5"/>
        <v>120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33</v>
      </c>
      <c r="C36" s="1">
        <v>234</v>
      </c>
      <c r="D36" s="1"/>
      <c r="E36" s="1">
        <v>190</v>
      </c>
      <c r="F36" s="1"/>
      <c r="G36" s="6">
        <v>0.36</v>
      </c>
      <c r="H36" s="1">
        <v>45</v>
      </c>
      <c r="I36" s="13" t="s">
        <v>130</v>
      </c>
      <c r="J36" s="1">
        <v>191</v>
      </c>
      <c r="K36" s="1">
        <f t="shared" si="25"/>
        <v>-1</v>
      </c>
      <c r="L36" s="1"/>
      <c r="M36" s="1"/>
      <c r="N36" s="1">
        <v>378</v>
      </c>
      <c r="O36" s="1">
        <f t="shared" si="2"/>
        <v>38</v>
      </c>
      <c r="P36" s="5">
        <f t="shared" si="26"/>
        <v>116</v>
      </c>
      <c r="Q36" s="5">
        <v>200</v>
      </c>
      <c r="R36" s="5"/>
      <c r="S36" s="5">
        <f t="shared" si="23"/>
        <v>200</v>
      </c>
      <c r="T36" s="5">
        <v>200</v>
      </c>
      <c r="U36" s="1"/>
      <c r="V36" s="1">
        <f t="shared" si="24"/>
        <v>15.210526315789474</v>
      </c>
      <c r="W36" s="1">
        <f t="shared" si="3"/>
        <v>9.9473684210526319</v>
      </c>
      <c r="X36" s="1">
        <v>43.8</v>
      </c>
      <c r="Y36" s="1">
        <v>14.4</v>
      </c>
      <c r="Z36" s="1">
        <v>38</v>
      </c>
      <c r="AA36" s="1">
        <v>28.2</v>
      </c>
      <c r="AB36" s="1">
        <v>27.2</v>
      </c>
      <c r="AC36" s="1"/>
      <c r="AD36" s="1">
        <f t="shared" si="4"/>
        <v>0</v>
      </c>
      <c r="AE36" s="1">
        <f t="shared" si="5"/>
        <v>72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31</v>
      </c>
      <c r="C37" s="1">
        <v>26</v>
      </c>
      <c r="D37" s="1"/>
      <c r="E37" s="1">
        <v>16.3</v>
      </c>
      <c r="F37" s="1">
        <v>-2.5419999999999998</v>
      </c>
      <c r="G37" s="6">
        <v>1</v>
      </c>
      <c r="H37" s="1">
        <v>60</v>
      </c>
      <c r="I37" s="13" t="s">
        <v>130</v>
      </c>
      <c r="J37" s="1">
        <v>58.1</v>
      </c>
      <c r="K37" s="1">
        <f t="shared" si="25"/>
        <v>-41.8</v>
      </c>
      <c r="L37" s="1"/>
      <c r="M37" s="1"/>
      <c r="N37" s="1">
        <v>350</v>
      </c>
      <c r="O37" s="1">
        <f t="shared" si="2"/>
        <v>3.2600000000000002</v>
      </c>
      <c r="P37" s="5"/>
      <c r="Q37" s="5">
        <v>50</v>
      </c>
      <c r="R37" s="5">
        <v>50</v>
      </c>
      <c r="S37" s="5">
        <f t="shared" si="23"/>
        <v>0</v>
      </c>
      <c r="T37" s="5">
        <v>100</v>
      </c>
      <c r="U37" s="1"/>
      <c r="V37" s="1">
        <f t="shared" si="24"/>
        <v>121.91963190184049</v>
      </c>
      <c r="W37" s="1">
        <f t="shared" si="3"/>
        <v>106.58220858895706</v>
      </c>
      <c r="X37" s="1">
        <v>19.8626</v>
      </c>
      <c r="Y37" s="1">
        <v>9.3468</v>
      </c>
      <c r="Z37" s="1">
        <v>17.001000000000001</v>
      </c>
      <c r="AA37" s="1">
        <v>15.8264</v>
      </c>
      <c r="AB37" s="1">
        <v>30.87</v>
      </c>
      <c r="AC37" s="1"/>
      <c r="AD37" s="1">
        <f t="shared" si="4"/>
        <v>50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33</v>
      </c>
      <c r="C38" s="1"/>
      <c r="D38" s="1"/>
      <c r="E38" s="1"/>
      <c r="F38" s="1"/>
      <c r="G38" s="6">
        <v>0.09</v>
      </c>
      <c r="H38" s="1">
        <v>45</v>
      </c>
      <c r="I38" s="13" t="s">
        <v>130</v>
      </c>
      <c r="J38" s="1">
        <v>9</v>
      </c>
      <c r="K38" s="1">
        <f t="shared" si="25"/>
        <v>-9</v>
      </c>
      <c r="L38" s="1"/>
      <c r="M38" s="1"/>
      <c r="N38" s="1"/>
      <c r="O38" s="1">
        <f t="shared" si="2"/>
        <v>0</v>
      </c>
      <c r="P38" s="5">
        <v>50</v>
      </c>
      <c r="Q38" s="5">
        <v>80</v>
      </c>
      <c r="R38" s="5"/>
      <c r="S38" s="5">
        <f t="shared" si="23"/>
        <v>80</v>
      </c>
      <c r="T38" s="5">
        <v>100</v>
      </c>
      <c r="U38" s="1"/>
      <c r="V38" s="1" t="e">
        <f t="shared" si="24"/>
        <v>#DIV/0!</v>
      </c>
      <c r="W38" s="1" t="e">
        <f t="shared" si="3"/>
        <v>#DIV/0!</v>
      </c>
      <c r="X38" s="1">
        <v>2.6</v>
      </c>
      <c r="Y38" s="1">
        <v>9.4</v>
      </c>
      <c r="Z38" s="1">
        <v>3.2</v>
      </c>
      <c r="AA38" s="1">
        <v>7</v>
      </c>
      <c r="AB38" s="1">
        <v>9</v>
      </c>
      <c r="AC38" s="1"/>
      <c r="AD38" s="1">
        <f t="shared" si="4"/>
        <v>0</v>
      </c>
      <c r="AE38" s="1">
        <f t="shared" si="5"/>
        <v>7.1999999999999993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33</v>
      </c>
      <c r="C39" s="1">
        <v>284</v>
      </c>
      <c r="D39" s="1">
        <v>72</v>
      </c>
      <c r="E39" s="1">
        <v>282</v>
      </c>
      <c r="F39" s="1">
        <v>2</v>
      </c>
      <c r="G39" s="6">
        <v>0.3</v>
      </c>
      <c r="H39" s="1">
        <v>45</v>
      </c>
      <c r="I39" s="13" t="s">
        <v>130</v>
      </c>
      <c r="J39" s="1">
        <v>285</v>
      </c>
      <c r="K39" s="1">
        <f t="shared" si="25"/>
        <v>-3</v>
      </c>
      <c r="L39" s="1"/>
      <c r="M39" s="1"/>
      <c r="N39" s="1">
        <v>355</v>
      </c>
      <c r="O39" s="1">
        <f t="shared" si="2"/>
        <v>56.4</v>
      </c>
      <c r="P39" s="5">
        <f t="shared" ref="P39:P42" si="27">ROUND(13*O39-N39-F39,0)</f>
        <v>376</v>
      </c>
      <c r="Q39" s="5">
        <f t="shared" ref="Q39" si="28">P39</f>
        <v>376</v>
      </c>
      <c r="R39" s="5"/>
      <c r="S39" s="5">
        <f t="shared" si="23"/>
        <v>376</v>
      </c>
      <c r="T39" s="5"/>
      <c r="U39" s="1"/>
      <c r="V39" s="1">
        <f t="shared" si="24"/>
        <v>12.99645390070922</v>
      </c>
      <c r="W39" s="1">
        <f t="shared" si="3"/>
        <v>6.3297872340425529</v>
      </c>
      <c r="X39" s="1">
        <v>48.6</v>
      </c>
      <c r="Y39" s="1">
        <v>21.4</v>
      </c>
      <c r="Z39" s="1">
        <v>54.4</v>
      </c>
      <c r="AA39" s="1">
        <v>27.8</v>
      </c>
      <c r="AB39" s="1">
        <v>35.799999999999997</v>
      </c>
      <c r="AC39" s="1"/>
      <c r="AD39" s="1">
        <f t="shared" si="4"/>
        <v>0</v>
      </c>
      <c r="AE39" s="1">
        <f t="shared" si="5"/>
        <v>112.8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33</v>
      </c>
      <c r="C40" s="1">
        <v>125</v>
      </c>
      <c r="D40" s="1">
        <v>252</v>
      </c>
      <c r="E40" s="1">
        <v>191</v>
      </c>
      <c r="F40" s="1">
        <v>127</v>
      </c>
      <c r="G40" s="6">
        <v>0.27</v>
      </c>
      <c r="H40" s="1">
        <v>45</v>
      </c>
      <c r="I40" s="13" t="s">
        <v>130</v>
      </c>
      <c r="J40" s="1">
        <v>195</v>
      </c>
      <c r="K40" s="1">
        <f t="shared" si="25"/>
        <v>-4</v>
      </c>
      <c r="L40" s="1"/>
      <c r="M40" s="1"/>
      <c r="N40" s="1">
        <v>109</v>
      </c>
      <c r="O40" s="1">
        <f t="shared" si="2"/>
        <v>38.200000000000003</v>
      </c>
      <c r="P40" s="5">
        <f t="shared" si="27"/>
        <v>261</v>
      </c>
      <c r="Q40" s="5">
        <v>300</v>
      </c>
      <c r="R40" s="5"/>
      <c r="S40" s="5">
        <f t="shared" si="23"/>
        <v>300</v>
      </c>
      <c r="T40" s="5">
        <v>300</v>
      </c>
      <c r="U40" s="1"/>
      <c r="V40" s="1">
        <f t="shared" si="24"/>
        <v>14.031413612565444</v>
      </c>
      <c r="W40" s="1">
        <f t="shared" si="3"/>
        <v>6.1780104712041881</v>
      </c>
      <c r="X40" s="1">
        <v>33</v>
      </c>
      <c r="Y40" s="1">
        <v>32.799999999999997</v>
      </c>
      <c r="Z40" s="1">
        <v>29.4</v>
      </c>
      <c r="AA40" s="1">
        <v>44.2</v>
      </c>
      <c r="AB40" s="1">
        <v>64.400000000000006</v>
      </c>
      <c r="AC40" s="1"/>
      <c r="AD40" s="1">
        <f t="shared" si="4"/>
        <v>0</v>
      </c>
      <c r="AE40" s="1">
        <f t="shared" si="5"/>
        <v>81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31</v>
      </c>
      <c r="C41" s="1">
        <v>11</v>
      </c>
      <c r="D41" s="1">
        <v>100.026</v>
      </c>
      <c r="E41" s="1">
        <v>102.253</v>
      </c>
      <c r="F41" s="1">
        <v>0.67100000000000004</v>
      </c>
      <c r="G41" s="6">
        <v>1</v>
      </c>
      <c r="H41" s="1">
        <v>45</v>
      </c>
      <c r="I41" s="13" t="s">
        <v>130</v>
      </c>
      <c r="J41" s="1">
        <v>97.075999999999993</v>
      </c>
      <c r="K41" s="1">
        <f t="shared" si="25"/>
        <v>5.1770000000000067</v>
      </c>
      <c r="L41" s="1"/>
      <c r="M41" s="1"/>
      <c r="N41" s="1">
        <v>190</v>
      </c>
      <c r="O41" s="1">
        <f t="shared" si="2"/>
        <v>20.450600000000001</v>
      </c>
      <c r="P41" s="5">
        <f t="shared" si="27"/>
        <v>75</v>
      </c>
      <c r="Q41" s="5">
        <v>150</v>
      </c>
      <c r="R41" s="5">
        <v>70</v>
      </c>
      <c r="S41" s="5">
        <f t="shared" si="23"/>
        <v>80</v>
      </c>
      <c r="T41" s="5">
        <v>300</v>
      </c>
      <c r="U41" s="1"/>
      <c r="V41" s="1">
        <f t="shared" si="24"/>
        <v>16.658239856043341</v>
      </c>
      <c r="W41" s="1">
        <f t="shared" si="3"/>
        <v>9.3234917312939469</v>
      </c>
      <c r="X41" s="1">
        <v>22.4236</v>
      </c>
      <c r="Y41" s="1">
        <v>14.6518</v>
      </c>
      <c r="Z41" s="1">
        <v>9.2707999999999995</v>
      </c>
      <c r="AA41" s="1">
        <v>11.722799999999999</v>
      </c>
      <c r="AB41" s="1">
        <v>19.2776</v>
      </c>
      <c r="AC41" s="1"/>
      <c r="AD41" s="1">
        <f t="shared" si="4"/>
        <v>70</v>
      </c>
      <c r="AE41" s="1">
        <f t="shared" si="5"/>
        <v>80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31</v>
      </c>
      <c r="C42" s="1">
        <v>258</v>
      </c>
      <c r="D42" s="1">
        <v>1</v>
      </c>
      <c r="E42" s="1">
        <v>86.744</v>
      </c>
      <c r="F42" s="1">
        <v>158.261</v>
      </c>
      <c r="G42" s="6">
        <v>1</v>
      </c>
      <c r="H42" s="1">
        <v>45</v>
      </c>
      <c r="I42" s="13" t="s">
        <v>130</v>
      </c>
      <c r="J42" s="1">
        <v>85.927000000000007</v>
      </c>
      <c r="K42" s="1">
        <f t="shared" si="25"/>
        <v>0.81699999999999307</v>
      </c>
      <c r="L42" s="1"/>
      <c r="M42" s="1"/>
      <c r="N42" s="1"/>
      <c r="O42" s="1">
        <f t="shared" si="2"/>
        <v>17.348800000000001</v>
      </c>
      <c r="P42" s="5">
        <f t="shared" si="27"/>
        <v>67</v>
      </c>
      <c r="Q42" s="5">
        <v>100</v>
      </c>
      <c r="R42" s="5">
        <v>50</v>
      </c>
      <c r="S42" s="5">
        <f t="shared" si="23"/>
        <v>50</v>
      </c>
      <c r="T42" s="5">
        <v>100</v>
      </c>
      <c r="U42" s="1"/>
      <c r="V42" s="1">
        <f t="shared" si="24"/>
        <v>14.886389836761042</v>
      </c>
      <c r="W42" s="1">
        <f t="shared" si="3"/>
        <v>9.1223024070829108</v>
      </c>
      <c r="X42" s="1">
        <v>15.981199999999999</v>
      </c>
      <c r="Y42" s="1">
        <v>10.154999999999999</v>
      </c>
      <c r="Z42" s="1">
        <v>19.891400000000001</v>
      </c>
      <c r="AA42" s="1">
        <v>30.13</v>
      </c>
      <c r="AB42" s="1">
        <v>22.951000000000001</v>
      </c>
      <c r="AC42" s="1"/>
      <c r="AD42" s="1">
        <f t="shared" si="4"/>
        <v>50</v>
      </c>
      <c r="AE42" s="1">
        <f t="shared" si="5"/>
        <v>50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73</v>
      </c>
      <c r="B43" s="10" t="s">
        <v>33</v>
      </c>
      <c r="C43" s="10"/>
      <c r="D43" s="10"/>
      <c r="E43" s="10"/>
      <c r="F43" s="10"/>
      <c r="G43" s="11">
        <v>0</v>
      </c>
      <c r="H43" s="10" t="e">
        <v>#N/A</v>
      </c>
      <c r="I43" s="10" t="str">
        <f>IFERROR(VLOOKUP(A43,[1]Лист1!$A$1:$A$65535,1,0),"не в матрице")</f>
        <v>не в матрице</v>
      </c>
      <c r="J43" s="10"/>
      <c r="K43" s="10">
        <f t="shared" si="25"/>
        <v>0</v>
      </c>
      <c r="L43" s="10"/>
      <c r="M43" s="10"/>
      <c r="N43" s="10">
        <v>1000</v>
      </c>
      <c r="O43" s="10">
        <f t="shared" si="2"/>
        <v>0</v>
      </c>
      <c r="P43" s="12"/>
      <c r="Q43" s="12"/>
      <c r="R43" s="12"/>
      <c r="S43" s="12"/>
      <c r="T43" s="12"/>
      <c r="U43" s="10"/>
      <c r="V43" s="10" t="e">
        <f t="shared" si="9"/>
        <v>#DIV/0!</v>
      </c>
      <c r="W43" s="10" t="e">
        <f t="shared" si="3"/>
        <v>#DIV/0!</v>
      </c>
      <c r="X43" s="10"/>
      <c r="Y43" s="10"/>
      <c r="Z43" s="10"/>
      <c r="AA43" s="10"/>
      <c r="AB43" s="10"/>
      <c r="AC43" s="10"/>
      <c r="AD43" s="10">
        <f t="shared" si="4"/>
        <v>0</v>
      </c>
      <c r="AE43" s="10">
        <f t="shared" si="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33</v>
      </c>
      <c r="C44" s="1">
        <v>484</v>
      </c>
      <c r="D44" s="1">
        <v>96</v>
      </c>
      <c r="E44" s="1">
        <v>447</v>
      </c>
      <c r="F44" s="1">
        <v>5</v>
      </c>
      <c r="G44" s="6">
        <v>0.4</v>
      </c>
      <c r="H44" s="1">
        <v>60</v>
      </c>
      <c r="I44" s="13" t="s">
        <v>130</v>
      </c>
      <c r="J44" s="1">
        <v>490</v>
      </c>
      <c r="K44" s="1">
        <f t="shared" si="25"/>
        <v>-43</v>
      </c>
      <c r="L44" s="1"/>
      <c r="M44" s="1"/>
      <c r="N44" s="1">
        <v>900</v>
      </c>
      <c r="O44" s="1">
        <f t="shared" si="2"/>
        <v>89.4</v>
      </c>
      <c r="P44" s="5">
        <f>ROUND(13*O44-N44-F44,0)</f>
        <v>257</v>
      </c>
      <c r="Q44" s="5">
        <v>450</v>
      </c>
      <c r="R44" s="5"/>
      <c r="S44" s="5">
        <f>Q44-R44</f>
        <v>450</v>
      </c>
      <c r="T44" s="5">
        <v>500</v>
      </c>
      <c r="U44" s="1"/>
      <c r="V44" s="1">
        <f>(F44+N44+Q44)/O44</f>
        <v>15.156599552572706</v>
      </c>
      <c r="W44" s="1">
        <f t="shared" si="3"/>
        <v>10.12304250559284</v>
      </c>
      <c r="X44" s="1">
        <v>91.4</v>
      </c>
      <c r="Y44" s="1">
        <v>41</v>
      </c>
      <c r="Z44" s="1">
        <v>74.400000000000006</v>
      </c>
      <c r="AA44" s="1">
        <v>48.8</v>
      </c>
      <c r="AB44" s="1">
        <v>87.539599999999993</v>
      </c>
      <c r="AC44" s="1"/>
      <c r="AD44" s="1">
        <f t="shared" si="4"/>
        <v>0</v>
      </c>
      <c r="AE44" s="1">
        <f t="shared" si="5"/>
        <v>180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75</v>
      </c>
      <c r="B45" s="10" t="s">
        <v>33</v>
      </c>
      <c r="C45" s="10"/>
      <c r="D45" s="10"/>
      <c r="E45" s="10"/>
      <c r="F45" s="10"/>
      <c r="G45" s="11">
        <v>0</v>
      </c>
      <c r="H45" s="10" t="e">
        <v>#N/A</v>
      </c>
      <c r="I45" s="10" t="str">
        <f>IFERROR(VLOOKUP(A45,[1]Лист1!$A$1:$A$65535,1,0),"не в матрице")</f>
        <v>не в матрице</v>
      </c>
      <c r="J45" s="10"/>
      <c r="K45" s="10">
        <f t="shared" si="25"/>
        <v>0</v>
      </c>
      <c r="L45" s="10"/>
      <c r="M45" s="10"/>
      <c r="N45" s="10">
        <v>1000</v>
      </c>
      <c r="O45" s="10">
        <f t="shared" si="2"/>
        <v>0</v>
      </c>
      <c r="P45" s="12"/>
      <c r="Q45" s="12"/>
      <c r="R45" s="12"/>
      <c r="S45" s="12"/>
      <c r="T45" s="12"/>
      <c r="U45" s="10"/>
      <c r="V45" s="10" t="e">
        <f t="shared" si="9"/>
        <v>#DIV/0!</v>
      </c>
      <c r="W45" s="10" t="e">
        <f t="shared" si="3"/>
        <v>#DIV/0!</v>
      </c>
      <c r="X45" s="10"/>
      <c r="Y45" s="10"/>
      <c r="Z45" s="10"/>
      <c r="AA45" s="10"/>
      <c r="AB45" s="10"/>
      <c r="AC45" s="10"/>
      <c r="AD45" s="10">
        <f t="shared" si="4"/>
        <v>0</v>
      </c>
      <c r="AE45" s="10">
        <f t="shared" si="5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33</v>
      </c>
      <c r="C46" s="1">
        <v>153</v>
      </c>
      <c r="D46" s="1">
        <v>448</v>
      </c>
      <c r="E46" s="1">
        <v>375</v>
      </c>
      <c r="F46" s="1">
        <v>124</v>
      </c>
      <c r="G46" s="6">
        <v>0.4</v>
      </c>
      <c r="H46" s="1">
        <v>60</v>
      </c>
      <c r="I46" s="13" t="s">
        <v>130</v>
      </c>
      <c r="J46" s="1">
        <v>389</v>
      </c>
      <c r="K46" s="1">
        <f t="shared" si="25"/>
        <v>-14</v>
      </c>
      <c r="L46" s="1"/>
      <c r="M46" s="1"/>
      <c r="N46" s="1">
        <v>600</v>
      </c>
      <c r="O46" s="1">
        <f t="shared" si="2"/>
        <v>75</v>
      </c>
      <c r="P46" s="5">
        <f>ROUND(13*O46-N46-F46,0)</f>
        <v>251</v>
      </c>
      <c r="Q46" s="5">
        <v>400</v>
      </c>
      <c r="R46" s="5"/>
      <c r="S46" s="5">
        <f>Q46-R46</f>
        <v>400</v>
      </c>
      <c r="T46" s="5">
        <v>400</v>
      </c>
      <c r="U46" s="1"/>
      <c r="V46" s="1">
        <f>(F46+N46+Q46)/O46</f>
        <v>14.986666666666666</v>
      </c>
      <c r="W46" s="1">
        <f t="shared" si="3"/>
        <v>9.6533333333333342</v>
      </c>
      <c r="X46" s="1">
        <v>76.8</v>
      </c>
      <c r="Y46" s="1">
        <v>64.8</v>
      </c>
      <c r="Z46" s="1">
        <v>52.2</v>
      </c>
      <c r="AA46" s="1">
        <v>57.4</v>
      </c>
      <c r="AB46" s="1">
        <v>69.2714</v>
      </c>
      <c r="AC46" s="1"/>
      <c r="AD46" s="1">
        <f t="shared" si="4"/>
        <v>0</v>
      </c>
      <c r="AE46" s="1">
        <f t="shared" si="5"/>
        <v>160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77</v>
      </c>
      <c r="B47" s="10" t="s">
        <v>33</v>
      </c>
      <c r="C47" s="10">
        <v>-4</v>
      </c>
      <c r="D47" s="10"/>
      <c r="E47" s="10"/>
      <c r="F47" s="10">
        <v>-4</v>
      </c>
      <c r="G47" s="11">
        <v>0</v>
      </c>
      <c r="H47" s="10">
        <v>45</v>
      </c>
      <c r="I47" s="10" t="str">
        <f>IFERROR(VLOOKUP(A47,[1]Лист1!$A$1:$A$65535,1,0),"не в матрице")</f>
        <v>не в матрице</v>
      </c>
      <c r="J47" s="10"/>
      <c r="K47" s="10">
        <f t="shared" si="25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9"/>
        <v>#DIV/0!</v>
      </c>
      <c r="W47" s="10" t="e">
        <f t="shared" si="3"/>
        <v>#DIV/0!</v>
      </c>
      <c r="X47" s="10">
        <v>0</v>
      </c>
      <c r="Y47" s="10">
        <v>0.4</v>
      </c>
      <c r="Z47" s="10">
        <v>0.4</v>
      </c>
      <c r="AA47" s="10">
        <v>0</v>
      </c>
      <c r="AB47" s="10">
        <v>0</v>
      </c>
      <c r="AC47" s="10" t="s">
        <v>38</v>
      </c>
      <c r="AD47" s="10">
        <f t="shared" si="4"/>
        <v>0</v>
      </c>
      <c r="AE47" s="10">
        <f t="shared" si="5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33</v>
      </c>
      <c r="C48" s="1">
        <v>27</v>
      </c>
      <c r="D48" s="1">
        <v>648</v>
      </c>
      <c r="E48" s="1">
        <v>374</v>
      </c>
      <c r="F48" s="1">
        <v>202</v>
      </c>
      <c r="G48" s="6">
        <v>0.4</v>
      </c>
      <c r="H48" s="1">
        <v>60</v>
      </c>
      <c r="I48" s="13" t="s">
        <v>130</v>
      </c>
      <c r="J48" s="1">
        <v>398</v>
      </c>
      <c r="K48" s="1">
        <f t="shared" si="25"/>
        <v>-24</v>
      </c>
      <c r="L48" s="1"/>
      <c r="M48" s="1"/>
      <c r="N48" s="1">
        <v>500</v>
      </c>
      <c r="O48" s="1">
        <f t="shared" si="2"/>
        <v>74.8</v>
      </c>
      <c r="P48" s="5">
        <f t="shared" ref="P48:P49" si="29">ROUND(13*O48-N48-F48,0)</f>
        <v>270</v>
      </c>
      <c r="Q48" s="5">
        <f t="shared" ref="Q48:Q51" si="30">P48</f>
        <v>270</v>
      </c>
      <c r="R48" s="5"/>
      <c r="S48" s="5">
        <f t="shared" ref="S48:S53" si="31">Q48-R48</f>
        <v>270</v>
      </c>
      <c r="T48" s="5"/>
      <c r="U48" s="1"/>
      <c r="V48" s="1">
        <f t="shared" ref="V48:V53" si="32">(F48+N48+Q48)/O48</f>
        <v>12.994652406417114</v>
      </c>
      <c r="W48" s="1">
        <f t="shared" si="3"/>
        <v>9.3850267379679142</v>
      </c>
      <c r="X48" s="1">
        <v>70.599999999999994</v>
      </c>
      <c r="Y48" s="1">
        <v>66.599999999999994</v>
      </c>
      <c r="Z48" s="1">
        <v>59</v>
      </c>
      <c r="AA48" s="1">
        <v>73.2</v>
      </c>
      <c r="AB48" s="1">
        <v>68.472999999999999</v>
      </c>
      <c r="AC48" s="1"/>
      <c r="AD48" s="1">
        <f t="shared" si="4"/>
        <v>0</v>
      </c>
      <c r="AE48" s="1">
        <f t="shared" si="5"/>
        <v>108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33</v>
      </c>
      <c r="C49" s="1">
        <v>29</v>
      </c>
      <c r="D49" s="1">
        <v>56</v>
      </c>
      <c r="E49" s="1">
        <v>43</v>
      </c>
      <c r="F49" s="1">
        <v>35</v>
      </c>
      <c r="G49" s="6">
        <v>0.1</v>
      </c>
      <c r="H49" s="1">
        <v>60</v>
      </c>
      <c r="I49" s="13" t="s">
        <v>130</v>
      </c>
      <c r="J49" s="1">
        <v>45</v>
      </c>
      <c r="K49" s="1">
        <f t="shared" si="25"/>
        <v>-2</v>
      </c>
      <c r="L49" s="1"/>
      <c r="M49" s="1"/>
      <c r="N49" s="1">
        <v>10</v>
      </c>
      <c r="O49" s="1">
        <f t="shared" si="2"/>
        <v>8.6</v>
      </c>
      <c r="P49" s="5">
        <f t="shared" si="29"/>
        <v>67</v>
      </c>
      <c r="Q49" s="5">
        <f t="shared" si="30"/>
        <v>67</v>
      </c>
      <c r="R49" s="5"/>
      <c r="S49" s="5">
        <f t="shared" si="31"/>
        <v>67</v>
      </c>
      <c r="T49" s="5"/>
      <c r="U49" s="1"/>
      <c r="V49" s="1">
        <f t="shared" si="32"/>
        <v>13.023255813953488</v>
      </c>
      <c r="W49" s="1">
        <f t="shared" si="3"/>
        <v>5.2325581395348841</v>
      </c>
      <c r="X49" s="1">
        <v>6.8</v>
      </c>
      <c r="Y49" s="1">
        <v>8.1999999999999993</v>
      </c>
      <c r="Z49" s="1">
        <v>6.2</v>
      </c>
      <c r="AA49" s="1">
        <v>7.2</v>
      </c>
      <c r="AB49" s="1">
        <v>4</v>
      </c>
      <c r="AC49" s="1" t="s">
        <v>59</v>
      </c>
      <c r="AD49" s="1">
        <f t="shared" si="4"/>
        <v>0</v>
      </c>
      <c r="AE49" s="1">
        <f t="shared" si="5"/>
        <v>6.7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33</v>
      </c>
      <c r="C50" s="1"/>
      <c r="D50" s="1">
        <v>48</v>
      </c>
      <c r="E50" s="1">
        <v>48</v>
      </c>
      <c r="F50" s="1"/>
      <c r="G50" s="6">
        <v>0.4</v>
      </c>
      <c r="H50" s="1">
        <v>45</v>
      </c>
      <c r="I50" s="13" t="s">
        <v>130</v>
      </c>
      <c r="J50" s="1">
        <v>77</v>
      </c>
      <c r="K50" s="1">
        <f t="shared" si="25"/>
        <v>-29</v>
      </c>
      <c r="L50" s="1"/>
      <c r="M50" s="1"/>
      <c r="N50" s="1">
        <v>250</v>
      </c>
      <c r="O50" s="1">
        <f t="shared" si="2"/>
        <v>9.6</v>
      </c>
      <c r="P50" s="5"/>
      <c r="Q50" s="5">
        <v>200</v>
      </c>
      <c r="R50" s="5"/>
      <c r="S50" s="5">
        <f t="shared" si="31"/>
        <v>200</v>
      </c>
      <c r="T50" s="5">
        <v>200</v>
      </c>
      <c r="U50" s="1"/>
      <c r="V50" s="1">
        <f t="shared" si="32"/>
        <v>46.875</v>
      </c>
      <c r="W50" s="1">
        <f t="shared" si="3"/>
        <v>26.041666666666668</v>
      </c>
      <c r="X50" s="1">
        <v>-2.4</v>
      </c>
      <c r="Y50" s="1">
        <v>9.1999999999999993</v>
      </c>
      <c r="Z50" s="1">
        <v>45.8</v>
      </c>
      <c r="AA50" s="1">
        <v>19.2</v>
      </c>
      <c r="AB50" s="1">
        <v>26</v>
      </c>
      <c r="AC50" s="1"/>
      <c r="AD50" s="1">
        <f t="shared" si="4"/>
        <v>0</v>
      </c>
      <c r="AE50" s="1">
        <f t="shared" si="5"/>
        <v>80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31</v>
      </c>
      <c r="C51" s="1">
        <v>119</v>
      </c>
      <c r="D51" s="1">
        <v>150.57400000000001</v>
      </c>
      <c r="E51" s="1">
        <v>226.40299999999999</v>
      </c>
      <c r="F51" s="1">
        <v>6.2270000000000003</v>
      </c>
      <c r="G51" s="6">
        <v>1</v>
      </c>
      <c r="H51" s="1">
        <v>45</v>
      </c>
      <c r="I51" s="13" t="s">
        <v>130</v>
      </c>
      <c r="J51" s="1">
        <v>157.94800000000001</v>
      </c>
      <c r="K51" s="1">
        <f t="shared" si="25"/>
        <v>68.454999999999984</v>
      </c>
      <c r="L51" s="1"/>
      <c r="M51" s="1"/>
      <c r="N51" s="1">
        <v>208</v>
      </c>
      <c r="O51" s="1">
        <f t="shared" si="2"/>
        <v>45.2806</v>
      </c>
      <c r="P51" s="5">
        <f t="shared" ref="P51:P53" si="33">ROUND(13*O51-N51-F51,0)</f>
        <v>374</v>
      </c>
      <c r="Q51" s="5">
        <f t="shared" si="30"/>
        <v>374</v>
      </c>
      <c r="R51" s="5">
        <v>250</v>
      </c>
      <c r="S51" s="5">
        <f t="shared" si="31"/>
        <v>124</v>
      </c>
      <c r="T51" s="5"/>
      <c r="U51" s="1"/>
      <c r="V51" s="1">
        <f t="shared" si="32"/>
        <v>12.990706836923538</v>
      </c>
      <c r="W51" s="1">
        <f t="shared" si="3"/>
        <v>4.7310989695366228</v>
      </c>
      <c r="X51" s="1">
        <v>34.136800000000001</v>
      </c>
      <c r="Y51" s="1">
        <v>28.5154</v>
      </c>
      <c r="Z51" s="1">
        <v>33.255399999999987</v>
      </c>
      <c r="AA51" s="1">
        <v>43.128799999999998</v>
      </c>
      <c r="AB51" s="1">
        <v>40.456200000000003</v>
      </c>
      <c r="AC51" s="1"/>
      <c r="AD51" s="1">
        <f t="shared" si="4"/>
        <v>250</v>
      </c>
      <c r="AE51" s="1">
        <f t="shared" si="5"/>
        <v>124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33</v>
      </c>
      <c r="C52" s="1">
        <v>43</v>
      </c>
      <c r="D52" s="1">
        <v>40</v>
      </c>
      <c r="E52" s="1">
        <v>54</v>
      </c>
      <c r="F52" s="1">
        <v>16</v>
      </c>
      <c r="G52" s="6">
        <v>0.1</v>
      </c>
      <c r="H52" s="1">
        <v>60</v>
      </c>
      <c r="I52" s="13" t="s">
        <v>130</v>
      </c>
      <c r="J52" s="1">
        <v>50</v>
      </c>
      <c r="K52" s="1">
        <f t="shared" si="25"/>
        <v>4</v>
      </c>
      <c r="L52" s="1"/>
      <c r="M52" s="1"/>
      <c r="N52" s="1">
        <v>63</v>
      </c>
      <c r="O52" s="1">
        <f t="shared" si="2"/>
        <v>10.8</v>
      </c>
      <c r="P52" s="5">
        <f t="shared" si="33"/>
        <v>61</v>
      </c>
      <c r="Q52" s="5">
        <v>85</v>
      </c>
      <c r="R52" s="5"/>
      <c r="S52" s="5">
        <f t="shared" si="31"/>
        <v>85</v>
      </c>
      <c r="T52" s="5">
        <v>100</v>
      </c>
      <c r="U52" s="1"/>
      <c r="V52" s="1">
        <f t="shared" si="32"/>
        <v>15.185185185185183</v>
      </c>
      <c r="W52" s="1">
        <f t="shared" si="3"/>
        <v>7.314814814814814</v>
      </c>
      <c r="X52" s="1">
        <v>10.199999999999999</v>
      </c>
      <c r="Y52" s="1">
        <v>6.2</v>
      </c>
      <c r="Z52" s="1">
        <v>9</v>
      </c>
      <c r="AA52" s="1">
        <v>8.4</v>
      </c>
      <c r="AB52" s="1">
        <v>1.8</v>
      </c>
      <c r="AC52" s="1" t="s">
        <v>59</v>
      </c>
      <c r="AD52" s="1">
        <f t="shared" si="4"/>
        <v>0</v>
      </c>
      <c r="AE52" s="1">
        <f t="shared" si="5"/>
        <v>8.5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33</v>
      </c>
      <c r="C53" s="1">
        <v>352</v>
      </c>
      <c r="D53" s="1"/>
      <c r="E53" s="1">
        <v>97</v>
      </c>
      <c r="F53" s="1">
        <v>233</v>
      </c>
      <c r="G53" s="6">
        <v>0.35</v>
      </c>
      <c r="H53" s="1">
        <v>45</v>
      </c>
      <c r="I53" s="13" t="s">
        <v>130</v>
      </c>
      <c r="J53" s="1">
        <v>99</v>
      </c>
      <c r="K53" s="1">
        <f t="shared" si="25"/>
        <v>-2</v>
      </c>
      <c r="L53" s="1"/>
      <c r="M53" s="1"/>
      <c r="N53" s="1"/>
      <c r="O53" s="1">
        <f t="shared" si="2"/>
        <v>19.399999999999999</v>
      </c>
      <c r="P53" s="5">
        <f t="shared" si="33"/>
        <v>19</v>
      </c>
      <c r="Q53" s="5">
        <v>60</v>
      </c>
      <c r="R53" s="5"/>
      <c r="S53" s="5">
        <f t="shared" si="31"/>
        <v>60</v>
      </c>
      <c r="T53" s="5">
        <v>100</v>
      </c>
      <c r="U53" s="1"/>
      <c r="V53" s="1">
        <f t="shared" si="32"/>
        <v>15.103092783505156</v>
      </c>
      <c r="W53" s="1">
        <f t="shared" si="3"/>
        <v>12.010309278350517</v>
      </c>
      <c r="X53" s="1">
        <v>15.8</v>
      </c>
      <c r="Y53" s="1">
        <v>18.2</v>
      </c>
      <c r="Z53" s="1">
        <v>36.4</v>
      </c>
      <c r="AA53" s="1">
        <v>36.799999999999997</v>
      </c>
      <c r="AB53" s="1">
        <v>34.200000000000003</v>
      </c>
      <c r="AC53" s="1"/>
      <c r="AD53" s="1">
        <f t="shared" si="4"/>
        <v>0</v>
      </c>
      <c r="AE53" s="1">
        <f t="shared" si="5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84</v>
      </c>
      <c r="B54" s="10" t="s">
        <v>31</v>
      </c>
      <c r="C54" s="10"/>
      <c r="D54" s="10"/>
      <c r="E54" s="10">
        <v>3.0209999999999999</v>
      </c>
      <c r="F54" s="10">
        <v>-3.0209999999999999</v>
      </c>
      <c r="G54" s="11">
        <v>0</v>
      </c>
      <c r="H54" s="10" t="e">
        <v>#N/A</v>
      </c>
      <c r="I54" s="10" t="str">
        <f>IFERROR(VLOOKUP(A54,[1]Лист1!$A$1:$A$65535,1,0),"не в матрице")</f>
        <v>не в матрице</v>
      </c>
      <c r="J54" s="10">
        <v>3</v>
      </c>
      <c r="K54" s="10">
        <f t="shared" si="25"/>
        <v>2.0999999999999908E-2</v>
      </c>
      <c r="L54" s="10"/>
      <c r="M54" s="10"/>
      <c r="N54" s="10"/>
      <c r="O54" s="10">
        <f t="shared" si="2"/>
        <v>0.60419999999999996</v>
      </c>
      <c r="P54" s="12"/>
      <c r="Q54" s="12"/>
      <c r="R54" s="12"/>
      <c r="S54" s="12"/>
      <c r="T54" s="12"/>
      <c r="U54" s="10"/>
      <c r="V54" s="10">
        <f t="shared" si="9"/>
        <v>-5</v>
      </c>
      <c r="W54" s="10">
        <f t="shared" si="3"/>
        <v>-5</v>
      </c>
      <c r="X54" s="10">
        <v>1.196</v>
      </c>
      <c r="Y54" s="10">
        <v>0.19800000000000001</v>
      </c>
      <c r="Z54" s="10">
        <v>0</v>
      </c>
      <c r="AA54" s="10">
        <v>0</v>
      </c>
      <c r="AB54" s="10">
        <v>0</v>
      </c>
      <c r="AC54" s="10" t="s">
        <v>38</v>
      </c>
      <c r="AD54" s="10">
        <f t="shared" si="4"/>
        <v>0</v>
      </c>
      <c r="AE54" s="10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85</v>
      </c>
      <c r="B55" s="10" t="s">
        <v>33</v>
      </c>
      <c r="C55" s="10"/>
      <c r="D55" s="10">
        <v>2</v>
      </c>
      <c r="E55" s="15">
        <v>2</v>
      </c>
      <c r="F55" s="10"/>
      <c r="G55" s="11">
        <v>0</v>
      </c>
      <c r="H55" s="10"/>
      <c r="I55" s="10" t="str">
        <f>IFERROR(VLOOKUP(A55,[1]Лист1!$A$1:$A$65535,1,0),"не в матрице")</f>
        <v>не в матрице</v>
      </c>
      <c r="J55" s="10">
        <v>2</v>
      </c>
      <c r="K55" s="10">
        <f t="shared" si="25"/>
        <v>0</v>
      </c>
      <c r="L55" s="10"/>
      <c r="M55" s="10"/>
      <c r="N55" s="10"/>
      <c r="O55" s="10">
        <f t="shared" si="2"/>
        <v>0.4</v>
      </c>
      <c r="P55" s="12"/>
      <c r="Q55" s="12"/>
      <c r="R55" s="12"/>
      <c r="S55" s="12"/>
      <c r="T55" s="12"/>
      <c r="U55" s="10"/>
      <c r="V55" s="10">
        <f t="shared" si="9"/>
        <v>0</v>
      </c>
      <c r="W55" s="10">
        <f t="shared" si="3"/>
        <v>0</v>
      </c>
      <c r="X55" s="10"/>
      <c r="Y55" s="10"/>
      <c r="Z55" s="10"/>
      <c r="AA55" s="10"/>
      <c r="AB55" s="10"/>
      <c r="AC55" s="10"/>
      <c r="AD55" s="10">
        <f t="shared" si="4"/>
        <v>0</v>
      </c>
      <c r="AE55" s="10">
        <f t="shared" si="5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86</v>
      </c>
      <c r="B56" s="10" t="s">
        <v>31</v>
      </c>
      <c r="C56" s="10">
        <v>248</v>
      </c>
      <c r="D56" s="10"/>
      <c r="E56" s="10">
        <v>129.596</v>
      </c>
      <c r="F56" s="10">
        <v>108.131</v>
      </c>
      <c r="G56" s="11">
        <v>0</v>
      </c>
      <c r="H56" s="10">
        <v>45</v>
      </c>
      <c r="I56" s="10" t="str">
        <f>IFERROR(VLOOKUP(A56,[1]Лист1!$A$1:$A$65535,1,0),"не в матрице")</f>
        <v>не в матрице</v>
      </c>
      <c r="J56" s="10">
        <v>146.03700000000001</v>
      </c>
      <c r="K56" s="10">
        <f t="shared" si="25"/>
        <v>-16.441000000000003</v>
      </c>
      <c r="L56" s="10"/>
      <c r="M56" s="10"/>
      <c r="N56" s="10"/>
      <c r="O56" s="10">
        <f t="shared" si="2"/>
        <v>25.9192</v>
      </c>
      <c r="P56" s="12"/>
      <c r="Q56" s="12"/>
      <c r="R56" s="12"/>
      <c r="S56" s="12"/>
      <c r="T56" s="12"/>
      <c r="U56" s="10"/>
      <c r="V56" s="10">
        <f t="shared" si="9"/>
        <v>4.1718494397975245</v>
      </c>
      <c r="W56" s="10">
        <f t="shared" si="3"/>
        <v>4.1718494397975245</v>
      </c>
      <c r="X56" s="10">
        <v>19.206800000000001</v>
      </c>
      <c r="Y56" s="10">
        <v>18.3124</v>
      </c>
      <c r="Z56" s="10">
        <v>22.4176</v>
      </c>
      <c r="AA56" s="10">
        <v>29.418399999999998</v>
      </c>
      <c r="AB56" s="10">
        <v>21.779800000000002</v>
      </c>
      <c r="AC56" s="10" t="s">
        <v>36</v>
      </c>
      <c r="AD56" s="10">
        <f t="shared" si="4"/>
        <v>0</v>
      </c>
      <c r="AE56" s="10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33</v>
      </c>
      <c r="C57" s="1">
        <v>43</v>
      </c>
      <c r="D57" s="1">
        <v>720</v>
      </c>
      <c r="E57" s="1">
        <v>324</v>
      </c>
      <c r="F57" s="1">
        <v>391</v>
      </c>
      <c r="G57" s="6">
        <v>0.28000000000000003</v>
      </c>
      <c r="H57" s="1">
        <v>45</v>
      </c>
      <c r="I57" s="13" t="s">
        <v>130</v>
      </c>
      <c r="J57" s="1">
        <v>325</v>
      </c>
      <c r="K57" s="1">
        <f t="shared" si="25"/>
        <v>-1</v>
      </c>
      <c r="L57" s="1"/>
      <c r="M57" s="1"/>
      <c r="N57" s="1">
        <v>133</v>
      </c>
      <c r="O57" s="1">
        <f t="shared" si="2"/>
        <v>64.8</v>
      </c>
      <c r="P57" s="5">
        <f>ROUND(13*O57-N57-F57,0)</f>
        <v>318</v>
      </c>
      <c r="Q57" s="5">
        <f>P57</f>
        <v>318</v>
      </c>
      <c r="R57" s="5"/>
      <c r="S57" s="5">
        <f>Q57-R57</f>
        <v>318</v>
      </c>
      <c r="T57" s="5"/>
      <c r="U57" s="1"/>
      <c r="V57" s="1">
        <f>(F57+N57+Q57)/O57</f>
        <v>12.993827160493828</v>
      </c>
      <c r="W57" s="1">
        <f t="shared" si="3"/>
        <v>8.0864197530864192</v>
      </c>
      <c r="X57" s="1">
        <v>65</v>
      </c>
      <c r="Y57" s="1">
        <v>77</v>
      </c>
      <c r="Z57" s="1">
        <v>51.816400000000002</v>
      </c>
      <c r="AA57" s="1">
        <v>73.400000000000006</v>
      </c>
      <c r="AB57" s="1">
        <v>65.2</v>
      </c>
      <c r="AC57" s="1"/>
      <c r="AD57" s="1">
        <f t="shared" si="4"/>
        <v>0</v>
      </c>
      <c r="AE57" s="1">
        <f t="shared" si="5"/>
        <v>89.04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88</v>
      </c>
      <c r="B58" s="10" t="s">
        <v>33</v>
      </c>
      <c r="C58" s="10"/>
      <c r="D58" s="10"/>
      <c r="E58" s="10">
        <v>-8</v>
      </c>
      <c r="F58" s="10">
        <v>8</v>
      </c>
      <c r="G58" s="11">
        <v>0</v>
      </c>
      <c r="H58" s="10">
        <v>45</v>
      </c>
      <c r="I58" s="10" t="str">
        <f>IFERROR(VLOOKUP(A58,[1]Лист1!$A$1:$A$65535,1,0),"не в матрице")</f>
        <v>не в матрице</v>
      </c>
      <c r="J58" s="10">
        <v>18</v>
      </c>
      <c r="K58" s="10">
        <f t="shared" si="25"/>
        <v>-26</v>
      </c>
      <c r="L58" s="10"/>
      <c r="M58" s="10"/>
      <c r="N58" s="10"/>
      <c r="O58" s="10">
        <f t="shared" si="2"/>
        <v>-1.6</v>
      </c>
      <c r="P58" s="12"/>
      <c r="Q58" s="12"/>
      <c r="R58" s="12"/>
      <c r="S58" s="12"/>
      <c r="T58" s="12"/>
      <c r="U58" s="10"/>
      <c r="V58" s="10">
        <f t="shared" si="9"/>
        <v>-5</v>
      </c>
      <c r="W58" s="10">
        <f t="shared" si="3"/>
        <v>-5</v>
      </c>
      <c r="X58" s="10">
        <v>-2.4</v>
      </c>
      <c r="Y58" s="10">
        <v>8.8000000000000007</v>
      </c>
      <c r="Z58" s="10">
        <v>35.799999999999997</v>
      </c>
      <c r="AA58" s="10">
        <v>60.8</v>
      </c>
      <c r="AB58" s="10">
        <v>43.8</v>
      </c>
      <c r="AC58" s="10" t="s">
        <v>89</v>
      </c>
      <c r="AD58" s="10">
        <f t="shared" si="4"/>
        <v>0</v>
      </c>
      <c r="AE58" s="10">
        <f t="shared" si="5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90</v>
      </c>
      <c r="B59" s="1" t="s">
        <v>33</v>
      </c>
      <c r="C59" s="1">
        <v>490</v>
      </c>
      <c r="D59" s="1">
        <v>192</v>
      </c>
      <c r="E59" s="1">
        <v>509</v>
      </c>
      <c r="F59" s="1">
        <v>49</v>
      </c>
      <c r="G59" s="6">
        <v>0.35</v>
      </c>
      <c r="H59" s="1">
        <v>45</v>
      </c>
      <c r="I59" s="13" t="s">
        <v>130</v>
      </c>
      <c r="J59" s="1">
        <v>507</v>
      </c>
      <c r="K59" s="1">
        <f t="shared" si="25"/>
        <v>2</v>
      </c>
      <c r="L59" s="1"/>
      <c r="M59" s="1"/>
      <c r="N59" s="1">
        <v>738</v>
      </c>
      <c r="O59" s="1">
        <f t="shared" si="2"/>
        <v>101.8</v>
      </c>
      <c r="P59" s="5">
        <f t="shared" ref="P59:P64" si="34">ROUND(13*O59-N59-F59,0)</f>
        <v>536</v>
      </c>
      <c r="Q59" s="5">
        <f t="shared" ref="Q59:Q66" si="35">P59</f>
        <v>536</v>
      </c>
      <c r="R59" s="5"/>
      <c r="S59" s="5">
        <f t="shared" ref="S59:S68" si="36">Q59-R59</f>
        <v>536</v>
      </c>
      <c r="T59" s="5"/>
      <c r="U59" s="1"/>
      <c r="V59" s="1">
        <f t="shared" ref="V59:V68" si="37">(F59+N59+Q59)/O59</f>
        <v>12.996070726915521</v>
      </c>
      <c r="W59" s="1">
        <f t="shared" si="3"/>
        <v>7.730844793713163</v>
      </c>
      <c r="X59" s="1">
        <v>99.2</v>
      </c>
      <c r="Y59" s="1">
        <v>75</v>
      </c>
      <c r="Z59" s="1">
        <v>102.4</v>
      </c>
      <c r="AA59" s="1">
        <v>95</v>
      </c>
      <c r="AB59" s="1">
        <v>79.2</v>
      </c>
      <c r="AC59" s="1"/>
      <c r="AD59" s="1">
        <f t="shared" si="4"/>
        <v>0</v>
      </c>
      <c r="AE59" s="1">
        <f t="shared" si="5"/>
        <v>187.6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792</v>
      </c>
      <c r="D60" s="1">
        <v>5</v>
      </c>
      <c r="E60" s="1">
        <v>462</v>
      </c>
      <c r="F60" s="1">
        <v>244</v>
      </c>
      <c r="G60" s="6">
        <v>0.28000000000000003</v>
      </c>
      <c r="H60" s="1">
        <v>45</v>
      </c>
      <c r="I60" s="13" t="s">
        <v>130</v>
      </c>
      <c r="J60" s="1">
        <v>469</v>
      </c>
      <c r="K60" s="1">
        <f t="shared" si="25"/>
        <v>-7</v>
      </c>
      <c r="L60" s="1"/>
      <c r="M60" s="1"/>
      <c r="N60" s="1">
        <v>519</v>
      </c>
      <c r="O60" s="1">
        <f t="shared" si="2"/>
        <v>92.4</v>
      </c>
      <c r="P60" s="5">
        <f t="shared" si="34"/>
        <v>438</v>
      </c>
      <c r="Q60" s="5">
        <f t="shared" si="35"/>
        <v>438</v>
      </c>
      <c r="R60" s="5"/>
      <c r="S60" s="5">
        <f t="shared" si="36"/>
        <v>438</v>
      </c>
      <c r="T60" s="5"/>
      <c r="U60" s="1"/>
      <c r="V60" s="1">
        <f t="shared" si="37"/>
        <v>12.997835497835498</v>
      </c>
      <c r="W60" s="1">
        <f t="shared" si="3"/>
        <v>8.2575757575757578</v>
      </c>
      <c r="X60" s="1">
        <v>93.6</v>
      </c>
      <c r="Y60" s="1">
        <v>59.8</v>
      </c>
      <c r="Z60" s="1">
        <v>115.2</v>
      </c>
      <c r="AA60" s="1">
        <v>96.4</v>
      </c>
      <c r="AB60" s="1">
        <v>76.2</v>
      </c>
      <c r="AC60" s="1"/>
      <c r="AD60" s="1">
        <f t="shared" si="4"/>
        <v>0</v>
      </c>
      <c r="AE60" s="1">
        <f t="shared" si="5"/>
        <v>122.64000000000001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284</v>
      </c>
      <c r="D61" s="1">
        <v>400</v>
      </c>
      <c r="E61" s="1">
        <v>488</v>
      </c>
      <c r="F61" s="1">
        <v>104</v>
      </c>
      <c r="G61" s="6">
        <v>0.35</v>
      </c>
      <c r="H61" s="1">
        <v>45</v>
      </c>
      <c r="I61" s="13" t="s">
        <v>130</v>
      </c>
      <c r="J61" s="1">
        <v>489</v>
      </c>
      <c r="K61" s="1">
        <f t="shared" si="25"/>
        <v>-1</v>
      </c>
      <c r="L61" s="1"/>
      <c r="M61" s="1"/>
      <c r="N61" s="1">
        <v>644</v>
      </c>
      <c r="O61" s="1">
        <f t="shared" si="2"/>
        <v>97.6</v>
      </c>
      <c r="P61" s="5">
        <f t="shared" si="34"/>
        <v>521</v>
      </c>
      <c r="Q61" s="5">
        <f t="shared" si="35"/>
        <v>521</v>
      </c>
      <c r="R61" s="5"/>
      <c r="S61" s="5">
        <f t="shared" si="36"/>
        <v>521</v>
      </c>
      <c r="T61" s="5"/>
      <c r="U61" s="1"/>
      <c r="V61" s="1">
        <f t="shared" si="37"/>
        <v>13.002049180327869</v>
      </c>
      <c r="W61" s="1">
        <f t="shared" si="3"/>
        <v>7.6639344262295088</v>
      </c>
      <c r="X61" s="1">
        <v>95</v>
      </c>
      <c r="Y61" s="1">
        <v>76.400000000000006</v>
      </c>
      <c r="Z61" s="1">
        <v>89.8</v>
      </c>
      <c r="AA61" s="1">
        <v>104.4</v>
      </c>
      <c r="AB61" s="1">
        <v>80.2</v>
      </c>
      <c r="AC61" s="1"/>
      <c r="AD61" s="1">
        <f t="shared" si="4"/>
        <v>0</v>
      </c>
      <c r="AE61" s="1">
        <f t="shared" si="5"/>
        <v>182.35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401</v>
      </c>
      <c r="D62" s="1">
        <v>50</v>
      </c>
      <c r="E62" s="1">
        <v>269</v>
      </c>
      <c r="F62" s="1">
        <v>119</v>
      </c>
      <c r="G62" s="6">
        <v>0.28000000000000003</v>
      </c>
      <c r="H62" s="1">
        <v>45</v>
      </c>
      <c r="I62" s="13" t="s">
        <v>130</v>
      </c>
      <c r="J62" s="1">
        <v>270</v>
      </c>
      <c r="K62" s="1">
        <f t="shared" ref="K62:K93" si="38">E62-J62</f>
        <v>-1</v>
      </c>
      <c r="L62" s="1"/>
      <c r="M62" s="1"/>
      <c r="N62" s="1">
        <v>238</v>
      </c>
      <c r="O62" s="1">
        <f t="shared" si="2"/>
        <v>53.8</v>
      </c>
      <c r="P62" s="5">
        <f t="shared" si="34"/>
        <v>342</v>
      </c>
      <c r="Q62" s="5">
        <f t="shared" si="35"/>
        <v>342</v>
      </c>
      <c r="R62" s="5"/>
      <c r="S62" s="5">
        <f t="shared" si="36"/>
        <v>342</v>
      </c>
      <c r="T62" s="5"/>
      <c r="U62" s="1"/>
      <c r="V62" s="1">
        <f t="shared" si="37"/>
        <v>12.992565055762082</v>
      </c>
      <c r="W62" s="1">
        <f t="shared" si="3"/>
        <v>6.6356877323420074</v>
      </c>
      <c r="X62" s="1">
        <v>48</v>
      </c>
      <c r="Y62" s="1">
        <v>-1</v>
      </c>
      <c r="Z62" s="1">
        <v>63.2</v>
      </c>
      <c r="AA62" s="1">
        <v>24.6</v>
      </c>
      <c r="AB62" s="1">
        <v>35.200000000000003</v>
      </c>
      <c r="AC62" s="1"/>
      <c r="AD62" s="1">
        <f t="shared" si="4"/>
        <v>0</v>
      </c>
      <c r="AE62" s="1">
        <f t="shared" si="5"/>
        <v>95.76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>
        <v>495</v>
      </c>
      <c r="D63" s="1"/>
      <c r="E63" s="1">
        <v>404</v>
      </c>
      <c r="F63" s="1">
        <v>-20</v>
      </c>
      <c r="G63" s="6">
        <v>0.35</v>
      </c>
      <c r="H63" s="1">
        <v>45</v>
      </c>
      <c r="I63" s="13" t="s">
        <v>130</v>
      </c>
      <c r="J63" s="1">
        <v>449</v>
      </c>
      <c r="K63" s="1">
        <f t="shared" si="38"/>
        <v>-45</v>
      </c>
      <c r="L63" s="1"/>
      <c r="M63" s="1"/>
      <c r="N63" s="1">
        <v>684</v>
      </c>
      <c r="O63" s="1">
        <f t="shared" ref="O63:O98" si="39">E63/5</f>
        <v>80.8</v>
      </c>
      <c r="P63" s="5">
        <f t="shared" si="34"/>
        <v>386</v>
      </c>
      <c r="Q63" s="5">
        <v>550</v>
      </c>
      <c r="R63" s="5"/>
      <c r="S63" s="5">
        <f t="shared" si="36"/>
        <v>550</v>
      </c>
      <c r="T63" s="5">
        <v>600</v>
      </c>
      <c r="U63" s="1"/>
      <c r="V63" s="1">
        <f t="shared" si="37"/>
        <v>15.024752475247526</v>
      </c>
      <c r="W63" s="1">
        <f t="shared" ref="W63:W98" si="40">(F63+N63)/O63</f>
        <v>8.217821782178218</v>
      </c>
      <c r="X63" s="1">
        <v>82</v>
      </c>
      <c r="Y63" s="1">
        <v>42.6</v>
      </c>
      <c r="Z63" s="1">
        <v>89.902000000000001</v>
      </c>
      <c r="AA63" s="1">
        <v>50.8</v>
      </c>
      <c r="AB63" s="1">
        <v>35.6</v>
      </c>
      <c r="AC63" s="1"/>
      <c r="AD63" s="1">
        <f t="shared" si="4"/>
        <v>0</v>
      </c>
      <c r="AE63" s="1">
        <f t="shared" si="5"/>
        <v>192.5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302</v>
      </c>
      <c r="D64" s="1">
        <v>1000</v>
      </c>
      <c r="E64" s="1">
        <v>842</v>
      </c>
      <c r="F64" s="1">
        <v>300</v>
      </c>
      <c r="G64" s="6">
        <v>0.41</v>
      </c>
      <c r="H64" s="1">
        <v>45</v>
      </c>
      <c r="I64" s="13" t="s">
        <v>130</v>
      </c>
      <c r="J64" s="1">
        <v>842</v>
      </c>
      <c r="K64" s="1">
        <f t="shared" si="38"/>
        <v>0</v>
      </c>
      <c r="L64" s="1"/>
      <c r="M64" s="1"/>
      <c r="N64" s="1">
        <v>949</v>
      </c>
      <c r="O64" s="1">
        <f t="shared" si="39"/>
        <v>168.4</v>
      </c>
      <c r="P64" s="5">
        <f t="shared" si="34"/>
        <v>940</v>
      </c>
      <c r="Q64" s="5">
        <f t="shared" si="35"/>
        <v>940</v>
      </c>
      <c r="R64" s="5"/>
      <c r="S64" s="5">
        <f t="shared" si="36"/>
        <v>940</v>
      </c>
      <c r="T64" s="5"/>
      <c r="U64" s="1"/>
      <c r="V64" s="1">
        <f t="shared" si="37"/>
        <v>12.998812351543943</v>
      </c>
      <c r="W64" s="1">
        <f t="shared" si="40"/>
        <v>7.4168646080760094</v>
      </c>
      <c r="X64" s="1">
        <v>143.6</v>
      </c>
      <c r="Y64" s="1">
        <v>132</v>
      </c>
      <c r="Z64" s="1">
        <v>87.6</v>
      </c>
      <c r="AA64" s="1">
        <v>154.6</v>
      </c>
      <c r="AB64" s="1">
        <v>127.6</v>
      </c>
      <c r="AC64" s="1"/>
      <c r="AD64" s="1">
        <f t="shared" si="4"/>
        <v>0</v>
      </c>
      <c r="AE64" s="1">
        <f t="shared" si="5"/>
        <v>385.4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240</v>
      </c>
      <c r="E65" s="15">
        <f>122+E95</f>
        <v>133</v>
      </c>
      <c r="F65" s="15">
        <f>180+F95</f>
        <v>165</v>
      </c>
      <c r="G65" s="6">
        <v>0.5</v>
      </c>
      <c r="H65" s="1">
        <v>45</v>
      </c>
      <c r="I65" s="13" t="s">
        <v>130</v>
      </c>
      <c r="J65" s="1">
        <v>134</v>
      </c>
      <c r="K65" s="1">
        <f t="shared" si="38"/>
        <v>-1</v>
      </c>
      <c r="L65" s="1"/>
      <c r="M65" s="1"/>
      <c r="N65" s="1">
        <v>0</v>
      </c>
      <c r="O65" s="1">
        <f t="shared" si="39"/>
        <v>26.6</v>
      </c>
      <c r="P65" s="5">
        <f>ROUND(12*O65-N65-F65,0)</f>
        <v>154</v>
      </c>
      <c r="Q65" s="5">
        <f t="shared" si="35"/>
        <v>154</v>
      </c>
      <c r="R65" s="5"/>
      <c r="S65" s="5">
        <f t="shared" si="36"/>
        <v>154</v>
      </c>
      <c r="T65" s="5"/>
      <c r="U65" s="1"/>
      <c r="V65" s="1">
        <f t="shared" si="37"/>
        <v>11.992481203007518</v>
      </c>
      <c r="W65" s="1">
        <f t="shared" si="40"/>
        <v>6.2030075187969924</v>
      </c>
      <c r="X65" s="1">
        <v>19.399999999999999</v>
      </c>
      <c r="Y65" s="1">
        <v>35.4</v>
      </c>
      <c r="Z65" s="1">
        <v>17.2</v>
      </c>
      <c r="AA65" s="1">
        <v>25.4</v>
      </c>
      <c r="AB65" s="1">
        <v>27</v>
      </c>
      <c r="AC65" s="1"/>
      <c r="AD65" s="1">
        <f t="shared" si="4"/>
        <v>0</v>
      </c>
      <c r="AE65" s="1">
        <f t="shared" si="5"/>
        <v>77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/>
      <c r="D66" s="1">
        <v>900</v>
      </c>
      <c r="E66" s="15">
        <f>500+E96+E55</f>
        <v>579</v>
      </c>
      <c r="F66" s="15">
        <f>139+F96</f>
        <v>122</v>
      </c>
      <c r="G66" s="6">
        <v>0.41</v>
      </c>
      <c r="H66" s="1">
        <v>45</v>
      </c>
      <c r="I66" s="13" t="s">
        <v>130</v>
      </c>
      <c r="J66" s="1">
        <v>502</v>
      </c>
      <c r="K66" s="1">
        <f t="shared" si="38"/>
        <v>77</v>
      </c>
      <c r="L66" s="1"/>
      <c r="M66" s="1"/>
      <c r="N66" s="1">
        <v>373</v>
      </c>
      <c r="O66" s="1">
        <f t="shared" si="39"/>
        <v>115.8</v>
      </c>
      <c r="P66" s="5">
        <f>ROUND(13*O66-N66-F66,0)</f>
        <v>1010</v>
      </c>
      <c r="Q66" s="5">
        <f t="shared" si="35"/>
        <v>1010</v>
      </c>
      <c r="R66" s="5"/>
      <c r="S66" s="5">
        <f t="shared" si="36"/>
        <v>1010</v>
      </c>
      <c r="T66" s="5"/>
      <c r="U66" s="1"/>
      <c r="V66" s="1">
        <f t="shared" si="37"/>
        <v>12.996545768566495</v>
      </c>
      <c r="W66" s="1">
        <f t="shared" si="40"/>
        <v>4.2746113989637307</v>
      </c>
      <c r="X66" s="1">
        <v>93.6</v>
      </c>
      <c r="Y66" s="1">
        <v>94.8</v>
      </c>
      <c r="Z66" s="1">
        <v>70.8</v>
      </c>
      <c r="AA66" s="1">
        <v>106.6</v>
      </c>
      <c r="AB66" s="1">
        <v>104</v>
      </c>
      <c r="AC66" s="1"/>
      <c r="AD66" s="1">
        <f t="shared" si="4"/>
        <v>0</v>
      </c>
      <c r="AE66" s="1">
        <f t="shared" si="5"/>
        <v>414.09999999999997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78</v>
      </c>
      <c r="D67" s="1">
        <v>150</v>
      </c>
      <c r="E67" s="1">
        <v>135</v>
      </c>
      <c r="F67" s="1">
        <v>-1</v>
      </c>
      <c r="G67" s="6">
        <v>0.41</v>
      </c>
      <c r="H67" s="1">
        <v>45</v>
      </c>
      <c r="I67" s="13" t="s">
        <v>130</v>
      </c>
      <c r="J67" s="1">
        <v>248</v>
      </c>
      <c r="K67" s="1">
        <f t="shared" si="38"/>
        <v>-113</v>
      </c>
      <c r="L67" s="1"/>
      <c r="M67" s="1"/>
      <c r="N67" s="1">
        <v>504</v>
      </c>
      <c r="O67" s="1">
        <f t="shared" si="39"/>
        <v>27</v>
      </c>
      <c r="P67" s="5"/>
      <c r="Q67" s="5">
        <v>150</v>
      </c>
      <c r="R67" s="5"/>
      <c r="S67" s="5">
        <f t="shared" si="36"/>
        <v>150</v>
      </c>
      <c r="T67" s="5">
        <v>150</v>
      </c>
      <c r="U67" s="1"/>
      <c r="V67" s="1">
        <f t="shared" si="37"/>
        <v>24.185185185185187</v>
      </c>
      <c r="W67" s="1">
        <f t="shared" si="40"/>
        <v>18.62962962962963</v>
      </c>
      <c r="X67" s="1">
        <v>59.2</v>
      </c>
      <c r="Y67" s="1">
        <v>26</v>
      </c>
      <c r="Z67" s="1">
        <v>34.200000000000003</v>
      </c>
      <c r="AA67" s="1">
        <v>8</v>
      </c>
      <c r="AB67" s="1">
        <v>12.2</v>
      </c>
      <c r="AC67" s="1" t="s">
        <v>59</v>
      </c>
      <c r="AD67" s="1">
        <f t="shared" si="4"/>
        <v>0</v>
      </c>
      <c r="AE67" s="1">
        <f t="shared" si="5"/>
        <v>61.499999999999993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/>
      <c r="D68" s="1"/>
      <c r="E68" s="1"/>
      <c r="F68" s="1"/>
      <c r="G68" s="6">
        <v>0.5</v>
      </c>
      <c r="H68" s="1">
        <v>45</v>
      </c>
      <c r="I68" s="13" t="s">
        <v>130</v>
      </c>
      <c r="J68" s="1"/>
      <c r="K68" s="1">
        <f t="shared" si="38"/>
        <v>0</v>
      </c>
      <c r="L68" s="1"/>
      <c r="M68" s="1"/>
      <c r="N68" s="1">
        <v>50</v>
      </c>
      <c r="O68" s="1">
        <f t="shared" si="39"/>
        <v>0</v>
      </c>
      <c r="P68" s="5"/>
      <c r="Q68" s="5">
        <v>40</v>
      </c>
      <c r="R68" s="5"/>
      <c r="S68" s="5">
        <f t="shared" si="36"/>
        <v>40</v>
      </c>
      <c r="T68" s="5">
        <v>50</v>
      </c>
      <c r="U68" s="1"/>
      <c r="V68" s="1" t="e">
        <f t="shared" si="37"/>
        <v>#DIV/0!</v>
      </c>
      <c r="W68" s="1" t="e">
        <f t="shared" si="40"/>
        <v>#DIV/0!</v>
      </c>
      <c r="X68" s="1">
        <v>2.4</v>
      </c>
      <c r="Y68" s="1">
        <v>0</v>
      </c>
      <c r="Z68" s="1">
        <v>4</v>
      </c>
      <c r="AA68" s="1">
        <v>9.8000000000000007</v>
      </c>
      <c r="AB68" s="1">
        <v>7.4</v>
      </c>
      <c r="AC68" s="1"/>
      <c r="AD68" s="1">
        <f t="shared" si="4"/>
        <v>0</v>
      </c>
      <c r="AE68" s="1">
        <f t="shared" si="5"/>
        <v>20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100</v>
      </c>
      <c r="B69" s="10" t="s">
        <v>33</v>
      </c>
      <c r="C69" s="10">
        <v>215</v>
      </c>
      <c r="D69" s="10">
        <v>17</v>
      </c>
      <c r="E69" s="10">
        <v>111</v>
      </c>
      <c r="F69" s="10">
        <v>110</v>
      </c>
      <c r="G69" s="11">
        <v>0</v>
      </c>
      <c r="H69" s="10">
        <v>45</v>
      </c>
      <c r="I69" s="10" t="str">
        <f>IFERROR(VLOOKUP(A69,[1]Лист1!$A$1:$A$65535,1,0),"не в матрице")</f>
        <v>не в матрице</v>
      </c>
      <c r="J69" s="10">
        <v>111</v>
      </c>
      <c r="K69" s="10">
        <f t="shared" si="38"/>
        <v>0</v>
      </c>
      <c r="L69" s="10"/>
      <c r="M69" s="10"/>
      <c r="N69" s="10"/>
      <c r="O69" s="10">
        <f t="shared" si="39"/>
        <v>22.2</v>
      </c>
      <c r="P69" s="12"/>
      <c r="Q69" s="12"/>
      <c r="R69" s="12"/>
      <c r="S69" s="12"/>
      <c r="T69" s="12"/>
      <c r="U69" s="10"/>
      <c r="V69" s="10">
        <f t="shared" ref="V69:V98" si="41">(F69+N69+P69)/O69</f>
        <v>4.954954954954955</v>
      </c>
      <c r="W69" s="10">
        <f t="shared" si="40"/>
        <v>4.954954954954955</v>
      </c>
      <c r="X69" s="10">
        <v>13.8</v>
      </c>
      <c r="Y69" s="10">
        <v>14.4</v>
      </c>
      <c r="Z69" s="10">
        <v>6.6</v>
      </c>
      <c r="AA69" s="10">
        <v>30.8</v>
      </c>
      <c r="AB69" s="10">
        <v>21.2</v>
      </c>
      <c r="AC69" s="10" t="s">
        <v>36</v>
      </c>
      <c r="AD69" s="10">
        <f t="shared" si="4"/>
        <v>0</v>
      </c>
      <c r="AE69" s="10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31</v>
      </c>
      <c r="C70" s="1">
        <v>190</v>
      </c>
      <c r="D70" s="1"/>
      <c r="E70" s="1">
        <v>146.59399999999999</v>
      </c>
      <c r="F70" s="1">
        <v>38.901000000000003</v>
      </c>
      <c r="G70" s="6">
        <v>1</v>
      </c>
      <c r="H70" s="1">
        <v>60</v>
      </c>
      <c r="I70" s="13" t="s">
        <v>130</v>
      </c>
      <c r="J70" s="1">
        <v>142.9</v>
      </c>
      <c r="K70" s="1">
        <f t="shared" si="38"/>
        <v>3.6939999999999884</v>
      </c>
      <c r="L70" s="1"/>
      <c r="M70" s="1"/>
      <c r="N70" s="1">
        <v>149</v>
      </c>
      <c r="O70" s="1">
        <f t="shared" si="39"/>
        <v>29.3188</v>
      </c>
      <c r="P70" s="5">
        <f>ROUND(13*O70-N70-F70,0)</f>
        <v>193</v>
      </c>
      <c r="Q70" s="5">
        <f t="shared" ref="Q70:Q81" si="42">P70</f>
        <v>193</v>
      </c>
      <c r="R70" s="5">
        <v>100</v>
      </c>
      <c r="S70" s="5">
        <f t="shared" ref="S70:S85" si="43">Q70-R70</f>
        <v>93</v>
      </c>
      <c r="T70" s="5"/>
      <c r="U70" s="1"/>
      <c r="V70" s="1">
        <f t="shared" ref="V70:V85" si="44">(F70+N70+Q70)/O70</f>
        <v>12.991698159542683</v>
      </c>
      <c r="W70" s="1">
        <f t="shared" si="40"/>
        <v>6.4088912233788564</v>
      </c>
      <c r="X70" s="1">
        <v>25.407800000000002</v>
      </c>
      <c r="Y70" s="1">
        <v>23.4602</v>
      </c>
      <c r="Z70" s="1">
        <v>27.544599999999999</v>
      </c>
      <c r="AA70" s="1">
        <v>32.906399999999998</v>
      </c>
      <c r="AB70" s="1">
        <v>28.8536</v>
      </c>
      <c r="AC70" s="1"/>
      <c r="AD70" s="1">
        <f t="shared" si="4"/>
        <v>100</v>
      </c>
      <c r="AE70" s="1">
        <f t="shared" si="5"/>
        <v>93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154</v>
      </c>
      <c r="B71" s="13" t="s">
        <v>31</v>
      </c>
      <c r="C71" s="1"/>
      <c r="D71" s="1"/>
      <c r="E71" s="1"/>
      <c r="F71" s="1"/>
      <c r="G71" s="6">
        <v>1</v>
      </c>
      <c r="H71" s="1">
        <v>30</v>
      </c>
      <c r="I71" s="13" t="s">
        <v>130</v>
      </c>
      <c r="J71" s="1"/>
      <c r="K71" s="1">
        <f t="shared" si="38"/>
        <v>0</v>
      </c>
      <c r="L71" s="1"/>
      <c r="M71" s="1"/>
      <c r="N71" s="1"/>
      <c r="O71" s="1">
        <f t="shared" si="39"/>
        <v>0</v>
      </c>
      <c r="P71" s="5">
        <v>20</v>
      </c>
      <c r="Q71" s="5">
        <v>25</v>
      </c>
      <c r="R71" s="5"/>
      <c r="S71" s="5">
        <f t="shared" si="43"/>
        <v>25</v>
      </c>
      <c r="T71" s="5">
        <v>30</v>
      </c>
      <c r="U71" s="1"/>
      <c r="V71" s="1" t="e">
        <f t="shared" si="44"/>
        <v>#DIV/0!</v>
      </c>
      <c r="W71" s="1" t="e">
        <f t="shared" si="40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D113" si="45">R71*G71</f>
        <v>0</v>
      </c>
      <c r="AE71" s="1">
        <f t="shared" ref="AE71:AE113" si="46">S71*G71</f>
        <v>25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152</v>
      </c>
      <c r="B72" s="13" t="s">
        <v>31</v>
      </c>
      <c r="C72" s="1"/>
      <c r="D72" s="1"/>
      <c r="E72" s="1"/>
      <c r="F72" s="1"/>
      <c r="G72" s="6">
        <v>1</v>
      </c>
      <c r="H72" s="1">
        <v>45</v>
      </c>
      <c r="I72" s="13" t="s">
        <v>130</v>
      </c>
      <c r="J72" s="1"/>
      <c r="K72" s="1">
        <f t="shared" si="38"/>
        <v>0</v>
      </c>
      <c r="L72" s="1"/>
      <c r="M72" s="1"/>
      <c r="N72" s="1"/>
      <c r="O72" s="1">
        <f t="shared" si="39"/>
        <v>0</v>
      </c>
      <c r="P72" s="5">
        <v>20</v>
      </c>
      <c r="Q72" s="5">
        <v>25</v>
      </c>
      <c r="R72" s="5">
        <v>25</v>
      </c>
      <c r="S72" s="5">
        <f t="shared" si="43"/>
        <v>0</v>
      </c>
      <c r="T72" s="5">
        <v>30</v>
      </c>
      <c r="U72" s="1"/>
      <c r="V72" s="1" t="e">
        <f t="shared" si="44"/>
        <v>#DIV/0!</v>
      </c>
      <c r="W72" s="1" t="e">
        <f t="shared" si="40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45"/>
        <v>25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153</v>
      </c>
      <c r="B73" s="13" t="s">
        <v>31</v>
      </c>
      <c r="C73" s="1"/>
      <c r="D73" s="1"/>
      <c r="E73" s="1"/>
      <c r="F73" s="1"/>
      <c r="G73" s="6">
        <v>1</v>
      </c>
      <c r="H73" s="1">
        <v>45</v>
      </c>
      <c r="I73" s="13" t="s">
        <v>130</v>
      </c>
      <c r="J73" s="1"/>
      <c r="K73" s="1">
        <f t="shared" si="38"/>
        <v>0</v>
      </c>
      <c r="L73" s="1"/>
      <c r="M73" s="1"/>
      <c r="N73" s="1"/>
      <c r="O73" s="1">
        <f t="shared" si="39"/>
        <v>0</v>
      </c>
      <c r="P73" s="5">
        <v>20</v>
      </c>
      <c r="Q73" s="5">
        <v>25</v>
      </c>
      <c r="R73" s="5">
        <v>25</v>
      </c>
      <c r="S73" s="5">
        <f t="shared" si="43"/>
        <v>0</v>
      </c>
      <c r="T73" s="5">
        <v>30</v>
      </c>
      <c r="U73" s="1"/>
      <c r="V73" s="1" t="e">
        <f t="shared" si="44"/>
        <v>#DIV/0!</v>
      </c>
      <c r="W73" s="1" t="e">
        <f t="shared" si="40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45"/>
        <v>25</v>
      </c>
      <c r="AE73" s="1">
        <f t="shared" si="4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102</v>
      </c>
      <c r="B74" s="1" t="s">
        <v>31</v>
      </c>
      <c r="C74" s="1">
        <v>20</v>
      </c>
      <c r="D74" s="1">
        <v>195.23400000000001</v>
      </c>
      <c r="E74" s="1">
        <v>54.121000000000002</v>
      </c>
      <c r="F74" s="1">
        <v>159.77600000000001</v>
      </c>
      <c r="G74" s="6">
        <v>1</v>
      </c>
      <c r="H74" s="1">
        <v>60</v>
      </c>
      <c r="I74" s="13" t="s">
        <v>130</v>
      </c>
      <c r="J74" s="1">
        <v>52.6</v>
      </c>
      <c r="K74" s="1">
        <f t="shared" si="38"/>
        <v>1.5210000000000008</v>
      </c>
      <c r="L74" s="1"/>
      <c r="M74" s="1"/>
      <c r="N74" s="1">
        <v>50</v>
      </c>
      <c r="O74" s="1">
        <f t="shared" si="39"/>
        <v>10.824200000000001</v>
      </c>
      <c r="P74" s="5"/>
      <c r="Q74" s="5">
        <f t="shared" si="42"/>
        <v>0</v>
      </c>
      <c r="R74" s="5"/>
      <c r="S74" s="5">
        <f t="shared" si="43"/>
        <v>0</v>
      </c>
      <c r="T74" s="5"/>
      <c r="U74" s="1"/>
      <c r="V74" s="1">
        <f t="shared" si="44"/>
        <v>19.380277526283695</v>
      </c>
      <c r="W74" s="1">
        <f t="shared" si="40"/>
        <v>19.380277526283695</v>
      </c>
      <c r="X74" s="1">
        <v>11.513400000000001</v>
      </c>
      <c r="Y74" s="1">
        <v>17.847200000000001</v>
      </c>
      <c r="Z74" s="1">
        <v>1.6037999999999999</v>
      </c>
      <c r="AA74" s="1">
        <v>0</v>
      </c>
      <c r="AB74" s="1">
        <v>0</v>
      </c>
      <c r="AC74" s="1" t="s">
        <v>103</v>
      </c>
      <c r="AD74" s="1">
        <f t="shared" si="45"/>
        <v>0</v>
      </c>
      <c r="AE74" s="1">
        <f t="shared" si="4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104</v>
      </c>
      <c r="B75" s="1" t="s">
        <v>33</v>
      </c>
      <c r="C75" s="1">
        <v>358</v>
      </c>
      <c r="D75" s="1">
        <v>7</v>
      </c>
      <c r="E75" s="1">
        <v>166</v>
      </c>
      <c r="F75" s="1">
        <v>166</v>
      </c>
      <c r="G75" s="6">
        <v>0.28000000000000003</v>
      </c>
      <c r="H75" s="1">
        <v>45</v>
      </c>
      <c r="I75" s="13" t="s">
        <v>130</v>
      </c>
      <c r="J75" s="1">
        <v>177</v>
      </c>
      <c r="K75" s="1">
        <f t="shared" si="38"/>
        <v>-11</v>
      </c>
      <c r="L75" s="1"/>
      <c r="M75" s="1"/>
      <c r="N75" s="1">
        <v>57</v>
      </c>
      <c r="O75" s="1">
        <f t="shared" si="39"/>
        <v>33.200000000000003</v>
      </c>
      <c r="P75" s="5">
        <f t="shared" ref="P75:P77" si="47">ROUND(13*O75-N75-F75,0)</f>
        <v>209</v>
      </c>
      <c r="Q75" s="5">
        <f t="shared" si="42"/>
        <v>209</v>
      </c>
      <c r="R75" s="5"/>
      <c r="S75" s="5">
        <f t="shared" si="43"/>
        <v>209</v>
      </c>
      <c r="T75" s="5"/>
      <c r="U75" s="1"/>
      <c r="V75" s="1">
        <f t="shared" si="44"/>
        <v>13.012048192771083</v>
      </c>
      <c r="W75" s="1">
        <f t="shared" si="40"/>
        <v>6.7168674698795172</v>
      </c>
      <c r="X75" s="1">
        <v>29.4</v>
      </c>
      <c r="Y75" s="1">
        <v>13.2</v>
      </c>
      <c r="Z75" s="1">
        <v>0</v>
      </c>
      <c r="AA75" s="1">
        <v>0</v>
      </c>
      <c r="AB75" s="1">
        <v>0</v>
      </c>
      <c r="AC75" s="1"/>
      <c r="AD75" s="1">
        <f t="shared" si="45"/>
        <v>0</v>
      </c>
      <c r="AE75" s="1">
        <f t="shared" si="46"/>
        <v>58.52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105</v>
      </c>
      <c r="B76" s="1" t="s">
        <v>33</v>
      </c>
      <c r="C76" s="1">
        <v>240</v>
      </c>
      <c r="D76" s="1">
        <v>168</v>
      </c>
      <c r="E76" s="1">
        <v>219</v>
      </c>
      <c r="F76" s="1">
        <v>154</v>
      </c>
      <c r="G76" s="6">
        <v>0.35</v>
      </c>
      <c r="H76" s="1">
        <v>45</v>
      </c>
      <c r="I76" s="13" t="s">
        <v>130</v>
      </c>
      <c r="J76" s="1">
        <v>243</v>
      </c>
      <c r="K76" s="1">
        <f t="shared" si="38"/>
        <v>-24</v>
      </c>
      <c r="L76" s="1"/>
      <c r="M76" s="1"/>
      <c r="N76" s="1">
        <v>32</v>
      </c>
      <c r="O76" s="1">
        <f t="shared" si="39"/>
        <v>43.8</v>
      </c>
      <c r="P76" s="5">
        <f t="shared" si="47"/>
        <v>383</v>
      </c>
      <c r="Q76" s="5">
        <f t="shared" si="42"/>
        <v>383</v>
      </c>
      <c r="R76" s="5"/>
      <c r="S76" s="5">
        <f t="shared" si="43"/>
        <v>383</v>
      </c>
      <c r="T76" s="5"/>
      <c r="U76" s="1"/>
      <c r="V76" s="1">
        <f t="shared" si="44"/>
        <v>12.990867579908677</v>
      </c>
      <c r="W76" s="1">
        <f t="shared" si="40"/>
        <v>4.2465753424657535</v>
      </c>
      <c r="X76" s="1">
        <v>31.2</v>
      </c>
      <c r="Y76" s="1">
        <v>37.4</v>
      </c>
      <c r="Z76" s="1">
        <v>9</v>
      </c>
      <c r="AA76" s="1">
        <v>0</v>
      </c>
      <c r="AB76" s="1">
        <v>19</v>
      </c>
      <c r="AC76" s="1" t="s">
        <v>59</v>
      </c>
      <c r="AD76" s="1">
        <f t="shared" si="45"/>
        <v>0</v>
      </c>
      <c r="AE76" s="1">
        <f t="shared" si="46"/>
        <v>134.04999999999998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106</v>
      </c>
      <c r="B77" s="1" t="s">
        <v>33</v>
      </c>
      <c r="C77" s="1"/>
      <c r="D77" s="1">
        <v>500</v>
      </c>
      <c r="E77" s="1">
        <v>229</v>
      </c>
      <c r="F77" s="1">
        <v>251</v>
      </c>
      <c r="G77" s="6">
        <v>0.4</v>
      </c>
      <c r="H77" s="1">
        <v>45</v>
      </c>
      <c r="I77" s="13" t="s">
        <v>130</v>
      </c>
      <c r="J77" s="1">
        <v>412</v>
      </c>
      <c r="K77" s="1">
        <f t="shared" si="38"/>
        <v>-183</v>
      </c>
      <c r="L77" s="1"/>
      <c r="M77" s="1"/>
      <c r="N77" s="1">
        <v>0</v>
      </c>
      <c r="O77" s="1">
        <f t="shared" si="39"/>
        <v>45.8</v>
      </c>
      <c r="P77" s="5">
        <f t="shared" si="47"/>
        <v>344</v>
      </c>
      <c r="Q77" s="5">
        <f t="shared" si="42"/>
        <v>344</v>
      </c>
      <c r="R77" s="5"/>
      <c r="S77" s="5">
        <f t="shared" si="43"/>
        <v>344</v>
      </c>
      <c r="T77" s="5"/>
      <c r="U77" s="1"/>
      <c r="V77" s="1">
        <f t="shared" si="44"/>
        <v>12.991266375545852</v>
      </c>
      <c r="W77" s="1">
        <f t="shared" si="40"/>
        <v>5.4803493449781664</v>
      </c>
      <c r="X77" s="1">
        <v>28.4</v>
      </c>
      <c r="Y77" s="1">
        <v>54.2</v>
      </c>
      <c r="Z77" s="1">
        <v>25.2</v>
      </c>
      <c r="AA77" s="1">
        <v>0</v>
      </c>
      <c r="AB77" s="1">
        <v>20</v>
      </c>
      <c r="AC77" s="1" t="s">
        <v>59</v>
      </c>
      <c r="AD77" s="1">
        <f t="shared" si="45"/>
        <v>0</v>
      </c>
      <c r="AE77" s="1">
        <f t="shared" si="46"/>
        <v>137.6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33</v>
      </c>
      <c r="C78" s="1">
        <v>335</v>
      </c>
      <c r="D78" s="1"/>
      <c r="E78" s="1">
        <v>23</v>
      </c>
      <c r="F78" s="1">
        <v>304</v>
      </c>
      <c r="G78" s="6">
        <v>0.16</v>
      </c>
      <c r="H78" s="1">
        <v>30</v>
      </c>
      <c r="I78" s="13" t="s">
        <v>130</v>
      </c>
      <c r="J78" s="1">
        <v>32</v>
      </c>
      <c r="K78" s="1">
        <f t="shared" si="38"/>
        <v>-9</v>
      </c>
      <c r="L78" s="1"/>
      <c r="M78" s="1"/>
      <c r="N78" s="1">
        <v>0</v>
      </c>
      <c r="O78" s="1">
        <f t="shared" si="39"/>
        <v>4.5999999999999996</v>
      </c>
      <c r="P78" s="5"/>
      <c r="Q78" s="5">
        <f t="shared" si="42"/>
        <v>0</v>
      </c>
      <c r="R78" s="5"/>
      <c r="S78" s="5">
        <f t="shared" si="43"/>
        <v>0</v>
      </c>
      <c r="T78" s="5"/>
      <c r="U78" s="1"/>
      <c r="V78" s="1">
        <f t="shared" si="44"/>
        <v>66.08695652173914</v>
      </c>
      <c r="W78" s="1">
        <f t="shared" si="40"/>
        <v>66.08695652173914</v>
      </c>
      <c r="X78" s="1">
        <v>2</v>
      </c>
      <c r="Y78" s="1">
        <v>3.8</v>
      </c>
      <c r="Z78" s="1">
        <v>3.6</v>
      </c>
      <c r="AA78" s="1">
        <v>-0.2</v>
      </c>
      <c r="AB78" s="1">
        <v>19.2</v>
      </c>
      <c r="AC78" s="14" t="s">
        <v>108</v>
      </c>
      <c r="AD78" s="1">
        <f t="shared" si="45"/>
        <v>0</v>
      </c>
      <c r="AE78" s="1">
        <f t="shared" si="4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109</v>
      </c>
      <c r="B79" s="1" t="s">
        <v>31</v>
      </c>
      <c r="C79" s="1"/>
      <c r="D79" s="1">
        <v>31.292999999999999</v>
      </c>
      <c r="E79" s="1">
        <v>28.241</v>
      </c>
      <c r="F79" s="1">
        <v>3.052</v>
      </c>
      <c r="G79" s="6">
        <v>1</v>
      </c>
      <c r="H79" s="1">
        <v>45</v>
      </c>
      <c r="I79" s="13" t="s">
        <v>130</v>
      </c>
      <c r="J79" s="1">
        <v>27.3</v>
      </c>
      <c r="K79" s="1">
        <f t="shared" si="38"/>
        <v>0.94099999999999895</v>
      </c>
      <c r="L79" s="1"/>
      <c r="M79" s="1"/>
      <c r="N79" s="1">
        <v>0</v>
      </c>
      <c r="O79" s="1">
        <f t="shared" si="39"/>
        <v>5.6482000000000001</v>
      </c>
      <c r="P79" s="5">
        <f>ROUND(10*O79-N79-F79,0)</f>
        <v>53</v>
      </c>
      <c r="Q79" s="5">
        <v>70</v>
      </c>
      <c r="R79" s="5"/>
      <c r="S79" s="5">
        <f t="shared" si="43"/>
        <v>70</v>
      </c>
      <c r="T79" s="5">
        <v>100</v>
      </c>
      <c r="U79" s="1"/>
      <c r="V79" s="1">
        <f t="shared" si="44"/>
        <v>12.933677985907016</v>
      </c>
      <c r="W79" s="1">
        <f t="shared" si="40"/>
        <v>0.54034913777840732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 t="s">
        <v>103</v>
      </c>
      <c r="AD79" s="1">
        <f t="shared" si="45"/>
        <v>0</v>
      </c>
      <c r="AE79" s="1">
        <f t="shared" si="46"/>
        <v>70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33</v>
      </c>
      <c r="C80" s="1"/>
      <c r="D80" s="1">
        <v>50</v>
      </c>
      <c r="E80" s="1">
        <v>50</v>
      </c>
      <c r="F80" s="1"/>
      <c r="G80" s="6">
        <v>0.33</v>
      </c>
      <c r="H80" s="1">
        <v>45</v>
      </c>
      <c r="I80" s="13" t="s">
        <v>130</v>
      </c>
      <c r="J80" s="1">
        <v>56</v>
      </c>
      <c r="K80" s="1">
        <f t="shared" si="38"/>
        <v>-6</v>
      </c>
      <c r="L80" s="1"/>
      <c r="M80" s="1"/>
      <c r="N80" s="1">
        <v>0</v>
      </c>
      <c r="O80" s="1">
        <f t="shared" si="39"/>
        <v>10</v>
      </c>
      <c r="P80" s="5">
        <f>ROUND(9*O80-N80-F80,0)</f>
        <v>90</v>
      </c>
      <c r="Q80" s="5">
        <v>100</v>
      </c>
      <c r="R80" s="5"/>
      <c r="S80" s="5">
        <f t="shared" si="43"/>
        <v>100</v>
      </c>
      <c r="T80" s="5">
        <v>100</v>
      </c>
      <c r="U80" s="1"/>
      <c r="V80" s="1">
        <f t="shared" si="44"/>
        <v>10</v>
      </c>
      <c r="W80" s="1">
        <f t="shared" si="40"/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 t="s">
        <v>103</v>
      </c>
      <c r="AD80" s="1">
        <f t="shared" si="45"/>
        <v>0</v>
      </c>
      <c r="AE80" s="1">
        <f t="shared" si="46"/>
        <v>33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111</v>
      </c>
      <c r="B81" s="1" t="s">
        <v>31</v>
      </c>
      <c r="C81" s="1"/>
      <c r="D81" s="1"/>
      <c r="E81" s="1"/>
      <c r="F81" s="1"/>
      <c r="G81" s="6">
        <v>1</v>
      </c>
      <c r="H81" s="1">
        <v>45</v>
      </c>
      <c r="I81" s="13" t="s">
        <v>130</v>
      </c>
      <c r="J81" s="1"/>
      <c r="K81" s="1">
        <f t="shared" si="38"/>
        <v>0</v>
      </c>
      <c r="L81" s="1"/>
      <c r="M81" s="1"/>
      <c r="N81" s="1">
        <v>30</v>
      </c>
      <c r="O81" s="1">
        <f t="shared" si="39"/>
        <v>0</v>
      </c>
      <c r="P81" s="5"/>
      <c r="Q81" s="5">
        <f t="shared" si="42"/>
        <v>0</v>
      </c>
      <c r="R81" s="5"/>
      <c r="S81" s="5">
        <f t="shared" si="43"/>
        <v>0</v>
      </c>
      <c r="T81" s="5"/>
      <c r="U81" s="1"/>
      <c r="V81" s="1" t="e">
        <f t="shared" si="44"/>
        <v>#DIV/0!</v>
      </c>
      <c r="W81" s="1" t="e">
        <f t="shared" si="40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 t="s">
        <v>112</v>
      </c>
      <c r="AD81" s="1">
        <f t="shared" si="45"/>
        <v>0</v>
      </c>
      <c r="AE81" s="1">
        <f t="shared" si="4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113</v>
      </c>
      <c r="B82" s="1" t="s">
        <v>33</v>
      </c>
      <c r="C82" s="1"/>
      <c r="D82" s="1">
        <v>46</v>
      </c>
      <c r="E82" s="1">
        <v>46</v>
      </c>
      <c r="F82" s="1"/>
      <c r="G82" s="6">
        <v>0.33</v>
      </c>
      <c r="H82" s="1">
        <v>45</v>
      </c>
      <c r="I82" s="13" t="s">
        <v>130</v>
      </c>
      <c r="J82" s="1">
        <v>62</v>
      </c>
      <c r="K82" s="1">
        <f t="shared" si="38"/>
        <v>-16</v>
      </c>
      <c r="L82" s="1"/>
      <c r="M82" s="1"/>
      <c r="N82" s="1">
        <v>0</v>
      </c>
      <c r="O82" s="1">
        <f t="shared" si="39"/>
        <v>9.1999999999999993</v>
      </c>
      <c r="P82" s="5">
        <f>ROUND(9*O82-N82-F82,0)</f>
        <v>83</v>
      </c>
      <c r="Q82" s="5">
        <v>100</v>
      </c>
      <c r="R82" s="5"/>
      <c r="S82" s="5">
        <f t="shared" si="43"/>
        <v>100</v>
      </c>
      <c r="T82" s="5">
        <v>100</v>
      </c>
      <c r="U82" s="1"/>
      <c r="V82" s="1">
        <f t="shared" si="44"/>
        <v>10.869565217391305</v>
      </c>
      <c r="W82" s="1">
        <f t="shared" si="40"/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103</v>
      </c>
      <c r="AD82" s="1">
        <f t="shared" si="45"/>
        <v>0</v>
      </c>
      <c r="AE82" s="1">
        <f t="shared" si="46"/>
        <v>33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114</v>
      </c>
      <c r="B83" s="1" t="s">
        <v>31</v>
      </c>
      <c r="C83" s="1"/>
      <c r="D83" s="1">
        <v>46.506999999999998</v>
      </c>
      <c r="E83" s="1">
        <v>28.632999999999999</v>
      </c>
      <c r="F83" s="1">
        <v>17.873999999999999</v>
      </c>
      <c r="G83" s="6">
        <v>1</v>
      </c>
      <c r="H83" s="1">
        <v>45</v>
      </c>
      <c r="I83" s="13" t="s">
        <v>130</v>
      </c>
      <c r="J83" s="1">
        <v>27.4</v>
      </c>
      <c r="K83" s="1">
        <f t="shared" si="38"/>
        <v>1.2330000000000005</v>
      </c>
      <c r="L83" s="1"/>
      <c r="M83" s="1"/>
      <c r="N83" s="1">
        <v>0</v>
      </c>
      <c r="O83" s="1">
        <f t="shared" si="39"/>
        <v>5.7265999999999995</v>
      </c>
      <c r="P83" s="5">
        <f>ROUND(12*O83-N83-F83,0)</f>
        <v>51</v>
      </c>
      <c r="Q83" s="5">
        <v>80</v>
      </c>
      <c r="R83" s="5"/>
      <c r="S83" s="5">
        <f t="shared" si="43"/>
        <v>80</v>
      </c>
      <c r="T83" s="5">
        <v>100</v>
      </c>
      <c r="U83" s="1"/>
      <c r="V83" s="1">
        <f t="shared" si="44"/>
        <v>17.09111863933224</v>
      </c>
      <c r="W83" s="1">
        <f t="shared" si="40"/>
        <v>3.121223762791185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103</v>
      </c>
      <c r="AD83" s="1">
        <f t="shared" si="45"/>
        <v>0</v>
      </c>
      <c r="AE83" s="1">
        <f t="shared" si="46"/>
        <v>80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115</v>
      </c>
      <c r="B84" s="1" t="s">
        <v>33</v>
      </c>
      <c r="C84" s="1"/>
      <c r="D84" s="1">
        <v>32</v>
      </c>
      <c r="E84" s="1">
        <v>32</v>
      </c>
      <c r="F84" s="1"/>
      <c r="G84" s="6">
        <v>0.33</v>
      </c>
      <c r="H84" s="1">
        <v>45</v>
      </c>
      <c r="I84" s="13" t="s">
        <v>130</v>
      </c>
      <c r="J84" s="1">
        <v>39</v>
      </c>
      <c r="K84" s="1">
        <f t="shared" si="38"/>
        <v>-7</v>
      </c>
      <c r="L84" s="1"/>
      <c r="M84" s="1"/>
      <c r="N84" s="1">
        <v>0</v>
      </c>
      <c r="O84" s="1">
        <f t="shared" si="39"/>
        <v>6.4</v>
      </c>
      <c r="P84" s="5">
        <f>ROUND(9*O84-N84-F84,0)</f>
        <v>58</v>
      </c>
      <c r="Q84" s="5">
        <v>70</v>
      </c>
      <c r="R84" s="5"/>
      <c r="S84" s="5">
        <f t="shared" si="43"/>
        <v>70</v>
      </c>
      <c r="T84" s="5">
        <v>100</v>
      </c>
      <c r="U84" s="1"/>
      <c r="V84" s="1">
        <f t="shared" si="44"/>
        <v>10.9375</v>
      </c>
      <c r="W84" s="1">
        <f t="shared" si="40"/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 t="s">
        <v>103</v>
      </c>
      <c r="AD84" s="1">
        <f t="shared" si="45"/>
        <v>0</v>
      </c>
      <c r="AE84" s="1">
        <f t="shared" si="46"/>
        <v>23.1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116</v>
      </c>
      <c r="B85" s="1" t="s">
        <v>31</v>
      </c>
      <c r="C85" s="1"/>
      <c r="D85" s="1">
        <v>31.512</v>
      </c>
      <c r="E85" s="1">
        <v>15.092000000000001</v>
      </c>
      <c r="F85" s="1">
        <v>16.420000000000002</v>
      </c>
      <c r="G85" s="6">
        <v>1</v>
      </c>
      <c r="H85" s="1">
        <v>45</v>
      </c>
      <c r="I85" s="13" t="s">
        <v>130</v>
      </c>
      <c r="J85" s="1">
        <v>14.5</v>
      </c>
      <c r="K85" s="1">
        <f t="shared" si="38"/>
        <v>0.59200000000000053</v>
      </c>
      <c r="L85" s="1"/>
      <c r="M85" s="1"/>
      <c r="N85" s="1">
        <v>0</v>
      </c>
      <c r="O85" s="1">
        <f t="shared" si="39"/>
        <v>3.0184000000000002</v>
      </c>
      <c r="P85" s="5">
        <f>ROUND(13*O85-N85-F85,0)</f>
        <v>23</v>
      </c>
      <c r="Q85" s="5">
        <v>45</v>
      </c>
      <c r="R85" s="5"/>
      <c r="S85" s="5">
        <f t="shared" si="43"/>
        <v>45</v>
      </c>
      <c r="T85" s="5">
        <v>100</v>
      </c>
      <c r="U85" s="1"/>
      <c r="V85" s="1">
        <f t="shared" si="44"/>
        <v>20.348529021998409</v>
      </c>
      <c r="W85" s="1">
        <f t="shared" si="40"/>
        <v>5.4399681950702359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103</v>
      </c>
      <c r="AD85" s="1">
        <f t="shared" si="45"/>
        <v>0</v>
      </c>
      <c r="AE85" s="1">
        <f t="shared" si="46"/>
        <v>45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117</v>
      </c>
      <c r="B86" s="10" t="s">
        <v>33</v>
      </c>
      <c r="C86" s="10">
        <v>235</v>
      </c>
      <c r="D86" s="10">
        <v>7</v>
      </c>
      <c r="E86" s="10">
        <v>13</v>
      </c>
      <c r="F86" s="10">
        <v>226</v>
      </c>
      <c r="G86" s="11">
        <v>0</v>
      </c>
      <c r="H86" s="10">
        <v>60</v>
      </c>
      <c r="I86" s="10" t="str">
        <f>IFERROR(VLOOKUP(A86,[1]Лист1!$A$1:$A$65535,1,0),"не в матрице")</f>
        <v>не в матрице</v>
      </c>
      <c r="J86" s="10">
        <v>13</v>
      </c>
      <c r="K86" s="10">
        <f t="shared" si="38"/>
        <v>0</v>
      </c>
      <c r="L86" s="10"/>
      <c r="M86" s="10"/>
      <c r="N86" s="10">
        <v>0</v>
      </c>
      <c r="O86" s="10">
        <f t="shared" si="39"/>
        <v>2.6</v>
      </c>
      <c r="P86" s="12"/>
      <c r="Q86" s="12"/>
      <c r="R86" s="12"/>
      <c r="S86" s="12"/>
      <c r="T86" s="12"/>
      <c r="U86" s="10"/>
      <c r="V86" s="10">
        <f t="shared" si="41"/>
        <v>86.92307692307692</v>
      </c>
      <c r="W86" s="10">
        <f t="shared" si="40"/>
        <v>86.92307692307692</v>
      </c>
      <c r="X86" s="10">
        <v>1</v>
      </c>
      <c r="Y86" s="10">
        <v>1.6</v>
      </c>
      <c r="Z86" s="10">
        <v>2</v>
      </c>
      <c r="AA86" s="10">
        <v>12.8</v>
      </c>
      <c r="AB86" s="10">
        <v>8.270999999999999</v>
      </c>
      <c r="AC86" s="10" t="s">
        <v>108</v>
      </c>
      <c r="AD86" s="10">
        <f t="shared" si="45"/>
        <v>0</v>
      </c>
      <c r="AE86" s="10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118</v>
      </c>
      <c r="B87" s="1" t="s">
        <v>33</v>
      </c>
      <c r="C87" s="1"/>
      <c r="D87" s="1">
        <v>72</v>
      </c>
      <c r="E87" s="1">
        <v>7</v>
      </c>
      <c r="F87" s="1">
        <v>65</v>
      </c>
      <c r="G87" s="6">
        <v>0.66</v>
      </c>
      <c r="H87" s="1">
        <v>45</v>
      </c>
      <c r="I87" s="13" t="s">
        <v>130</v>
      </c>
      <c r="J87" s="1">
        <v>22</v>
      </c>
      <c r="K87" s="1">
        <f t="shared" si="38"/>
        <v>-15</v>
      </c>
      <c r="L87" s="1"/>
      <c r="M87" s="1"/>
      <c r="N87" s="1">
        <v>0</v>
      </c>
      <c r="O87" s="1">
        <f t="shared" si="39"/>
        <v>1.4</v>
      </c>
      <c r="P87" s="5"/>
      <c r="Q87" s="5">
        <f t="shared" ref="Q87:Q94" si="48">P87</f>
        <v>0</v>
      </c>
      <c r="R87" s="5"/>
      <c r="S87" s="5">
        <f t="shared" ref="S87:S94" si="49">Q87-R87</f>
        <v>0</v>
      </c>
      <c r="T87" s="5"/>
      <c r="U87" s="1"/>
      <c r="V87" s="1">
        <f t="shared" ref="V87:V94" si="50">(F87+N87+Q87)/O87</f>
        <v>46.428571428571431</v>
      </c>
      <c r="W87" s="1">
        <f t="shared" si="40"/>
        <v>46.428571428571431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103</v>
      </c>
      <c r="AD87" s="1">
        <f t="shared" si="45"/>
        <v>0</v>
      </c>
      <c r="AE87" s="1">
        <f t="shared" si="4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119</v>
      </c>
      <c r="B88" s="1" t="s">
        <v>33</v>
      </c>
      <c r="C88" s="1"/>
      <c r="D88" s="1">
        <v>33</v>
      </c>
      <c r="E88" s="1">
        <v>2</v>
      </c>
      <c r="F88" s="1">
        <v>31</v>
      </c>
      <c r="G88" s="6">
        <v>0.66</v>
      </c>
      <c r="H88" s="1">
        <v>45</v>
      </c>
      <c r="I88" s="13" t="s">
        <v>130</v>
      </c>
      <c r="J88" s="1">
        <v>23.7</v>
      </c>
      <c r="K88" s="1">
        <f t="shared" si="38"/>
        <v>-21.7</v>
      </c>
      <c r="L88" s="1"/>
      <c r="M88" s="1"/>
      <c r="N88" s="1">
        <v>0</v>
      </c>
      <c r="O88" s="1">
        <f t="shared" si="39"/>
        <v>0.4</v>
      </c>
      <c r="P88" s="5"/>
      <c r="Q88" s="5">
        <f t="shared" si="48"/>
        <v>0</v>
      </c>
      <c r="R88" s="5"/>
      <c r="S88" s="5">
        <f t="shared" si="49"/>
        <v>0</v>
      </c>
      <c r="T88" s="5"/>
      <c r="U88" s="1"/>
      <c r="V88" s="1">
        <f t="shared" si="50"/>
        <v>77.5</v>
      </c>
      <c r="W88" s="1">
        <f t="shared" si="40"/>
        <v>77.5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103</v>
      </c>
      <c r="AD88" s="1">
        <f t="shared" si="45"/>
        <v>0</v>
      </c>
      <c r="AE88" s="1">
        <f t="shared" si="4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120</v>
      </c>
      <c r="B89" s="1" t="s">
        <v>33</v>
      </c>
      <c r="C89" s="1"/>
      <c r="D89" s="1"/>
      <c r="E89" s="1"/>
      <c r="F89" s="1"/>
      <c r="G89" s="6">
        <v>0.66</v>
      </c>
      <c r="H89" s="1">
        <v>45</v>
      </c>
      <c r="I89" s="13" t="s">
        <v>130</v>
      </c>
      <c r="J89" s="1"/>
      <c r="K89" s="1">
        <f t="shared" si="38"/>
        <v>0</v>
      </c>
      <c r="L89" s="1"/>
      <c r="M89" s="1"/>
      <c r="N89" s="1">
        <v>30</v>
      </c>
      <c r="O89" s="1">
        <f t="shared" si="39"/>
        <v>0</v>
      </c>
      <c r="P89" s="5"/>
      <c r="Q89" s="5">
        <f t="shared" si="48"/>
        <v>0</v>
      </c>
      <c r="R89" s="5"/>
      <c r="S89" s="5">
        <f t="shared" si="49"/>
        <v>0</v>
      </c>
      <c r="T89" s="5"/>
      <c r="U89" s="1"/>
      <c r="V89" s="1" t="e">
        <f t="shared" si="50"/>
        <v>#DIV/0!</v>
      </c>
      <c r="W89" s="1" t="e">
        <f t="shared" si="40"/>
        <v>#DIV/0!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112</v>
      </c>
      <c r="AD89" s="1">
        <f t="shared" si="45"/>
        <v>0</v>
      </c>
      <c r="AE89" s="1">
        <f t="shared" si="4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121</v>
      </c>
      <c r="B90" s="1" t="s">
        <v>33</v>
      </c>
      <c r="C90" s="1"/>
      <c r="D90" s="1">
        <v>48</v>
      </c>
      <c r="E90" s="1">
        <v>48</v>
      </c>
      <c r="F90" s="1"/>
      <c r="G90" s="6">
        <v>0.33</v>
      </c>
      <c r="H90" s="1">
        <v>45</v>
      </c>
      <c r="I90" s="13" t="s">
        <v>130</v>
      </c>
      <c r="J90" s="1">
        <v>59</v>
      </c>
      <c r="K90" s="1">
        <f t="shared" si="38"/>
        <v>-11</v>
      </c>
      <c r="L90" s="1"/>
      <c r="M90" s="1"/>
      <c r="N90" s="1">
        <v>0</v>
      </c>
      <c r="O90" s="1">
        <f t="shared" si="39"/>
        <v>9.6</v>
      </c>
      <c r="P90" s="5">
        <f>ROUND(9*O90-N90-F90,0)</f>
        <v>86</v>
      </c>
      <c r="Q90" s="5">
        <f t="shared" si="48"/>
        <v>86</v>
      </c>
      <c r="R90" s="5"/>
      <c r="S90" s="5">
        <f t="shared" si="49"/>
        <v>86</v>
      </c>
      <c r="T90" s="5"/>
      <c r="U90" s="1"/>
      <c r="V90" s="1">
        <f t="shared" si="50"/>
        <v>8.9583333333333339</v>
      </c>
      <c r="W90" s="1">
        <f t="shared" si="40"/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103</v>
      </c>
      <c r="AD90" s="1">
        <f t="shared" si="45"/>
        <v>0</v>
      </c>
      <c r="AE90" s="1">
        <f t="shared" si="46"/>
        <v>28.380000000000003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122</v>
      </c>
      <c r="B91" s="1" t="s">
        <v>33</v>
      </c>
      <c r="C91" s="1">
        <v>41</v>
      </c>
      <c r="D91" s="1">
        <v>136</v>
      </c>
      <c r="E91" s="1">
        <v>105</v>
      </c>
      <c r="F91" s="1">
        <v>45</v>
      </c>
      <c r="G91" s="6">
        <v>0.36</v>
      </c>
      <c r="H91" s="1">
        <v>45</v>
      </c>
      <c r="I91" s="13" t="s">
        <v>130</v>
      </c>
      <c r="J91" s="1">
        <v>104</v>
      </c>
      <c r="K91" s="1">
        <f t="shared" si="38"/>
        <v>1</v>
      </c>
      <c r="L91" s="1"/>
      <c r="M91" s="1"/>
      <c r="N91" s="1">
        <v>230</v>
      </c>
      <c r="O91" s="1">
        <f t="shared" si="39"/>
        <v>21</v>
      </c>
      <c r="P91" s="5"/>
      <c r="Q91" s="5">
        <v>45</v>
      </c>
      <c r="R91" s="5"/>
      <c r="S91" s="5">
        <f t="shared" si="49"/>
        <v>45</v>
      </c>
      <c r="T91" s="5">
        <v>100</v>
      </c>
      <c r="U91" s="1"/>
      <c r="V91" s="1">
        <f t="shared" si="50"/>
        <v>15.238095238095237</v>
      </c>
      <c r="W91" s="1">
        <f t="shared" si="40"/>
        <v>13.095238095238095</v>
      </c>
      <c r="X91" s="1">
        <v>25</v>
      </c>
      <c r="Y91" s="1">
        <v>18.399999999999999</v>
      </c>
      <c r="Z91" s="1">
        <v>17</v>
      </c>
      <c r="AA91" s="1">
        <v>12.8</v>
      </c>
      <c r="AB91" s="1">
        <v>0</v>
      </c>
      <c r="AC91" s="1" t="s">
        <v>59</v>
      </c>
      <c r="AD91" s="1">
        <f t="shared" si="45"/>
        <v>0</v>
      </c>
      <c r="AE91" s="1">
        <f t="shared" si="46"/>
        <v>16.2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123</v>
      </c>
      <c r="B92" s="1" t="s">
        <v>33</v>
      </c>
      <c r="C92" s="1">
        <v>56</v>
      </c>
      <c r="D92" s="1">
        <v>397</v>
      </c>
      <c r="E92" s="1">
        <v>143</v>
      </c>
      <c r="F92" s="1">
        <v>264</v>
      </c>
      <c r="G92" s="6">
        <v>0.15</v>
      </c>
      <c r="H92" s="1">
        <v>60</v>
      </c>
      <c r="I92" s="13" t="s">
        <v>130</v>
      </c>
      <c r="J92" s="1">
        <v>136</v>
      </c>
      <c r="K92" s="1">
        <f t="shared" si="38"/>
        <v>7</v>
      </c>
      <c r="L92" s="1"/>
      <c r="M92" s="1"/>
      <c r="N92" s="1">
        <v>100</v>
      </c>
      <c r="O92" s="1">
        <f t="shared" si="39"/>
        <v>28.6</v>
      </c>
      <c r="P92" s="5"/>
      <c r="Q92" s="5">
        <v>60</v>
      </c>
      <c r="R92" s="5"/>
      <c r="S92" s="5">
        <f t="shared" si="49"/>
        <v>60</v>
      </c>
      <c r="T92" s="5">
        <v>100</v>
      </c>
      <c r="U92" s="1"/>
      <c r="V92" s="1">
        <f t="shared" si="50"/>
        <v>14.825174825174825</v>
      </c>
      <c r="W92" s="1">
        <f t="shared" si="40"/>
        <v>12.727272727272727</v>
      </c>
      <c r="X92" s="1">
        <v>32.4</v>
      </c>
      <c r="Y92" s="1">
        <v>42.2</v>
      </c>
      <c r="Z92" s="1">
        <v>15.4</v>
      </c>
      <c r="AA92" s="1">
        <v>0</v>
      </c>
      <c r="AB92" s="1">
        <v>0</v>
      </c>
      <c r="AC92" s="1"/>
      <c r="AD92" s="1">
        <f t="shared" si="45"/>
        <v>0</v>
      </c>
      <c r="AE92" s="1">
        <f t="shared" si="46"/>
        <v>9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124</v>
      </c>
      <c r="B93" s="1" t="s">
        <v>33</v>
      </c>
      <c r="C93" s="1">
        <v>121</v>
      </c>
      <c r="D93" s="1">
        <v>396</v>
      </c>
      <c r="E93" s="1">
        <v>125</v>
      </c>
      <c r="F93" s="1">
        <v>360</v>
      </c>
      <c r="G93" s="6">
        <v>0.15</v>
      </c>
      <c r="H93" s="1">
        <v>60</v>
      </c>
      <c r="I93" s="13" t="s">
        <v>130</v>
      </c>
      <c r="J93" s="1">
        <v>118</v>
      </c>
      <c r="K93" s="1">
        <f t="shared" si="38"/>
        <v>7</v>
      </c>
      <c r="L93" s="1"/>
      <c r="M93" s="1"/>
      <c r="N93" s="1">
        <v>60</v>
      </c>
      <c r="O93" s="1">
        <f t="shared" si="39"/>
        <v>25</v>
      </c>
      <c r="P93" s="5"/>
      <c r="Q93" s="5">
        <v>40</v>
      </c>
      <c r="R93" s="5"/>
      <c r="S93" s="5">
        <f t="shared" si="49"/>
        <v>40</v>
      </c>
      <c r="T93" s="5">
        <v>100</v>
      </c>
      <c r="U93" s="1"/>
      <c r="V93" s="1">
        <f t="shared" si="50"/>
        <v>18.399999999999999</v>
      </c>
      <c r="W93" s="1">
        <f t="shared" si="40"/>
        <v>16.8</v>
      </c>
      <c r="X93" s="1">
        <v>27.6</v>
      </c>
      <c r="Y93" s="1">
        <v>32.799999999999997</v>
      </c>
      <c r="Z93" s="1">
        <v>18.600000000000001</v>
      </c>
      <c r="AA93" s="1">
        <v>0</v>
      </c>
      <c r="AB93" s="1">
        <v>0</v>
      </c>
      <c r="AC93" s="1"/>
      <c r="AD93" s="1">
        <f t="shared" si="45"/>
        <v>0</v>
      </c>
      <c r="AE93" s="1">
        <f t="shared" si="46"/>
        <v>6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125</v>
      </c>
      <c r="B94" s="1" t="s">
        <v>33</v>
      </c>
      <c r="C94" s="1">
        <v>77</v>
      </c>
      <c r="D94" s="1">
        <v>396</v>
      </c>
      <c r="E94" s="1">
        <v>203</v>
      </c>
      <c r="F94" s="1">
        <v>218</v>
      </c>
      <c r="G94" s="6">
        <v>0.15</v>
      </c>
      <c r="H94" s="1">
        <v>60</v>
      </c>
      <c r="I94" s="13" t="s">
        <v>130</v>
      </c>
      <c r="J94" s="1">
        <v>194</v>
      </c>
      <c r="K94" s="1">
        <f t="shared" ref="K94:K98" si="51">E94-J94</f>
        <v>9</v>
      </c>
      <c r="L94" s="1"/>
      <c r="M94" s="1"/>
      <c r="N94" s="1">
        <v>154</v>
      </c>
      <c r="O94" s="1">
        <f t="shared" si="39"/>
        <v>40.6</v>
      </c>
      <c r="P94" s="5">
        <f>ROUND(13*O94-N94-F94,0)</f>
        <v>156</v>
      </c>
      <c r="Q94" s="5">
        <f t="shared" si="48"/>
        <v>156</v>
      </c>
      <c r="R94" s="5"/>
      <c r="S94" s="5">
        <f t="shared" si="49"/>
        <v>156</v>
      </c>
      <c r="T94" s="5"/>
      <c r="U94" s="1"/>
      <c r="V94" s="1">
        <f t="shared" si="50"/>
        <v>13.004926108374384</v>
      </c>
      <c r="W94" s="1">
        <f t="shared" si="40"/>
        <v>9.1625615763546797</v>
      </c>
      <c r="X94" s="1">
        <v>44.2</v>
      </c>
      <c r="Y94" s="1">
        <v>48.2</v>
      </c>
      <c r="Z94" s="1">
        <v>34.6</v>
      </c>
      <c r="AA94" s="1">
        <v>0</v>
      </c>
      <c r="AB94" s="1">
        <v>0</v>
      </c>
      <c r="AC94" s="1"/>
      <c r="AD94" s="1">
        <f t="shared" si="45"/>
        <v>0</v>
      </c>
      <c r="AE94" s="1">
        <f t="shared" si="46"/>
        <v>23.4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126</v>
      </c>
      <c r="B95" s="10" t="s">
        <v>33</v>
      </c>
      <c r="C95" s="10">
        <v>-4</v>
      </c>
      <c r="D95" s="10"/>
      <c r="E95" s="15">
        <v>11</v>
      </c>
      <c r="F95" s="15">
        <v>-15</v>
      </c>
      <c r="G95" s="11">
        <v>0</v>
      </c>
      <c r="H95" s="10" t="e">
        <v>#N/A</v>
      </c>
      <c r="I95" s="10" t="s">
        <v>146</v>
      </c>
      <c r="J95" s="10">
        <v>11</v>
      </c>
      <c r="K95" s="10">
        <f t="shared" si="51"/>
        <v>0</v>
      </c>
      <c r="L95" s="10"/>
      <c r="M95" s="10"/>
      <c r="N95" s="10"/>
      <c r="O95" s="10">
        <f t="shared" si="39"/>
        <v>2.2000000000000002</v>
      </c>
      <c r="P95" s="12"/>
      <c r="Q95" s="12"/>
      <c r="R95" s="12"/>
      <c r="S95" s="12"/>
      <c r="T95" s="12"/>
      <c r="U95" s="10"/>
      <c r="V95" s="10">
        <f t="shared" si="41"/>
        <v>-6.8181818181818175</v>
      </c>
      <c r="W95" s="10">
        <f t="shared" si="40"/>
        <v>-6.8181818181818175</v>
      </c>
      <c r="X95" s="10">
        <v>0.8</v>
      </c>
      <c r="Y95" s="10">
        <v>2</v>
      </c>
      <c r="Z95" s="10">
        <v>1.4</v>
      </c>
      <c r="AA95" s="10">
        <v>4.5999999999999996</v>
      </c>
      <c r="AB95" s="10">
        <v>2.4</v>
      </c>
      <c r="AC95" s="10"/>
      <c r="AD95" s="10">
        <f t="shared" si="45"/>
        <v>0</v>
      </c>
      <c r="AE95" s="10">
        <f t="shared" si="4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127</v>
      </c>
      <c r="B96" s="10" t="s">
        <v>33</v>
      </c>
      <c r="C96" s="10"/>
      <c r="D96" s="10">
        <v>62</v>
      </c>
      <c r="E96" s="15">
        <v>77</v>
      </c>
      <c r="F96" s="15">
        <v>-17</v>
      </c>
      <c r="G96" s="11">
        <v>0</v>
      </c>
      <c r="H96" s="10">
        <v>45</v>
      </c>
      <c r="I96" s="10" t="s">
        <v>146</v>
      </c>
      <c r="J96" s="10">
        <v>77</v>
      </c>
      <c r="K96" s="10">
        <f t="shared" si="51"/>
        <v>0</v>
      </c>
      <c r="L96" s="10"/>
      <c r="M96" s="10"/>
      <c r="N96" s="10"/>
      <c r="O96" s="10">
        <f t="shared" si="39"/>
        <v>15.4</v>
      </c>
      <c r="P96" s="12"/>
      <c r="Q96" s="12"/>
      <c r="R96" s="12"/>
      <c r="S96" s="12"/>
      <c r="T96" s="12"/>
      <c r="U96" s="10"/>
      <c r="V96" s="10">
        <f t="shared" si="41"/>
        <v>-1.1038961038961039</v>
      </c>
      <c r="W96" s="10">
        <f t="shared" si="40"/>
        <v>-1.1038961038961039</v>
      </c>
      <c r="X96" s="10">
        <v>9.8000000000000007</v>
      </c>
      <c r="Y96" s="10">
        <v>11.4</v>
      </c>
      <c r="Z96" s="10">
        <v>7.4</v>
      </c>
      <c r="AA96" s="10">
        <v>4.8</v>
      </c>
      <c r="AB96" s="10">
        <v>8.6</v>
      </c>
      <c r="AC96" s="10"/>
      <c r="AD96" s="10">
        <f t="shared" si="45"/>
        <v>0</v>
      </c>
      <c r="AE96" s="10">
        <f t="shared" si="4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128</v>
      </c>
      <c r="B97" s="10" t="s">
        <v>31</v>
      </c>
      <c r="C97" s="10"/>
      <c r="D97" s="10"/>
      <c r="E97" s="15">
        <v>28.853999999999999</v>
      </c>
      <c r="F97" s="15">
        <v>-32.106000000000002</v>
      </c>
      <c r="G97" s="11">
        <v>0</v>
      </c>
      <c r="H97" s="10">
        <v>45</v>
      </c>
      <c r="I97" s="10" t="s">
        <v>146</v>
      </c>
      <c r="J97" s="10">
        <v>27.087</v>
      </c>
      <c r="K97" s="10">
        <f t="shared" si="51"/>
        <v>1.7669999999999995</v>
      </c>
      <c r="L97" s="10"/>
      <c r="M97" s="10"/>
      <c r="N97" s="10"/>
      <c r="O97" s="10">
        <f t="shared" si="39"/>
        <v>5.7707999999999995</v>
      </c>
      <c r="P97" s="12"/>
      <c r="Q97" s="12"/>
      <c r="R97" s="12"/>
      <c r="S97" s="12"/>
      <c r="T97" s="12"/>
      <c r="U97" s="10"/>
      <c r="V97" s="10">
        <f t="shared" si="41"/>
        <v>-5.5635267207319616</v>
      </c>
      <c r="W97" s="10">
        <f t="shared" si="40"/>
        <v>-5.5635267207319616</v>
      </c>
      <c r="X97" s="10">
        <v>4.6996000000000002</v>
      </c>
      <c r="Y97" s="10">
        <v>4.7159999999999993</v>
      </c>
      <c r="Z97" s="10">
        <v>2.6053999999999999</v>
      </c>
      <c r="AA97" s="10">
        <v>8.2438000000000002</v>
      </c>
      <c r="AB97" s="10">
        <v>5.4786000000000001</v>
      </c>
      <c r="AC97" s="10"/>
      <c r="AD97" s="10">
        <f t="shared" si="45"/>
        <v>0</v>
      </c>
      <c r="AE97" s="10">
        <f t="shared" si="4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129</v>
      </c>
      <c r="B98" s="10" t="s">
        <v>31</v>
      </c>
      <c r="C98" s="10">
        <v>-1.43</v>
      </c>
      <c r="D98" s="10"/>
      <c r="E98" s="10"/>
      <c r="F98" s="10">
        <v>-1.43</v>
      </c>
      <c r="G98" s="11">
        <v>0</v>
      </c>
      <c r="H98" s="10" t="e">
        <v>#N/A</v>
      </c>
      <c r="I98" s="10" t="str">
        <f>IFERROR(VLOOKUP(A98,[1]Лист1!$A$1:$A$65535,1,0),"не в матрице")</f>
        <v>не в матрице</v>
      </c>
      <c r="J98" s="10"/>
      <c r="K98" s="10">
        <f t="shared" si="51"/>
        <v>0</v>
      </c>
      <c r="L98" s="10"/>
      <c r="M98" s="10"/>
      <c r="N98" s="10"/>
      <c r="O98" s="10">
        <f t="shared" si="39"/>
        <v>0</v>
      </c>
      <c r="P98" s="12"/>
      <c r="Q98" s="12"/>
      <c r="R98" s="12"/>
      <c r="S98" s="12"/>
      <c r="T98" s="12"/>
      <c r="U98" s="10"/>
      <c r="V98" s="10" t="e">
        <f t="shared" si="41"/>
        <v>#DIV/0!</v>
      </c>
      <c r="W98" s="10" t="e">
        <f t="shared" si="40"/>
        <v>#DIV/0!</v>
      </c>
      <c r="X98" s="10">
        <v>0.28599999999999998</v>
      </c>
      <c r="Y98" s="10">
        <v>0</v>
      </c>
      <c r="Z98" s="10">
        <v>0</v>
      </c>
      <c r="AA98" s="10">
        <v>0</v>
      </c>
      <c r="AB98" s="10">
        <v>0</v>
      </c>
      <c r="AC98" s="10" t="s">
        <v>45</v>
      </c>
      <c r="AD98" s="10">
        <f t="shared" si="45"/>
        <v>0</v>
      </c>
      <c r="AE98" s="10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131</v>
      </c>
      <c r="B99" s="13" t="s">
        <v>31</v>
      </c>
      <c r="C99" s="1"/>
      <c r="D99" s="1"/>
      <c r="E99" s="1"/>
      <c r="F99" s="1"/>
      <c r="G99" s="6">
        <v>1</v>
      </c>
      <c r="H99" s="1">
        <v>45</v>
      </c>
      <c r="I99" s="13" t="s">
        <v>130</v>
      </c>
      <c r="J99" s="1"/>
      <c r="K99" s="1"/>
      <c r="L99" s="1"/>
      <c r="M99" s="1"/>
      <c r="N99" s="1"/>
      <c r="O99" s="1"/>
      <c r="P99" s="5">
        <v>20</v>
      </c>
      <c r="Q99" s="5">
        <v>60</v>
      </c>
      <c r="R99" s="5"/>
      <c r="S99" s="5">
        <f t="shared" ref="S99:S113" si="52">Q99-R99</f>
        <v>60</v>
      </c>
      <c r="T99" s="5">
        <v>100</v>
      </c>
      <c r="U99" s="1"/>
      <c r="V99" s="1" t="e">
        <f t="shared" ref="V99:V113" si="53">(F99+N99+Q99)/O99</f>
        <v>#DIV/0!</v>
      </c>
      <c r="W99" s="1" t="e">
        <f t="shared" ref="W99:W113" si="54">(F99+N99)/O99</f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f t="shared" si="45"/>
        <v>0</v>
      </c>
      <c r="AE99" s="1">
        <f t="shared" si="46"/>
        <v>60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132</v>
      </c>
      <c r="B100" s="13" t="s">
        <v>31</v>
      </c>
      <c r="C100" s="1"/>
      <c r="D100" s="1"/>
      <c r="E100" s="1"/>
      <c r="F100" s="1"/>
      <c r="G100" s="6">
        <v>1</v>
      </c>
      <c r="H100" s="1">
        <v>60</v>
      </c>
      <c r="I100" s="13" t="s">
        <v>130</v>
      </c>
      <c r="J100" s="1"/>
      <c r="K100" s="1"/>
      <c r="L100" s="1"/>
      <c r="M100" s="1"/>
      <c r="N100" s="1"/>
      <c r="O100" s="1"/>
      <c r="P100" s="5">
        <v>20</v>
      </c>
      <c r="Q100" s="5">
        <v>50</v>
      </c>
      <c r="R100" s="5">
        <v>50</v>
      </c>
      <c r="S100" s="5">
        <f t="shared" si="52"/>
        <v>0</v>
      </c>
      <c r="T100" s="5">
        <v>70</v>
      </c>
      <c r="U100" s="1"/>
      <c r="V100" s="1" t="e">
        <f t="shared" si="53"/>
        <v>#DIV/0!</v>
      </c>
      <c r="W100" s="1" t="e">
        <f t="shared" si="5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45"/>
        <v>50</v>
      </c>
      <c r="AE100" s="1">
        <f t="shared" si="4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133</v>
      </c>
      <c r="B101" s="13" t="s">
        <v>31</v>
      </c>
      <c r="C101" s="1"/>
      <c r="D101" s="1"/>
      <c r="E101" s="1"/>
      <c r="F101" s="1"/>
      <c r="G101" s="6">
        <v>1</v>
      </c>
      <c r="H101" s="1">
        <v>45</v>
      </c>
      <c r="I101" s="13" t="s">
        <v>130</v>
      </c>
      <c r="J101" s="1"/>
      <c r="K101" s="1"/>
      <c r="L101" s="1"/>
      <c r="M101" s="1"/>
      <c r="N101" s="1"/>
      <c r="O101" s="1"/>
      <c r="P101" s="5">
        <v>20</v>
      </c>
      <c r="Q101" s="5">
        <v>50</v>
      </c>
      <c r="R101" s="5">
        <v>50</v>
      </c>
      <c r="S101" s="5">
        <f t="shared" si="52"/>
        <v>0</v>
      </c>
      <c r="T101" s="5">
        <v>70</v>
      </c>
      <c r="U101" s="1"/>
      <c r="V101" s="1" t="e">
        <f t="shared" si="53"/>
        <v>#DIV/0!</v>
      </c>
      <c r="W101" s="1" t="e">
        <f t="shared" si="54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/>
      <c r="AD101" s="1">
        <f t="shared" si="45"/>
        <v>50</v>
      </c>
      <c r="AE101" s="1">
        <f t="shared" si="4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134</v>
      </c>
      <c r="B102" s="13" t="s">
        <v>31</v>
      </c>
      <c r="C102" s="1"/>
      <c r="D102" s="1"/>
      <c r="E102" s="1"/>
      <c r="F102" s="1"/>
      <c r="G102" s="6">
        <v>1</v>
      </c>
      <c r="H102" s="1">
        <v>45</v>
      </c>
      <c r="I102" s="13" t="s">
        <v>130</v>
      </c>
      <c r="J102" s="1"/>
      <c r="K102" s="1"/>
      <c r="L102" s="1"/>
      <c r="M102" s="1"/>
      <c r="N102" s="1"/>
      <c r="O102" s="1"/>
      <c r="P102" s="5">
        <v>20</v>
      </c>
      <c r="Q102" s="5">
        <v>60</v>
      </c>
      <c r="R102" s="5"/>
      <c r="S102" s="5">
        <f t="shared" si="52"/>
        <v>60</v>
      </c>
      <c r="T102" s="5">
        <v>100</v>
      </c>
      <c r="U102" s="1"/>
      <c r="V102" s="1" t="e">
        <f t="shared" si="53"/>
        <v>#DIV/0!</v>
      </c>
      <c r="W102" s="1" t="e">
        <f t="shared" si="54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>
        <f t="shared" si="45"/>
        <v>0</v>
      </c>
      <c r="AE102" s="1">
        <f t="shared" si="46"/>
        <v>60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135</v>
      </c>
      <c r="B103" s="13" t="s">
        <v>31</v>
      </c>
      <c r="C103" s="1"/>
      <c r="D103" s="1"/>
      <c r="E103" s="1"/>
      <c r="F103" s="1"/>
      <c r="G103" s="6">
        <v>1</v>
      </c>
      <c r="H103" s="1">
        <v>45</v>
      </c>
      <c r="I103" s="13" t="s">
        <v>130</v>
      </c>
      <c r="J103" s="1"/>
      <c r="K103" s="1"/>
      <c r="L103" s="1"/>
      <c r="M103" s="1"/>
      <c r="N103" s="1"/>
      <c r="O103" s="1"/>
      <c r="P103" s="5">
        <v>20</v>
      </c>
      <c r="Q103" s="5">
        <v>70</v>
      </c>
      <c r="R103" s="5"/>
      <c r="S103" s="5">
        <f t="shared" si="52"/>
        <v>70</v>
      </c>
      <c r="T103" s="5">
        <v>150</v>
      </c>
      <c r="U103" s="1"/>
      <c r="V103" s="1" t="e">
        <f t="shared" si="53"/>
        <v>#DIV/0!</v>
      </c>
      <c r="W103" s="1" t="e">
        <f t="shared" si="54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f t="shared" si="45"/>
        <v>0</v>
      </c>
      <c r="AE103" s="1">
        <f t="shared" si="46"/>
        <v>70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136</v>
      </c>
      <c r="B104" s="13" t="s">
        <v>33</v>
      </c>
      <c r="C104" s="1"/>
      <c r="D104" s="1"/>
      <c r="E104" s="1"/>
      <c r="F104" s="1"/>
      <c r="G104" s="6">
        <v>0.4</v>
      </c>
      <c r="H104" s="1">
        <v>60</v>
      </c>
      <c r="I104" s="13" t="s">
        <v>130</v>
      </c>
      <c r="J104" s="1"/>
      <c r="K104" s="1"/>
      <c r="L104" s="1"/>
      <c r="M104" s="1"/>
      <c r="N104" s="1"/>
      <c r="O104" s="1"/>
      <c r="P104" s="5">
        <v>50</v>
      </c>
      <c r="Q104" s="5">
        <f t="shared" ref="Q104:Q111" si="55">P104</f>
        <v>50</v>
      </c>
      <c r="R104" s="5"/>
      <c r="S104" s="5">
        <f t="shared" si="52"/>
        <v>50</v>
      </c>
      <c r="T104" s="5"/>
      <c r="U104" s="1"/>
      <c r="V104" s="1" t="e">
        <f t="shared" si="53"/>
        <v>#DIV/0!</v>
      </c>
      <c r="W104" s="1" t="e">
        <f t="shared" si="54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45"/>
        <v>0</v>
      </c>
      <c r="AE104" s="1">
        <f t="shared" si="46"/>
        <v>20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137</v>
      </c>
      <c r="B105" s="13" t="s">
        <v>33</v>
      </c>
      <c r="C105" s="1"/>
      <c r="D105" s="1"/>
      <c r="E105" s="1"/>
      <c r="F105" s="1"/>
      <c r="G105" s="6">
        <v>0.12</v>
      </c>
      <c r="H105" s="1">
        <v>60</v>
      </c>
      <c r="I105" s="13" t="s">
        <v>130</v>
      </c>
      <c r="J105" s="1"/>
      <c r="K105" s="1"/>
      <c r="L105" s="1"/>
      <c r="M105" s="1"/>
      <c r="N105" s="1"/>
      <c r="O105" s="1"/>
      <c r="P105" s="5">
        <v>50</v>
      </c>
      <c r="Q105" s="5">
        <f t="shared" si="55"/>
        <v>50</v>
      </c>
      <c r="R105" s="5"/>
      <c r="S105" s="5">
        <f t="shared" si="52"/>
        <v>50</v>
      </c>
      <c r="T105" s="5"/>
      <c r="U105" s="1"/>
      <c r="V105" s="1" t="e">
        <f t="shared" si="53"/>
        <v>#DIV/0!</v>
      </c>
      <c r="W105" s="1" t="e">
        <f t="shared" si="54"/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45"/>
        <v>0</v>
      </c>
      <c r="AE105" s="1">
        <f t="shared" si="46"/>
        <v>6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138</v>
      </c>
      <c r="B106" s="13" t="s">
        <v>33</v>
      </c>
      <c r="C106" s="1"/>
      <c r="D106" s="1"/>
      <c r="E106" s="1"/>
      <c r="F106" s="1"/>
      <c r="G106" s="6">
        <v>0.28000000000000003</v>
      </c>
      <c r="H106" s="1">
        <v>45</v>
      </c>
      <c r="I106" s="13" t="s">
        <v>130</v>
      </c>
      <c r="J106" s="1"/>
      <c r="K106" s="1"/>
      <c r="L106" s="1"/>
      <c r="M106" s="1"/>
      <c r="N106" s="1"/>
      <c r="O106" s="1"/>
      <c r="P106" s="5">
        <v>50</v>
      </c>
      <c r="Q106" s="5">
        <f t="shared" si="55"/>
        <v>50</v>
      </c>
      <c r="R106" s="5"/>
      <c r="S106" s="5">
        <f t="shared" si="52"/>
        <v>50</v>
      </c>
      <c r="T106" s="5"/>
      <c r="U106" s="1"/>
      <c r="V106" s="1" t="e">
        <f t="shared" si="53"/>
        <v>#DIV/0!</v>
      </c>
      <c r="W106" s="1" t="e">
        <f t="shared" si="54"/>
        <v>#DIV/0!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45"/>
        <v>0</v>
      </c>
      <c r="AE106" s="1">
        <f t="shared" si="46"/>
        <v>14.000000000000002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139</v>
      </c>
      <c r="B107" s="13" t="s">
        <v>31</v>
      </c>
      <c r="C107" s="1"/>
      <c r="D107" s="1"/>
      <c r="E107" s="1"/>
      <c r="F107" s="1"/>
      <c r="G107" s="6">
        <v>1</v>
      </c>
      <c r="H107" s="1">
        <v>60</v>
      </c>
      <c r="I107" s="13" t="s">
        <v>130</v>
      </c>
      <c r="J107" s="1"/>
      <c r="K107" s="1"/>
      <c r="L107" s="1"/>
      <c r="M107" s="1"/>
      <c r="N107" s="1"/>
      <c r="O107" s="1"/>
      <c r="P107" s="5">
        <v>20</v>
      </c>
      <c r="Q107" s="5">
        <f t="shared" si="55"/>
        <v>20</v>
      </c>
      <c r="R107" s="5"/>
      <c r="S107" s="5">
        <f t="shared" si="52"/>
        <v>20</v>
      </c>
      <c r="T107" s="5"/>
      <c r="U107" s="1"/>
      <c r="V107" s="1" t="e">
        <f t="shared" si="53"/>
        <v>#DIV/0!</v>
      </c>
      <c r="W107" s="1" t="e">
        <f t="shared" si="54"/>
        <v>#DIV/0!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/>
      <c r="AD107" s="1">
        <f t="shared" si="45"/>
        <v>0</v>
      </c>
      <c r="AE107" s="1">
        <f t="shared" si="46"/>
        <v>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140</v>
      </c>
      <c r="B108" s="13" t="s">
        <v>33</v>
      </c>
      <c r="C108" s="1"/>
      <c r="D108" s="1"/>
      <c r="E108" s="1"/>
      <c r="F108" s="1"/>
      <c r="G108" s="6">
        <v>0.4</v>
      </c>
      <c r="H108" s="1">
        <v>60</v>
      </c>
      <c r="I108" s="13" t="s">
        <v>130</v>
      </c>
      <c r="J108" s="1"/>
      <c r="K108" s="1"/>
      <c r="L108" s="1"/>
      <c r="M108" s="1"/>
      <c r="N108" s="1"/>
      <c r="O108" s="1"/>
      <c r="P108" s="5">
        <v>50</v>
      </c>
      <c r="Q108" s="5">
        <f t="shared" si="55"/>
        <v>50</v>
      </c>
      <c r="R108" s="5"/>
      <c r="S108" s="5">
        <f t="shared" si="52"/>
        <v>50</v>
      </c>
      <c r="T108" s="5"/>
      <c r="U108" s="1"/>
      <c r="V108" s="1" t="e">
        <f t="shared" si="53"/>
        <v>#DIV/0!</v>
      </c>
      <c r="W108" s="1" t="e">
        <f t="shared" si="54"/>
        <v>#DIV/0!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/>
      <c r="AD108" s="1">
        <f t="shared" si="45"/>
        <v>0</v>
      </c>
      <c r="AE108" s="1">
        <f t="shared" si="46"/>
        <v>20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141</v>
      </c>
      <c r="B109" s="13" t="s">
        <v>31</v>
      </c>
      <c r="C109" s="1"/>
      <c r="D109" s="1"/>
      <c r="E109" s="1"/>
      <c r="F109" s="1"/>
      <c r="G109" s="6">
        <v>1</v>
      </c>
      <c r="H109" s="1">
        <v>120</v>
      </c>
      <c r="I109" s="13" t="s">
        <v>130</v>
      </c>
      <c r="J109" s="1"/>
      <c r="K109" s="1"/>
      <c r="L109" s="1"/>
      <c r="M109" s="1"/>
      <c r="N109" s="1"/>
      <c r="O109" s="1"/>
      <c r="P109" s="5">
        <v>20</v>
      </c>
      <c r="Q109" s="5">
        <f t="shared" si="55"/>
        <v>20</v>
      </c>
      <c r="R109" s="5"/>
      <c r="S109" s="5">
        <f t="shared" si="52"/>
        <v>20</v>
      </c>
      <c r="T109" s="5"/>
      <c r="U109" s="1"/>
      <c r="V109" s="1" t="e">
        <f t="shared" si="53"/>
        <v>#DIV/0!</v>
      </c>
      <c r="W109" s="1" t="e">
        <f t="shared" si="54"/>
        <v>#DIV/0!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/>
      <c r="AD109" s="1">
        <f t="shared" si="45"/>
        <v>0</v>
      </c>
      <c r="AE109" s="1">
        <f t="shared" si="46"/>
        <v>20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142</v>
      </c>
      <c r="B110" s="13" t="s">
        <v>33</v>
      </c>
      <c r="C110" s="1"/>
      <c r="D110" s="1"/>
      <c r="E110" s="1"/>
      <c r="F110" s="1"/>
      <c r="G110" s="6">
        <v>0.1</v>
      </c>
      <c r="H110" s="1">
        <v>45</v>
      </c>
      <c r="I110" s="13" t="s">
        <v>130</v>
      </c>
      <c r="J110" s="1"/>
      <c r="K110" s="1"/>
      <c r="L110" s="1"/>
      <c r="M110" s="1"/>
      <c r="N110" s="1"/>
      <c r="O110" s="1"/>
      <c r="P110" s="5">
        <v>50</v>
      </c>
      <c r="Q110" s="5">
        <v>120</v>
      </c>
      <c r="R110" s="5"/>
      <c r="S110" s="5">
        <f t="shared" si="52"/>
        <v>120</v>
      </c>
      <c r="T110" s="5">
        <v>200</v>
      </c>
      <c r="U110" s="1"/>
      <c r="V110" s="1" t="e">
        <f t="shared" si="53"/>
        <v>#DIV/0!</v>
      </c>
      <c r="W110" s="1" t="e">
        <f t="shared" si="54"/>
        <v>#DIV/0!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/>
      <c r="AD110" s="1">
        <f t="shared" si="45"/>
        <v>0</v>
      </c>
      <c r="AE110" s="1">
        <f t="shared" si="46"/>
        <v>12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143</v>
      </c>
      <c r="B111" s="13" t="s">
        <v>33</v>
      </c>
      <c r="C111" s="1"/>
      <c r="D111" s="1"/>
      <c r="E111" s="1"/>
      <c r="F111" s="1"/>
      <c r="G111" s="6">
        <v>0.1</v>
      </c>
      <c r="H111" s="1">
        <v>60</v>
      </c>
      <c r="I111" s="13" t="s">
        <v>130</v>
      </c>
      <c r="J111" s="1"/>
      <c r="K111" s="1"/>
      <c r="L111" s="1"/>
      <c r="M111" s="1"/>
      <c r="N111" s="1"/>
      <c r="O111" s="1"/>
      <c r="P111" s="5">
        <v>50</v>
      </c>
      <c r="Q111" s="5">
        <f t="shared" si="55"/>
        <v>50</v>
      </c>
      <c r="R111" s="5"/>
      <c r="S111" s="5">
        <f t="shared" si="52"/>
        <v>50</v>
      </c>
      <c r="T111" s="5"/>
      <c r="U111" s="1"/>
      <c r="V111" s="1" t="e">
        <f t="shared" si="53"/>
        <v>#DIV/0!</v>
      </c>
      <c r="W111" s="1" t="e">
        <f t="shared" si="54"/>
        <v>#DIV/0!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/>
      <c r="AD111" s="1">
        <f t="shared" si="45"/>
        <v>0</v>
      </c>
      <c r="AE111" s="1">
        <f t="shared" si="46"/>
        <v>5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144</v>
      </c>
      <c r="B112" s="13" t="s">
        <v>33</v>
      </c>
      <c r="C112" s="1"/>
      <c r="D112" s="1"/>
      <c r="E112" s="1"/>
      <c r="F112" s="1"/>
      <c r="G112" s="6">
        <v>0.18</v>
      </c>
      <c r="H112" s="1">
        <v>45</v>
      </c>
      <c r="I112" s="13" t="s">
        <v>130</v>
      </c>
      <c r="J112" s="1"/>
      <c r="K112" s="1"/>
      <c r="L112" s="1"/>
      <c r="M112" s="1"/>
      <c r="N112" s="1"/>
      <c r="O112" s="1"/>
      <c r="P112" s="5">
        <v>50</v>
      </c>
      <c r="Q112" s="5">
        <v>100</v>
      </c>
      <c r="R112" s="5"/>
      <c r="S112" s="5">
        <f t="shared" si="52"/>
        <v>100</v>
      </c>
      <c r="T112" s="5">
        <v>150</v>
      </c>
      <c r="U112" s="1"/>
      <c r="V112" s="1" t="e">
        <f t="shared" si="53"/>
        <v>#DIV/0!</v>
      </c>
      <c r="W112" s="1" t="e">
        <f t="shared" si="54"/>
        <v>#DIV/0!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45"/>
        <v>0</v>
      </c>
      <c r="AE112" s="1">
        <f t="shared" si="46"/>
        <v>18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145</v>
      </c>
      <c r="B113" s="13" t="s">
        <v>31</v>
      </c>
      <c r="C113" s="1"/>
      <c r="D113" s="1"/>
      <c r="E113" s="1"/>
      <c r="F113" s="1"/>
      <c r="G113" s="6">
        <v>1</v>
      </c>
      <c r="H113" s="1">
        <v>45</v>
      </c>
      <c r="I113" s="13" t="s">
        <v>130</v>
      </c>
      <c r="J113" s="1"/>
      <c r="K113" s="1"/>
      <c r="L113" s="1"/>
      <c r="M113" s="1"/>
      <c r="N113" s="1"/>
      <c r="O113" s="1"/>
      <c r="P113" s="5">
        <v>20</v>
      </c>
      <c r="Q113" s="5">
        <v>40</v>
      </c>
      <c r="R113" s="5"/>
      <c r="S113" s="5">
        <f t="shared" si="52"/>
        <v>40</v>
      </c>
      <c r="T113" s="5">
        <v>50</v>
      </c>
      <c r="U113" s="1"/>
      <c r="V113" s="1" t="e">
        <f t="shared" si="53"/>
        <v>#DIV/0!</v>
      </c>
      <c r="W113" s="1" t="e">
        <f t="shared" si="54"/>
        <v>#DIV/0!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/>
      <c r="AD113" s="1">
        <f t="shared" si="45"/>
        <v>0</v>
      </c>
      <c r="AE113" s="1">
        <f t="shared" si="46"/>
        <v>40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</sheetData>
  <autoFilter ref="A3:AD113" xr:uid="{B4A9A98B-9CA7-465D-BF01-B1CC5EFE811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2024-05-28T07:38:51Z</dcterms:created>
  <dcterms:modified xsi:type="dcterms:W3CDTF">2024-06-12T07:06:42Z</dcterms:modified>
</cp:coreProperties>
</file>