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7,24\"/>
    </mc:Choice>
  </mc:AlternateContent>
  <xr:revisionPtr revIDLastSave="0" documentId="13_ncr:1_{E01F1B58-32BA-40A4-A589-FB0E8F6B627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Sheet!$A$3:$AE$114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11" i="1" l="1"/>
  <c r="AI107" i="1"/>
  <c r="AI106" i="1"/>
  <c r="AI105" i="1"/>
  <c r="AI104" i="1"/>
  <c r="AI103" i="1"/>
  <c r="AI102" i="1"/>
  <c r="AI96" i="1"/>
  <c r="AI95" i="1"/>
  <c r="AI94" i="1"/>
  <c r="AI92" i="1"/>
  <c r="AI88" i="1"/>
  <c r="AI73" i="1"/>
  <c r="AI72" i="1"/>
  <c r="AI71" i="1"/>
  <c r="AI69" i="1"/>
  <c r="AI68" i="1"/>
  <c r="AI67" i="1"/>
  <c r="AI66" i="1"/>
  <c r="AI65" i="1"/>
  <c r="AI64" i="1"/>
  <c r="AI62" i="1"/>
  <c r="AI61" i="1"/>
  <c r="AI57" i="1"/>
  <c r="AI55" i="1"/>
  <c r="AI54" i="1"/>
  <c r="AI52" i="1"/>
  <c r="AI51" i="1"/>
  <c r="AI50" i="1"/>
  <c r="AI49" i="1"/>
  <c r="AI48" i="1"/>
  <c r="AI46" i="1"/>
  <c r="AI44" i="1"/>
  <c r="AI42" i="1"/>
  <c r="AI41" i="1"/>
  <c r="AI36" i="1"/>
  <c r="AI34" i="1"/>
  <c r="AI32" i="1"/>
  <c r="AI29" i="1"/>
  <c r="AI28" i="1"/>
  <c r="AI26" i="1"/>
  <c r="AI25" i="1"/>
  <c r="AI24" i="1"/>
  <c r="AI23" i="1"/>
  <c r="AI22" i="1"/>
  <c r="AI21" i="1"/>
  <c r="AI19" i="1"/>
  <c r="AI18" i="1"/>
  <c r="AI17" i="1"/>
  <c r="AI13" i="1"/>
  <c r="AI12" i="1"/>
  <c r="AI11" i="1"/>
  <c r="AI10" i="1"/>
  <c r="AI9" i="1"/>
  <c r="AI8" i="1"/>
  <c r="AI7" i="1"/>
  <c r="AI6" i="1"/>
  <c r="S111" i="1" l="1"/>
  <c r="S107" i="1"/>
  <c r="S103" i="1"/>
  <c r="S102" i="1"/>
  <c r="S96" i="1"/>
  <c r="S95" i="1"/>
  <c r="S92" i="1"/>
  <c r="S88" i="1"/>
  <c r="S73" i="1"/>
  <c r="S69" i="1"/>
  <c r="S67" i="1"/>
  <c r="S65" i="1"/>
  <c r="S64" i="1"/>
  <c r="S62" i="1"/>
  <c r="S61" i="1"/>
  <c r="S57" i="1"/>
  <c r="S55" i="1"/>
  <c r="S54" i="1"/>
  <c r="S51" i="1"/>
  <c r="S48" i="1"/>
  <c r="S44" i="1"/>
  <c r="S41" i="1"/>
  <c r="S36" i="1"/>
  <c r="S34" i="1"/>
  <c r="S26" i="1"/>
  <c r="S24" i="1"/>
  <c r="S23" i="1"/>
  <c r="S19" i="1"/>
  <c r="S13" i="1"/>
  <c r="S6" i="1"/>
  <c r="AF114" i="1"/>
  <c r="AE114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6" i="1"/>
  <c r="AE13" i="1"/>
  <c r="AE14" i="1"/>
  <c r="AE15" i="1"/>
  <c r="AE16" i="1"/>
  <c r="AE23" i="1"/>
  <c r="AE33" i="1"/>
  <c r="AE35" i="1"/>
  <c r="AE38" i="1"/>
  <c r="AE40" i="1"/>
  <c r="AE43" i="1"/>
  <c r="AE44" i="1"/>
  <c r="AE45" i="1"/>
  <c r="AE51" i="1"/>
  <c r="AE53" i="1"/>
  <c r="AE55" i="1"/>
  <c r="AE56" i="1"/>
  <c r="AE58" i="1"/>
  <c r="AE59" i="1"/>
  <c r="AE61" i="1"/>
  <c r="AE73" i="1"/>
  <c r="AE75" i="1"/>
  <c r="AE76" i="1"/>
  <c r="AE84" i="1"/>
  <c r="AE89" i="1"/>
  <c r="AE98" i="1"/>
  <c r="AE103" i="1"/>
  <c r="AE110" i="1"/>
  <c r="AE111" i="1"/>
  <c r="AE112" i="1"/>
  <c r="AE113" i="1"/>
  <c r="T5" i="1"/>
  <c r="AE67" i="1" l="1"/>
  <c r="AE57" i="1"/>
  <c r="AE36" i="1"/>
  <c r="AE6" i="1"/>
  <c r="AE19" i="1"/>
  <c r="AE24" i="1"/>
  <c r="AE34" i="1"/>
  <c r="AE41" i="1"/>
  <c r="AE48" i="1"/>
  <c r="AE54" i="1"/>
  <c r="AE62" i="1"/>
  <c r="AE65" i="1"/>
  <c r="AE69" i="1"/>
  <c r="AE88" i="1"/>
  <c r="AE95" i="1"/>
  <c r="AE102" i="1"/>
  <c r="AE107" i="1"/>
  <c r="AE26" i="1"/>
  <c r="AE64" i="1"/>
  <c r="AE92" i="1"/>
  <c r="AE96" i="1"/>
  <c r="AF5" i="1"/>
  <c r="R109" i="1"/>
  <c r="S109" i="1" s="1"/>
  <c r="R108" i="1"/>
  <c r="S108" i="1" s="1"/>
  <c r="R101" i="1"/>
  <c r="S101" i="1" s="1"/>
  <c r="R100" i="1"/>
  <c r="S100" i="1" s="1"/>
  <c r="R99" i="1"/>
  <c r="S99" i="1" s="1"/>
  <c r="R97" i="1"/>
  <c r="S97" i="1" s="1"/>
  <c r="R94" i="1"/>
  <c r="S94" i="1" s="1"/>
  <c r="R93" i="1"/>
  <c r="S93" i="1" s="1"/>
  <c r="R91" i="1"/>
  <c r="S91" i="1" s="1"/>
  <c r="R90" i="1"/>
  <c r="S90" i="1" s="1"/>
  <c r="R87" i="1"/>
  <c r="S87" i="1" s="1"/>
  <c r="R86" i="1"/>
  <c r="S86" i="1" s="1"/>
  <c r="R85" i="1"/>
  <c r="S85" i="1" s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R74" i="1"/>
  <c r="S74" i="1" s="1"/>
  <c r="R70" i="1"/>
  <c r="S70" i="1" s="1"/>
  <c r="R63" i="1"/>
  <c r="S63" i="1" s="1"/>
  <c r="R60" i="1"/>
  <c r="S60" i="1" s="1"/>
  <c r="R50" i="1"/>
  <c r="S50" i="1" s="1"/>
  <c r="R49" i="1"/>
  <c r="S49" i="1" s="1"/>
  <c r="R47" i="1"/>
  <c r="S47" i="1" s="1"/>
  <c r="R39" i="1"/>
  <c r="S39" i="1" s="1"/>
  <c r="R37" i="1"/>
  <c r="S37" i="1" s="1"/>
  <c r="W36" i="1"/>
  <c r="R31" i="1"/>
  <c r="S31" i="1" s="1"/>
  <c r="R30" i="1"/>
  <c r="S30" i="1" s="1"/>
  <c r="R27" i="1"/>
  <c r="S27" i="1" s="1"/>
  <c r="R21" i="1"/>
  <c r="S21" i="1" s="1"/>
  <c r="R20" i="1"/>
  <c r="S20" i="1" s="1"/>
  <c r="AE21" i="1" l="1"/>
  <c r="AE30" i="1"/>
  <c r="AE39" i="1"/>
  <c r="AE49" i="1"/>
  <c r="AE60" i="1"/>
  <c r="AE70" i="1"/>
  <c r="AE77" i="1"/>
  <c r="AE79" i="1"/>
  <c r="AE81" i="1"/>
  <c r="AE83" i="1"/>
  <c r="AE86" i="1"/>
  <c r="AE90" i="1"/>
  <c r="AE93" i="1"/>
  <c r="AE97" i="1"/>
  <c r="AE100" i="1"/>
  <c r="AE108" i="1"/>
  <c r="AE20" i="1"/>
  <c r="AE27" i="1"/>
  <c r="AE31" i="1"/>
  <c r="AE37" i="1"/>
  <c r="AE47" i="1"/>
  <c r="AE50" i="1"/>
  <c r="AE63" i="1"/>
  <c r="AE74" i="1"/>
  <c r="AE78" i="1"/>
  <c r="AE80" i="1"/>
  <c r="AE82" i="1"/>
  <c r="AE85" i="1"/>
  <c r="AE87" i="1"/>
  <c r="AE91" i="1"/>
  <c r="AE94" i="1"/>
  <c r="AE99" i="1"/>
  <c r="AE101" i="1"/>
  <c r="AE109" i="1"/>
  <c r="W57" i="1"/>
  <c r="AG14" i="1"/>
  <c r="AG15" i="1"/>
  <c r="AG16" i="1"/>
  <c r="AG20" i="1"/>
  <c r="AG21" i="1"/>
  <c r="AG30" i="1"/>
  <c r="AG35" i="1"/>
  <c r="AG36" i="1"/>
  <c r="AG37" i="1"/>
  <c r="AG38" i="1"/>
  <c r="AG39" i="1"/>
  <c r="AG40" i="1"/>
  <c r="AG43" i="1"/>
  <c r="AG45" i="1"/>
  <c r="AG47" i="1"/>
  <c r="AG49" i="1"/>
  <c r="AG50" i="1"/>
  <c r="AG53" i="1"/>
  <c r="AG56" i="1"/>
  <c r="AG57" i="1"/>
  <c r="AG58" i="1"/>
  <c r="AG59" i="1"/>
  <c r="AG60" i="1"/>
  <c r="AG62" i="1"/>
  <c r="AG63" i="1"/>
  <c r="AG70" i="1"/>
  <c r="AG74" i="1"/>
  <c r="AG75" i="1"/>
  <c r="AG77" i="1"/>
  <c r="AG78" i="1"/>
  <c r="AG79" i="1"/>
  <c r="AG80" i="1"/>
  <c r="AG81" i="1"/>
  <c r="AG82" i="1"/>
  <c r="AG83" i="1"/>
  <c r="AG84" i="1"/>
  <c r="AG85" i="1"/>
  <c r="AG86" i="1"/>
  <c r="AG87" i="1"/>
  <c r="AG89" i="1"/>
  <c r="AG90" i="1"/>
  <c r="AG91" i="1"/>
  <c r="AG93" i="1"/>
  <c r="AG94" i="1"/>
  <c r="AG97" i="1"/>
  <c r="AG98" i="1"/>
  <c r="AG99" i="1"/>
  <c r="AG100" i="1"/>
  <c r="AG101" i="1"/>
  <c r="AG108" i="1"/>
  <c r="AG109" i="1"/>
  <c r="AG110" i="1"/>
  <c r="AG111" i="1"/>
  <c r="AG112" i="1"/>
  <c r="AG113" i="1"/>
  <c r="AG114" i="1"/>
  <c r="X36" i="1"/>
  <c r="X57" i="1"/>
  <c r="O8" i="1"/>
  <c r="O9" i="1"/>
  <c r="O12" i="1"/>
  <c r="O18" i="1"/>
  <c r="O22" i="1"/>
  <c r="O27" i="1"/>
  <c r="O28" i="1"/>
  <c r="O54" i="1"/>
  <c r="O72" i="1"/>
  <c r="O73" i="1"/>
  <c r="O76" i="1"/>
  <c r="AG76" i="1" s="1"/>
  <c r="AG27" i="1" l="1"/>
  <c r="O5" i="1"/>
  <c r="F34" i="1"/>
  <c r="E34" i="1"/>
  <c r="F72" i="1"/>
  <c r="E72" i="1"/>
  <c r="F71" i="1"/>
  <c r="E71" i="1"/>
  <c r="P7" i="1" l="1"/>
  <c r="Q7" i="1" s="1"/>
  <c r="R7" i="1" s="1"/>
  <c r="S7" i="1" s="1"/>
  <c r="P8" i="1"/>
  <c r="Q8" i="1" s="1"/>
  <c r="P9" i="1"/>
  <c r="P10" i="1"/>
  <c r="Q10" i="1" s="1"/>
  <c r="R10" i="1" s="1"/>
  <c r="S10" i="1" s="1"/>
  <c r="P11" i="1"/>
  <c r="P12" i="1"/>
  <c r="P13" i="1"/>
  <c r="Q13" i="1" s="1"/>
  <c r="P14" i="1"/>
  <c r="P15" i="1"/>
  <c r="P16" i="1"/>
  <c r="P17" i="1"/>
  <c r="P18" i="1"/>
  <c r="P19" i="1"/>
  <c r="Q19" i="1" s="1"/>
  <c r="P20" i="1"/>
  <c r="W20" i="1" s="1"/>
  <c r="P21" i="1"/>
  <c r="W21" i="1" s="1"/>
  <c r="P22" i="1"/>
  <c r="P23" i="1"/>
  <c r="Q23" i="1" s="1"/>
  <c r="P24" i="1"/>
  <c r="Q24" i="1" s="1"/>
  <c r="P25" i="1"/>
  <c r="Q25" i="1" s="1"/>
  <c r="R25" i="1" s="1"/>
  <c r="S25" i="1" s="1"/>
  <c r="P26" i="1"/>
  <c r="P27" i="1"/>
  <c r="W27" i="1" s="1"/>
  <c r="P28" i="1"/>
  <c r="P29" i="1"/>
  <c r="Q29" i="1" s="1"/>
  <c r="R29" i="1" s="1"/>
  <c r="S29" i="1" s="1"/>
  <c r="P30" i="1"/>
  <c r="W30" i="1" s="1"/>
  <c r="P31" i="1"/>
  <c r="W31" i="1" s="1"/>
  <c r="P32" i="1"/>
  <c r="P33" i="1"/>
  <c r="P34" i="1"/>
  <c r="Q34" i="1" s="1"/>
  <c r="P35" i="1"/>
  <c r="P37" i="1"/>
  <c r="W37" i="1" s="1"/>
  <c r="P38" i="1"/>
  <c r="P39" i="1"/>
  <c r="W39" i="1" s="1"/>
  <c r="P40" i="1"/>
  <c r="P41" i="1"/>
  <c r="Q41" i="1" s="1"/>
  <c r="P42" i="1"/>
  <c r="P43" i="1"/>
  <c r="P44" i="1"/>
  <c r="P45" i="1"/>
  <c r="P46" i="1"/>
  <c r="P47" i="1"/>
  <c r="W47" i="1" s="1"/>
  <c r="P48" i="1"/>
  <c r="Q48" i="1" s="1"/>
  <c r="P49" i="1"/>
  <c r="W49" i="1" s="1"/>
  <c r="P50" i="1"/>
  <c r="W50" i="1" s="1"/>
  <c r="P51" i="1"/>
  <c r="Q51" i="1" s="1"/>
  <c r="P52" i="1"/>
  <c r="P53" i="1"/>
  <c r="P54" i="1"/>
  <c r="Q54" i="1" s="1"/>
  <c r="P55" i="1"/>
  <c r="Q55" i="1" s="1"/>
  <c r="P56" i="1"/>
  <c r="P58" i="1"/>
  <c r="P59" i="1"/>
  <c r="P60" i="1"/>
  <c r="W60" i="1" s="1"/>
  <c r="P61" i="1"/>
  <c r="Q61" i="1" s="1"/>
  <c r="P62" i="1"/>
  <c r="W62" i="1" s="1"/>
  <c r="P63" i="1"/>
  <c r="W63" i="1" s="1"/>
  <c r="P64" i="1"/>
  <c r="P65" i="1"/>
  <c r="Q65" i="1" s="1"/>
  <c r="P66" i="1"/>
  <c r="Q66" i="1" s="1"/>
  <c r="P67" i="1"/>
  <c r="Q67" i="1" s="1"/>
  <c r="P68" i="1"/>
  <c r="P69" i="1"/>
  <c r="Q69" i="1" s="1"/>
  <c r="P70" i="1"/>
  <c r="W70" i="1" s="1"/>
  <c r="P71" i="1"/>
  <c r="P72" i="1"/>
  <c r="Q72" i="1" s="1"/>
  <c r="P73" i="1"/>
  <c r="Q73" i="1" s="1"/>
  <c r="P74" i="1"/>
  <c r="W74" i="1" s="1"/>
  <c r="P75" i="1"/>
  <c r="P76" i="1"/>
  <c r="P77" i="1"/>
  <c r="W77" i="1" s="1"/>
  <c r="P78" i="1"/>
  <c r="W78" i="1" s="1"/>
  <c r="P79" i="1"/>
  <c r="W79" i="1" s="1"/>
  <c r="P80" i="1"/>
  <c r="W80" i="1" s="1"/>
  <c r="P81" i="1"/>
  <c r="W81" i="1" s="1"/>
  <c r="P82" i="1"/>
  <c r="W82" i="1" s="1"/>
  <c r="P83" i="1"/>
  <c r="W83" i="1" s="1"/>
  <c r="P84" i="1"/>
  <c r="P85" i="1"/>
  <c r="W85" i="1" s="1"/>
  <c r="P86" i="1"/>
  <c r="W86" i="1" s="1"/>
  <c r="P87" i="1"/>
  <c r="W87" i="1" s="1"/>
  <c r="P88" i="1"/>
  <c r="Q88" i="1" s="1"/>
  <c r="P89" i="1"/>
  <c r="P90" i="1"/>
  <c r="W90" i="1" s="1"/>
  <c r="P91" i="1"/>
  <c r="W91" i="1" s="1"/>
  <c r="P92" i="1"/>
  <c r="Q92" i="1" s="1"/>
  <c r="P93" i="1"/>
  <c r="W93" i="1" s="1"/>
  <c r="P94" i="1"/>
  <c r="W94" i="1" s="1"/>
  <c r="P95" i="1"/>
  <c r="Q95" i="1" s="1"/>
  <c r="P96" i="1"/>
  <c r="Q96" i="1" s="1"/>
  <c r="P97" i="1"/>
  <c r="W97" i="1" s="1"/>
  <c r="P98" i="1"/>
  <c r="P99" i="1"/>
  <c r="W99" i="1" s="1"/>
  <c r="P100" i="1"/>
  <c r="W100" i="1" s="1"/>
  <c r="P101" i="1"/>
  <c r="W101" i="1" s="1"/>
  <c r="P102" i="1"/>
  <c r="Q102" i="1" s="1"/>
  <c r="P103" i="1"/>
  <c r="Q103" i="1" s="1"/>
  <c r="P104" i="1"/>
  <c r="Q104" i="1" s="1"/>
  <c r="R104" i="1" s="1"/>
  <c r="S104" i="1" s="1"/>
  <c r="P105" i="1"/>
  <c r="Q105" i="1" s="1"/>
  <c r="R105" i="1" s="1"/>
  <c r="S105" i="1" s="1"/>
  <c r="P106" i="1"/>
  <c r="Q106" i="1" s="1"/>
  <c r="R106" i="1" s="1"/>
  <c r="S106" i="1" s="1"/>
  <c r="P107" i="1"/>
  <c r="P108" i="1"/>
  <c r="W108" i="1" s="1"/>
  <c r="P109" i="1"/>
  <c r="W109" i="1" s="1"/>
  <c r="P110" i="1"/>
  <c r="P111" i="1"/>
  <c r="W111" i="1" s="1"/>
  <c r="P112" i="1"/>
  <c r="P113" i="1"/>
  <c r="P114" i="1"/>
  <c r="P6" i="1"/>
  <c r="K77" i="1"/>
  <c r="K79" i="1"/>
  <c r="K81" i="1"/>
  <c r="K83" i="1"/>
  <c r="K85" i="1"/>
  <c r="K93" i="1"/>
  <c r="AE105" i="1" l="1"/>
  <c r="AE29" i="1"/>
  <c r="AE25" i="1"/>
  <c r="AE106" i="1"/>
  <c r="AE104" i="1"/>
  <c r="AE10" i="1"/>
  <c r="AE7" i="1"/>
  <c r="W105" i="1"/>
  <c r="W103" i="1"/>
  <c r="W95" i="1"/>
  <c r="W73" i="1"/>
  <c r="W69" i="1"/>
  <c r="W67" i="1"/>
  <c r="W65" i="1"/>
  <c r="W61" i="1"/>
  <c r="W54" i="1"/>
  <c r="W48" i="1"/>
  <c r="W29" i="1"/>
  <c r="W25" i="1"/>
  <c r="W23" i="1"/>
  <c r="W19" i="1"/>
  <c r="W13" i="1"/>
  <c r="W7" i="1"/>
  <c r="W106" i="1"/>
  <c r="W104" i="1"/>
  <c r="W102" i="1"/>
  <c r="W96" i="1"/>
  <c r="W92" i="1"/>
  <c r="W88" i="1"/>
  <c r="AG72" i="1"/>
  <c r="R72" i="1"/>
  <c r="S72" i="1" s="1"/>
  <c r="AG66" i="1"/>
  <c r="R66" i="1"/>
  <c r="S66" i="1" s="1"/>
  <c r="W55" i="1"/>
  <c r="W51" i="1"/>
  <c r="W41" i="1"/>
  <c r="AG34" i="1"/>
  <c r="W24" i="1"/>
  <c r="W10" i="1"/>
  <c r="AG8" i="1"/>
  <c r="R8" i="1"/>
  <c r="S8" i="1" s="1"/>
  <c r="AG24" i="1"/>
  <c r="AG96" i="1"/>
  <c r="AG10" i="1"/>
  <c r="AG23" i="1"/>
  <c r="AG95" i="1"/>
  <c r="AG105" i="1"/>
  <c r="AG69" i="1"/>
  <c r="AG31" i="1"/>
  <c r="AG19" i="1"/>
  <c r="AG7" i="1"/>
  <c r="AG25" i="1"/>
  <c r="AG104" i="1"/>
  <c r="AG92" i="1"/>
  <c r="AG55" i="1"/>
  <c r="AG73" i="1"/>
  <c r="AG29" i="1"/>
  <c r="AG102" i="1"/>
  <c r="AG41" i="1"/>
  <c r="AG61" i="1"/>
  <c r="AG103" i="1"/>
  <c r="AG67" i="1"/>
  <c r="AG65" i="1"/>
  <c r="AG13" i="1"/>
  <c r="AG48" i="1"/>
  <c r="AG106" i="1"/>
  <c r="AG54" i="1"/>
  <c r="AG88" i="1"/>
  <c r="AG51" i="1"/>
  <c r="Q32" i="1"/>
  <c r="R32" i="1" s="1"/>
  <c r="S32" i="1" s="1"/>
  <c r="Q28" i="1"/>
  <c r="R28" i="1" s="1"/>
  <c r="S28" i="1" s="1"/>
  <c r="Q12" i="1"/>
  <c r="R12" i="1" s="1"/>
  <c r="S12" i="1" s="1"/>
  <c r="Q52" i="1"/>
  <c r="R52" i="1" s="1"/>
  <c r="S52" i="1" s="1"/>
  <c r="Q46" i="1"/>
  <c r="R46" i="1" s="1"/>
  <c r="S46" i="1" s="1"/>
  <c r="Q44" i="1"/>
  <c r="Q11" i="1"/>
  <c r="R11" i="1" s="1"/>
  <c r="S11" i="1" s="1"/>
  <c r="Q9" i="1"/>
  <c r="R9" i="1" s="1"/>
  <c r="S9" i="1" s="1"/>
  <c r="Q68" i="1"/>
  <c r="R68" i="1" s="1"/>
  <c r="S68" i="1" s="1"/>
  <c r="Q18" i="1"/>
  <c r="R18" i="1" s="1"/>
  <c r="S18" i="1" s="1"/>
  <c r="Q107" i="1"/>
  <c r="Q42" i="1"/>
  <c r="R42" i="1" s="1"/>
  <c r="S42" i="1" s="1"/>
  <c r="Q64" i="1"/>
  <c r="Q22" i="1"/>
  <c r="R22" i="1" s="1"/>
  <c r="S22" i="1" s="1"/>
  <c r="Q17" i="1"/>
  <c r="R17" i="1" s="1"/>
  <c r="S17" i="1" s="1"/>
  <c r="Q26" i="1"/>
  <c r="Q6" i="1"/>
  <c r="Q33" i="1"/>
  <c r="X71" i="1"/>
  <c r="Q71" i="1"/>
  <c r="X114" i="1"/>
  <c r="W114" i="1"/>
  <c r="W112" i="1"/>
  <c r="X112" i="1"/>
  <c r="X110" i="1"/>
  <c r="W110" i="1"/>
  <c r="X108" i="1"/>
  <c r="X106" i="1"/>
  <c r="X104" i="1"/>
  <c r="X102" i="1"/>
  <c r="X100" i="1"/>
  <c r="X98" i="1"/>
  <c r="W98" i="1"/>
  <c r="X96" i="1"/>
  <c r="X94" i="1"/>
  <c r="X92" i="1"/>
  <c r="X90" i="1"/>
  <c r="X88" i="1"/>
  <c r="X86" i="1"/>
  <c r="W84" i="1"/>
  <c r="X84" i="1"/>
  <c r="X82" i="1"/>
  <c r="X80" i="1"/>
  <c r="X78" i="1"/>
  <c r="W76" i="1"/>
  <c r="X76" i="1"/>
  <c r="X74" i="1"/>
  <c r="X70" i="1"/>
  <c r="X68" i="1"/>
  <c r="X66" i="1"/>
  <c r="X64" i="1"/>
  <c r="X62" i="1"/>
  <c r="X60" i="1"/>
  <c r="X58" i="1"/>
  <c r="W58" i="1"/>
  <c r="X55" i="1"/>
  <c r="X53" i="1"/>
  <c r="W53" i="1"/>
  <c r="X51" i="1"/>
  <c r="X49" i="1"/>
  <c r="X47" i="1"/>
  <c r="X45" i="1"/>
  <c r="W45" i="1"/>
  <c r="X43" i="1"/>
  <c r="W43" i="1"/>
  <c r="X41" i="1"/>
  <c r="X39" i="1"/>
  <c r="X37" i="1"/>
  <c r="X32" i="1"/>
  <c r="X30" i="1"/>
  <c r="X28" i="1"/>
  <c r="X26" i="1"/>
  <c r="X24" i="1"/>
  <c r="X22" i="1"/>
  <c r="X20" i="1"/>
  <c r="X18" i="1"/>
  <c r="X16" i="1"/>
  <c r="W16" i="1"/>
  <c r="W14" i="1"/>
  <c r="X14" i="1"/>
  <c r="X12" i="1"/>
  <c r="X10" i="1"/>
  <c r="X8" i="1"/>
  <c r="X34" i="1"/>
  <c r="X72" i="1"/>
  <c r="X6" i="1"/>
  <c r="X113" i="1"/>
  <c r="W113" i="1"/>
  <c r="X111" i="1"/>
  <c r="X109" i="1"/>
  <c r="X107" i="1"/>
  <c r="X105" i="1"/>
  <c r="X103" i="1"/>
  <c r="X101" i="1"/>
  <c r="X99" i="1"/>
  <c r="X97" i="1"/>
  <c r="X95" i="1"/>
  <c r="X93" i="1"/>
  <c r="X91" i="1"/>
  <c r="X89" i="1"/>
  <c r="W89" i="1"/>
  <c r="X87" i="1"/>
  <c r="X85" i="1"/>
  <c r="X83" i="1"/>
  <c r="X81" i="1"/>
  <c r="X79" i="1"/>
  <c r="X77" i="1"/>
  <c r="X75" i="1"/>
  <c r="W75" i="1"/>
  <c r="X73" i="1"/>
  <c r="X69" i="1"/>
  <c r="X67" i="1"/>
  <c r="X65" i="1"/>
  <c r="X63" i="1"/>
  <c r="X61" i="1"/>
  <c r="X59" i="1"/>
  <c r="W59" i="1"/>
  <c r="X56" i="1"/>
  <c r="W56" i="1"/>
  <c r="X54" i="1"/>
  <c r="X52" i="1"/>
  <c r="X50" i="1"/>
  <c r="X48" i="1"/>
  <c r="X46" i="1"/>
  <c r="X44" i="1"/>
  <c r="X42" i="1"/>
  <c r="X40" i="1"/>
  <c r="W40" i="1"/>
  <c r="W38" i="1"/>
  <c r="X38" i="1"/>
  <c r="X35" i="1"/>
  <c r="W35" i="1"/>
  <c r="X33" i="1"/>
  <c r="X31" i="1"/>
  <c r="X29" i="1"/>
  <c r="X27" i="1"/>
  <c r="X25" i="1"/>
  <c r="X23" i="1"/>
  <c r="X21" i="1"/>
  <c r="X19" i="1"/>
  <c r="X17" i="1"/>
  <c r="X15" i="1"/>
  <c r="W15" i="1"/>
  <c r="X13" i="1"/>
  <c r="X11" i="1"/>
  <c r="X9" i="1"/>
  <c r="X7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2" i="1"/>
  <c r="K91" i="1"/>
  <c r="K90" i="1"/>
  <c r="K89" i="1"/>
  <c r="K88" i="1"/>
  <c r="K87" i="1"/>
  <c r="K86" i="1"/>
  <c r="K84" i="1"/>
  <c r="K82" i="1"/>
  <c r="K80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N5" i="1"/>
  <c r="M5" i="1"/>
  <c r="L5" i="1"/>
  <c r="J5" i="1"/>
  <c r="F5" i="1"/>
  <c r="E5" i="1"/>
  <c r="AE22" i="1" l="1"/>
  <c r="AE42" i="1"/>
  <c r="AE18" i="1"/>
  <c r="AE9" i="1"/>
  <c r="AE52" i="1"/>
  <c r="AE28" i="1"/>
  <c r="AE8" i="1"/>
  <c r="AE66" i="1"/>
  <c r="AE72" i="1"/>
  <c r="AE17" i="1"/>
  <c r="AE68" i="1"/>
  <c r="AE11" i="1"/>
  <c r="AE46" i="1"/>
  <c r="AE12" i="1"/>
  <c r="AE32" i="1"/>
  <c r="AG71" i="1"/>
  <c r="R71" i="1"/>
  <c r="W26" i="1"/>
  <c r="W22" i="1"/>
  <c r="W42" i="1"/>
  <c r="W18" i="1"/>
  <c r="W9" i="1"/>
  <c r="W44" i="1"/>
  <c r="W52" i="1"/>
  <c r="W28" i="1"/>
  <c r="W8" i="1"/>
  <c r="W34" i="1"/>
  <c r="W66" i="1"/>
  <c r="W72" i="1"/>
  <c r="W6" i="1"/>
  <c r="W17" i="1"/>
  <c r="W64" i="1"/>
  <c r="W107" i="1"/>
  <c r="W68" i="1"/>
  <c r="W11" i="1"/>
  <c r="W46" i="1"/>
  <c r="W12" i="1"/>
  <c r="W32" i="1"/>
  <c r="AG22" i="1"/>
  <c r="AG12" i="1"/>
  <c r="AG64" i="1"/>
  <c r="AG28" i="1"/>
  <c r="AG32" i="1"/>
  <c r="AG42" i="1"/>
  <c r="AG107" i="1"/>
  <c r="AG18" i="1"/>
  <c r="AG17" i="1"/>
  <c r="AG68" i="1"/>
  <c r="AG9" i="1"/>
  <c r="AG52" i="1"/>
  <c r="AG33" i="1"/>
  <c r="AG11" i="1"/>
  <c r="AG6" i="1"/>
  <c r="AG44" i="1"/>
  <c r="AG26" i="1"/>
  <c r="AG46" i="1"/>
  <c r="W33" i="1"/>
  <c r="Q5" i="1"/>
  <c r="K5" i="1"/>
  <c r="R5" i="1" l="1"/>
  <c r="S71" i="1"/>
  <c r="W71" i="1"/>
  <c r="AE71" i="1" l="1"/>
  <c r="AE5" i="1" s="1"/>
  <c r="S5" i="1"/>
</calcChain>
</file>

<file path=xl/sharedStrings.xml><?xml version="1.0" encoding="utf-8"?>
<sst xmlns="http://schemas.openxmlformats.org/spreadsheetml/2006/main" count="412" uniqueCount="179">
  <si>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</si>
  <si>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</si>
  <si>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</si>
  <si>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</si>
  <si>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</si>
  <si>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</si>
  <si>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</si>
  <si>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</si>
  <si>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</si>
  <si>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</si>
  <si>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</si>
  <si>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</si>
  <si>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</si>
  <si>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</si>
  <si>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</si>
  <si>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</si>
  <si>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</si>
  <si>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</si>
  <si>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</si>
  <si>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</si>
  <si>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</si>
  <si>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</si>
  <si>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</si>
  <si>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02,07,</t>
  </si>
  <si>
    <t>25,06,</t>
  </si>
  <si>
    <t>18,06,</t>
  </si>
  <si>
    <t>11,06,</t>
  </si>
  <si>
    <t>04,06,</t>
  </si>
  <si>
    <t>28,05,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</si>
  <si>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</si>
  <si>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</si>
  <si>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</si>
  <si>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</si>
  <si>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</si>
  <si>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необходимо увеличить продажи</t>
  </si>
  <si>
    <t>в матрице (5 дн.)</t>
  </si>
  <si>
    <t>не в матрице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</si>
  <si>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</si>
  <si>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</si>
  <si>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</si>
  <si>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</si>
  <si>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</si>
  <si>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</si>
  <si>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</si>
  <si>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</si>
  <si>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</si>
  <si>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</si>
  <si>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</si>
  <si>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</si>
  <si>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</si>
  <si>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</si>
  <si>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</si>
  <si>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</si>
  <si>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</si>
  <si>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</si>
  <si>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</si>
  <si>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</si>
  <si>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</si>
  <si>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</si>
  <si>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</si>
  <si>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</si>
  <si>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</si>
  <si>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</si>
  <si>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</si>
  <si>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</si>
  <si>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</si>
  <si>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</si>
  <si>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</si>
  <si>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6144 МОЛОЧНЫЕ ТРАДИЦ. сос п/о в/у 1/360 (1+1)  Останкино</t>
  </si>
  <si>
    <t>(ротация в июле) 6868 МОЛОЧНЫЕ ПРЕМИУМ ПМ сос п/о мгс 2*4</t>
  </si>
  <si>
    <t>6206 СВИНИНА ПО-ДОМАШНЕМУ к/в мл/к в/у 0,3кг  Останкино</t>
  </si>
  <si>
    <t>ротация вместо 6281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</si>
  <si>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</si>
  <si>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</si>
  <si>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</si>
  <si>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</si>
  <si>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</si>
  <si>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</si>
  <si>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</si>
  <si>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</si>
  <si>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</si>
  <si>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</si>
  <si>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</si>
  <si>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</si>
  <si>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</si>
  <si>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</si>
  <si>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</si>
  <si>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</si>
  <si>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6519 ХОТ-ДОГ Папа может сос п/о мгс 1*4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</si>
  <si>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</si>
  <si>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</si>
  <si>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</si>
  <si>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(ротация в июле) 6834 ПОСОЛЬСКАЯ ПМ с/к с/н в/у 1/100 10шт.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</si>
  <si>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</si>
  <si>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</si>
  <si>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</si>
  <si>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</si>
  <si>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</si>
  <si>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</si>
  <si>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</si>
  <si>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</si>
  <si>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</si>
  <si>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</si>
  <si>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</si>
  <si>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</si>
  <si>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</si>
  <si>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</si>
  <si>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</si>
  <si>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</si>
  <si>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</si>
  <si>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</si>
  <si>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</si>
  <si>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</si>
  <si>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</si>
  <si>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</si>
  <si>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6756 ВЕТЧ.ЛЮБИТЕЛЬСКАЯ п/о  Останкино</t>
  </si>
  <si>
    <t>ротация (6865, ВЕТЧ.НЕЖНАЯ Коровино п/о)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</si>
  <si>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</si>
  <si>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</si>
  <si>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</si>
  <si>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</si>
  <si>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</si>
  <si>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</si>
  <si>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</si>
  <si>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</si>
  <si>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</si>
  <si>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</si>
  <si>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</si>
  <si>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</si>
  <si>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</si>
  <si>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необходимо увеличить продажи / вывод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</si>
  <si>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</si>
  <si>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</si>
  <si>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</si>
  <si>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</si>
  <si>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</si>
  <si>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</si>
  <si>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</si>
  <si>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</si>
  <si>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</si>
  <si>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необходимо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</si>
  <si>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</si>
  <si>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</si>
  <si>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</si>
  <si>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</si>
  <si>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</si>
  <si>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</si>
  <si>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</si>
  <si>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</si>
  <si>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</si>
  <si>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6861 ДОМАШНИЙ РЕЦЕПТ Коровино вар п/о  Останкино</t>
  </si>
  <si>
    <t>6865 ВЕТЧ.НЕЖНАЯ Коровино п/о  Останкино</t>
  </si>
  <si>
    <t>6903 СОЧНЫЕ ПМ сос п/о мгс 0,41кг_osu  Останкино</t>
  </si>
  <si>
    <t>временное СКЮ, вместо 6722</t>
  </si>
  <si>
    <t>6919 БЕКОН Останкино с/к с/н в/у 1/180 10шт  Останкино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</si>
  <si>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</si>
  <si>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</si>
  <si>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</si>
  <si>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</si>
  <si>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вместо 5336</t>
  </si>
  <si>
    <t>вместо 6755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</si>
  <si>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  <family val="2"/>
        <charset val="204"/>
      </rPr>
      <t xml:space="preserve"> / вывод (ротация завода - 6206)</t>
    </r>
  </si>
  <si>
    <t>6868 МОЛОЧНЫЕ ПРЕМИУМ ПМ сос п/о мгс 2*4</t>
  </si>
  <si>
    <t>в матрице с июля</t>
  </si>
  <si>
    <t>6834 ПОСОЛЬСКАЯ ПМ с/к с/н в/у 1/100 10шт.</t>
  </si>
  <si>
    <t>не в матрице с июля</t>
  </si>
  <si>
    <t>нет</t>
  </si>
  <si>
    <t>перемещение</t>
  </si>
  <si>
    <t>в Луганск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</si>
  <si>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вместо 6669 (ротация завода)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</si>
  <si>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 / </t>
    </r>
    <r>
      <rPr>
        <sz val="10"/>
        <rFont val="Arial"/>
        <family val="2"/>
        <charset val="204"/>
      </rPr>
      <t>ротация вместо 6756</t>
    </r>
  </si>
  <si>
    <t>ротация</t>
  </si>
  <si>
    <t>новинка / завод не отгрузил 6919</t>
  </si>
  <si>
    <t>пока заказываем, далее на вывод</t>
  </si>
  <si>
    <t>вывод</t>
  </si>
  <si>
    <t>итого</t>
  </si>
  <si>
    <t>заказ</t>
  </si>
  <si>
    <t>06,07,</t>
  </si>
  <si>
    <t>08,07,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</si>
</sst>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7" fillId="2" borderId="1" xfId="1" applyNumberFormat="1" applyFont="1" applyFill="1"/>
    <xf numFmtId="164" fontId="1" fillId="6" borderId="1" xfId="1" applyNumberFormat="1" applyFill="1"/>
    <xf numFmtId="164" fontId="1" fillId="8" borderId="1" xfId="1" applyNumberFormat="1" applyFill="1"/>
    <xf numFmtId="164" fontId="1" fillId="9" borderId="2" xfId="1" applyNumberFormat="1" applyFill="1" applyBorder="1"/>
    <xf numFmtId="164" fontId="1" fillId="9" borderId="1" xfId="1" applyNumberFormat="1" applyFill="1"/>
    <xf numFmtId="164" fontId="1" fillId="10" borderId="2" xfId="1" applyNumberFormat="1" applyFill="1" applyBorder="1"/>
    <xf numFmtId="164" fontId="1" fillId="11" borderId="2" xfId="1" applyNumberFormat="1" applyFill="1" applyBorder="1"/>
    <xf numFmtId="164" fontId="1" fillId="11" borderId="1" xfId="1" applyNumberFormat="1" applyFill="1"/>
    <xf numFmtId="164" fontId="1" fillId="10" borderId="1" xfId="1" applyNumberFormat="1" applyFill="1"/>
    <xf numFmtId="164" fontId="1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2,07,24%20&#1054;&#1089;&#1090;%20&#1092;&#1080;&#1083;&#1080;&#1072;&#1083;&#1099;/&#1079;&#1072;&#1082;&#1072;&#1079;%20&#1086;&#1089;&#1090;&#1072;&#1085;&#1082;&#1080;&#1085;&#1086;%20&#1076;&#1083;&#1103;%20&#1051;&#1091;&#1075;&#1072;&#1085;&#1089;&#1082;&#107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4;&#1086;&#1085;&#1077;&#1094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3">
          <cell r="H13" t="str">
            <v>3812 СОЧНЫЕ сос п/о мгс 2*2  Останкино</v>
          </cell>
          <cell r="I13">
            <v>60</v>
          </cell>
        </row>
        <row r="14">
          <cell r="H14" t="str">
            <v>4063 МЯСНАЯ Папа может вар п/о_Л   ОСТАНКИНО</v>
          </cell>
          <cell r="I14">
            <v>60</v>
          </cell>
        </row>
        <row r="15">
          <cell r="H15" t="str">
            <v>4813 ФИЛЕЙНАЯ Папа может вар п/о_Л   ОСТАНКИНО</v>
          </cell>
          <cell r="I15">
            <v>100</v>
          </cell>
        </row>
        <row r="16">
          <cell r="H16" t="str">
            <v>5341 СЕРВЕЛАТ ОХОТНИЧИЙ в/к в/у  ОСТАНКИНО</v>
          </cell>
          <cell r="I16">
            <v>100</v>
          </cell>
        </row>
        <row r="17">
          <cell r="H17" t="str">
            <v>5544 Сервелат Финский в/к в/у_45с НОВАЯ ОСТАНКИНО</v>
          </cell>
          <cell r="I17">
            <v>120</v>
          </cell>
        </row>
        <row r="18">
          <cell r="H18" t="str">
            <v>5820 СЛИВОЧНЫЕ Папа может сос п/о мгс 2*2_45с   ОСТАНКИНО</v>
          </cell>
          <cell r="I18">
            <v>80</v>
          </cell>
        </row>
        <row r="19">
          <cell r="H19" t="str">
            <v>5851 ЭКСТРА Папа может вар п/о   ОСТАНКИНО</v>
          </cell>
          <cell r="I19">
            <v>60</v>
          </cell>
        </row>
        <row r="20">
          <cell r="H20" t="str">
            <v>6527 ШПИКАЧКИ СОЧНЫЕ ПМ сар б/о мгс 1*3 45с ОСТАНКИНО</v>
          </cell>
          <cell r="I20">
            <v>60</v>
          </cell>
        </row>
        <row r="21">
          <cell r="H21" t="str">
            <v>6756 ВЕТЧ.ЛЮБИТЕЛЬСКАЯ п/о  Останкино</v>
          </cell>
          <cell r="I21">
            <v>30</v>
          </cell>
        </row>
        <row r="23">
          <cell r="H23" t="str">
            <v>6722 СОЧНЫЕ ПМ сос п/о мгс 0,41кг 10шт  ОСТАНКИНО</v>
          </cell>
          <cell r="I23">
            <v>40</v>
          </cell>
        </row>
        <row r="24">
          <cell r="H24" t="str">
            <v>6726 СЛИВОЧНЫЕ ПМ сос п/о мгс 0,41кг 10шт  Останкино</v>
          </cell>
          <cell r="I24">
            <v>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нец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5706 АРОМАТНАЯ Папа может с/к в/у 1/250 8шт.  ОСТАНКИНО</v>
          </cell>
        </row>
        <row r="26">
          <cell r="A26" t="str">
            <v>5708 ПОСОЛЬСКАЯ Папа может с/к в/у ОСТАНКИНО</v>
          </cell>
        </row>
        <row r="27">
          <cell r="A27" t="str">
            <v>5819 Сосиски Папа может 400г Мясные  ОСТАНКИНО</v>
          </cell>
        </row>
        <row r="28">
          <cell r="A28" t="str">
            <v>5820 СЛИВОЧНЫЕ Папа может сос п/о мгс 2*2_45с   ОСТАНКИНО</v>
          </cell>
        </row>
        <row r="29">
          <cell r="A29" t="str">
            <v>5851 ЭКСТРА Папа может вар п/о   ОСТАНКИНО</v>
          </cell>
        </row>
        <row r="30">
          <cell r="A30" t="str">
            <v>5931 ОХОТНИЧЬЯ Папа может с/к в/у 1/220 8шт.   ОСТАНКИНО</v>
          </cell>
        </row>
        <row r="31">
          <cell r="A31" t="str">
            <v>5981 МОЛОЧНЫЕ ТРАДИЦ. сос п/о мгс 1*6_45с   ОСТАНКИНО</v>
          </cell>
        </row>
        <row r="32">
          <cell r="A32" t="str">
            <v>5992 ВРЕМЯ ОКРОШКИ Папа может вар п/о 0.4кг   ОСТАНКИНО</v>
          </cell>
        </row>
        <row r="33">
          <cell r="A33" t="str">
            <v>5993 ВРЕМЯ ОКРОШКИ Папа может вар п/о   ОСТАНКИНО</v>
          </cell>
        </row>
        <row r="34">
          <cell r="A34" t="str">
            <v>5997 ОСОБАЯ Коровино вар п/о  ОСТАНКИНО</v>
          </cell>
        </row>
        <row r="35">
          <cell r="A35" t="str">
            <v>6027 ВЕТЧ.ИЗ ЛОПАТКИ Папа может п/о 400*6  ОСТАНКИНО</v>
          </cell>
        </row>
        <row r="36">
          <cell r="A36" t="str">
            <v>6113 СОЧНЫЕ сос п/о мгс 1*6_Ашан  ОСТАНКИНО</v>
          </cell>
        </row>
        <row r="37">
          <cell r="A37" t="str">
            <v>6123 МОЛОЧНЫЕ КЛАССИЧЕСКИЕ ПМ сос п/о мгс 2*4   ОСТАНКИНО</v>
          </cell>
        </row>
        <row r="38">
          <cell r="A38" t="str">
            <v>6144 МОЛОЧНЫЕ ТРАДИЦ. сос п/о в/у 1/360 (1+1)  Останкино</v>
          </cell>
        </row>
        <row r="39">
          <cell r="A39" t="str">
            <v>6206 СВИНИНА ПО-ДОМАШНЕМУ к/в мл/к в/у 0,3кг  Останкино</v>
          </cell>
        </row>
        <row r="40">
          <cell r="A40" t="str">
            <v>6213 СЕРВЕЛАТ ФИНСКИЙ СН в/к в/у 0,35кг 8шт  Останкино</v>
          </cell>
        </row>
        <row r="41">
          <cell r="A41" t="str">
            <v>6220 ГОВЯЖЬЯ папа может вар п/о  Останкино</v>
          </cell>
        </row>
        <row r="42">
          <cell r="A42" t="str">
            <v>6228 МЯСНОЕ АССОРТИ к/з с/н мгс 1/90 10шт  Останкино</v>
          </cell>
        </row>
        <row r="43">
          <cell r="A43" t="str">
            <v>6281 СВИНИНА ДЕЛИКАТ. к/в мл/к в/у 0.3кг 45с  ОСТАНКИНО</v>
          </cell>
        </row>
        <row r="44">
          <cell r="A44" t="str">
            <v>6297 ФИЛЕЙНЫЕ сос ц/о в/у 1/270 12шт_45с  ОСТАНКИНО</v>
          </cell>
        </row>
        <row r="45">
          <cell r="A45" t="str">
            <v>6303 Мясные Папа может сос п/о мгс 1,5*3  Останкино</v>
          </cell>
        </row>
        <row r="46">
          <cell r="A46" t="str">
            <v>6308 С ИНДЕЙКОЙ ПМ сар б/о мгс 1*3_СНГ  Останкино</v>
          </cell>
        </row>
        <row r="47">
          <cell r="A47" t="str">
            <v>6332 МЯСНАЯ Папа может вар п/о 0,5кг 8шт  Останкино</v>
          </cell>
        </row>
        <row r="48">
          <cell r="A48" t="str">
            <v>6333 МЯСНАЯ Папа может вар п/о 0.4кг 8шт.  ОСТАНКИНО</v>
          </cell>
        </row>
        <row r="49">
          <cell r="A49" t="str">
            <v>6345 ФИЛЕЙНАЯ Папа может вар п/о 0,5кг 8шт  Останкино</v>
          </cell>
        </row>
        <row r="50">
          <cell r="A50" t="str">
            <v>6353 ЭКСТРА Папа может вар п/о 0.4кг 8шт.  ОСТАНКИНО</v>
          </cell>
        </row>
        <row r="51">
          <cell r="A51" t="str">
            <v>6392 ФИЛЕЙНАЯ Папа может вар п/о 0,4кг  ОСТАНКИНО</v>
          </cell>
        </row>
        <row r="52">
          <cell r="A52" t="str">
            <v>6448 Свинина Останкино 100г Мадера с/к в/у нарезка  ОСТАНКИНО</v>
          </cell>
        </row>
        <row r="53">
          <cell r="A53" t="str">
            <v>6453 ЭКСТРА Папа может с/к с/н в/у 1/100 14шт.   ОСТАНКИНО</v>
          </cell>
        </row>
        <row r="54">
          <cell r="A54" t="str">
            <v>6454 АРОМАТНАЯ с/к с/н в/у 1/100 10шт.  ОСТАНКИНО</v>
          </cell>
        </row>
        <row r="55">
          <cell r="A55" t="str">
            <v>6475 Сосиски Папа может 400г С сыром  ОСТАНКИНО</v>
          </cell>
        </row>
        <row r="56">
          <cell r="A56" t="str">
            <v>6498 МОЛОЧНАЯ Папа может вар п/о  ОСТАНКИНО</v>
          </cell>
        </row>
        <row r="57">
          <cell r="A57" t="str">
            <v>6527 ШПИКАЧКИ СОЧНЫЕ ПМ сар б/о мгс 1*3 45с ОСТАНКИНО</v>
          </cell>
        </row>
        <row r="58">
          <cell r="A58" t="str">
            <v>6550 МЯСНЫЕ Папа может сар б/о мгс 1*3 О 45с  Останкино</v>
          </cell>
        </row>
        <row r="59">
          <cell r="A59" t="str">
            <v>6555 ПОСОЛЬСКАЯ с/к с/н в/у 1/100 10шт.  ОСТАНКИНО</v>
          </cell>
        </row>
        <row r="60">
          <cell r="A60" t="str">
            <v>6563 СЛИВОЧНЫЕ СН сос п/о мгс 1*6  ОСТАНКИНО</v>
          </cell>
        </row>
        <row r="61">
          <cell r="A61" t="str">
            <v>6586 МРАМОРНАЯ И БАЛЫКОВАЯ в/к с/н мгс 1/90  Останкино</v>
          </cell>
        </row>
        <row r="62">
          <cell r="A62" t="str">
            <v>6592 ДОКТОРСКАЯ СН вар п/о  ОСТАНКИНО</v>
          </cell>
        </row>
        <row r="63">
          <cell r="A63" t="str">
            <v>6594 МОЛОЧНАЯ СН вар п/о  ОСТАНКИНО</v>
          </cell>
        </row>
        <row r="64">
          <cell r="A64" t="str">
            <v>6602 БАВАРСКИЕ ПМ сос ц/о мгс 0,35кг 8шт  Останкино</v>
          </cell>
        </row>
        <row r="65">
          <cell r="A65" t="str">
            <v>6607 С ГОВЯДИНОЙ ПМ сар б/о мгс 1*3_45с</v>
          </cell>
        </row>
        <row r="66">
          <cell r="A66" t="str">
            <v>6609 С ГОВЯДИНОЙ ПМ сар б/о мгс 0,4 кг_45с</v>
          </cell>
        </row>
        <row r="67">
          <cell r="A67" t="str">
            <v>6656 ГОВЯЖЬИ СН сос п/о мгс 2*2  ОСТАНКИНО</v>
          </cell>
        </row>
        <row r="68">
          <cell r="A68" t="str">
            <v>6661 СОЧНЫЙ ГРИЛЬ ПМ сос п/о мгс 1,5*4_Маяк Останкино</v>
          </cell>
        </row>
        <row r="69">
          <cell r="A69" t="str">
            <v>6666 БОЯNСКАЯ Папа может п/к в/у 0,28кг 8шт  ОСТАНКИНО</v>
          </cell>
        </row>
        <row r="70">
          <cell r="A70" t="str">
            <v>6669 ВЕНСКАЯ САЛЯМИ п/к в/у 0,28кг 8шт  ОСТАНКИНО</v>
          </cell>
        </row>
        <row r="71">
          <cell r="A71" t="str">
            <v>6683 СЕРВЕЛАТ ЗЕРНИСТЫЙ ПМ в/к в/у 0,35кг  ОСТАНКИНО</v>
          </cell>
        </row>
        <row r="72">
          <cell r="A72" t="str">
            <v>6684 СЕРВЕЛАТ КАРЕЛЬСКИЙ ПМ в/к в/у 0,28кг  ОСТАНКИНО</v>
          </cell>
        </row>
        <row r="73">
          <cell r="A73" t="str">
            <v>6689 СЕРВЕЛАТ ОХОТНИЧИЙ ПМ в/к в/у 0,35кг 8шт  ОСТАНКИНО</v>
          </cell>
        </row>
        <row r="74">
          <cell r="A74" t="str">
            <v>6692 СЕРВЕЛАТ ПРИМА в/к в/у 0.28кг 8шт.  ОСТАНКИНО</v>
          </cell>
        </row>
        <row r="75">
          <cell r="A75" t="str">
            <v>6697 СЕРВЕЛАТ ФИНСКИЙ ПМ в/к в/у 0,35кг 8шт  ОСТАНКИНО</v>
          </cell>
        </row>
        <row r="76">
          <cell r="A76" t="str">
            <v>6701 СЕРВЕЛАТ ШВАРЦЕР ПМ в/к в/у 0.28кг 8шт.  ОСТАНКИНО</v>
          </cell>
        </row>
        <row r="77">
          <cell r="A77" t="str">
            <v>6713 СОЧНЫЙ ГРИЛЬ ПМ сос п/о мгс 0,41кг 8 шт.  ОСТАНКИНО</v>
          </cell>
        </row>
        <row r="78">
          <cell r="A78" t="str">
            <v>6716 ОСОБАЯ Коровино ( в сетке) 0,5кг 8шт  Останкино</v>
          </cell>
        </row>
        <row r="79">
          <cell r="A79" t="str">
            <v>6722 СОЧНЫЕ ПМ сос п/о мгс 0,41кг 10шт  ОСТАНКИНО</v>
          </cell>
        </row>
        <row r="80">
          <cell r="A80" t="str">
            <v>6726 СЛИВОЧНЫЕ ПМ сос п/о мгс 0,41кг 10шт  Останкино</v>
          </cell>
        </row>
        <row r="81">
          <cell r="A81" t="str">
            <v>6734 ОСОБАЯ СО ШПИКОМ Коровино(в сетке) 0,5кг  Останкино</v>
          </cell>
        </row>
        <row r="82">
          <cell r="A82" t="str">
            <v>6751 СЛИВОЧНЫЕ СН сос п/о мгс 0,41 кг 10шт.  Останкино</v>
          </cell>
        </row>
        <row r="83">
          <cell r="A83" t="str">
            <v>6755 ВЕТЧ.ЛЮБИТЕЛЬСКАЯ п/о 0,4кг 10шт.  Останкино</v>
          </cell>
        </row>
        <row r="84">
          <cell r="A84" t="str">
            <v>6756 ВЕТЧ.ЛЮБИТЕЛЬСКАЯ п/о  Останкино</v>
          </cell>
        </row>
        <row r="85">
          <cell r="A85" t="str">
            <v>6759 МОЛОЧНЫЕ ГОСТ сос ц/о мгс 0,4кг 7 шт  Останкино</v>
          </cell>
        </row>
        <row r="86">
          <cell r="A86" t="str">
            <v>6761 МОЛОЧНЫЕ ГОСТ сос ц/о мгс 1*4  Останкино</v>
          </cell>
        </row>
        <row r="87">
          <cell r="A87" t="str">
            <v>6762 СЛИВОЧНЫЕ сос ц/о мгс 0,41кг 8шт  Останкино</v>
          </cell>
        </row>
        <row r="88">
          <cell r="A88" t="str">
            <v>6764 СЛИИВОЧНЫЕ сос ц/о мгс 1*4  Останкино</v>
          </cell>
        </row>
        <row r="89">
          <cell r="A89" t="str">
            <v>6765 РУБЛЕНЫЕ сос ц/о мгс 0,36кг 6шт  Останкино</v>
          </cell>
        </row>
        <row r="90">
          <cell r="A90" t="str">
            <v>6767 РУБЛЕНЫЕ сос ц/о мгс 1*4  Останкино</v>
          </cell>
        </row>
        <row r="91">
          <cell r="A91" t="str">
            <v>6768 С СЫРОМ сос ц/о мгс 0,41кг 6шт  Останкино</v>
          </cell>
        </row>
        <row r="92">
          <cell r="A92" t="str">
            <v>6769 СЕМЕЙНАЯ вар п/о  Останкино</v>
          </cell>
        </row>
        <row r="93">
          <cell r="A93" t="str">
            <v>6770 ИСПАНСКИЕ сос ц/о мгс 0,41кг 6шт  Останкино</v>
          </cell>
        </row>
        <row r="94">
          <cell r="A94" t="str">
            <v>6773 САЛЯМИ Папа может п/к в/у 0,28кг 8шт  Останкино</v>
          </cell>
        </row>
        <row r="95">
          <cell r="A95" t="str">
            <v>6776 ХОТ-ДОГ Папа может сос п/о мгс 0,35кг  Останкино</v>
          </cell>
        </row>
        <row r="96">
          <cell r="A96" t="str">
            <v>6777 МЯСНЫЕ С ГОВЯДИНОЙ ПМ сос п/о мгс 0,4кг  Останкино</v>
          </cell>
        </row>
        <row r="97">
          <cell r="A97" t="str">
            <v>6778 МЯСНИКС Папа Может сос б/о мгс 1/160  Останкино</v>
          </cell>
        </row>
        <row r="98">
          <cell r="A98" t="str">
            <v>6780 ЛАДОЖСКАЯ с/к в/у 0,5кг 8шт  Останкино</v>
          </cell>
        </row>
        <row r="99">
          <cell r="A99" t="str">
            <v>6790 СЕРВЕЛАТ ЕВРОПЕЙСКИЙ в/к в/у  Останкино</v>
          </cell>
        </row>
        <row r="100">
          <cell r="A100" t="str">
            <v>6791 СЕРВЕЛАТ ПРЕМИУМ в/к в/у 0,33кг 8шт  Останкино</v>
          </cell>
        </row>
        <row r="101">
          <cell r="A101" t="str">
            <v>6792 СЕРВЕЛАТ ПРЕМИУМ в/к в/у  Останкино</v>
          </cell>
        </row>
        <row r="102">
          <cell r="A102" t="str">
            <v>6793 БАЛЫКОВАЯ в/к в/у 0,33кг 8шт  Останкино</v>
          </cell>
        </row>
        <row r="103">
          <cell r="A103" t="str">
            <v>6794 БАЛЫКОВАЯ в/к в/у  Останкино</v>
          </cell>
        </row>
        <row r="104">
          <cell r="A104" t="str">
            <v>6795 ОСТАНКИНСКАЯ в/к в/у 0,33кг 8шт  Останкино</v>
          </cell>
        </row>
        <row r="105">
          <cell r="A105" t="str">
            <v>6796 ОСТАНКИНСКАЯ в/к в/у  Останкино</v>
          </cell>
        </row>
        <row r="106">
          <cell r="A106" t="str">
            <v>6798 ВРЕМЯ ОКРОШКИ Папа может вар п/о 0,75 кг  Останкино</v>
          </cell>
        </row>
        <row r="107">
          <cell r="A107" t="str">
            <v>6803 ВЕНСКАЯ САЛЯМИ п/к в/у 0,66кг 8шт  Останкино</v>
          </cell>
        </row>
        <row r="108">
          <cell r="A108" t="str">
            <v>6804 СЕРВЕЛАТ КРЕМЛЕВСКИЙ в/к в/у 0,66кг 8шт  Останкино</v>
          </cell>
        </row>
        <row r="109">
          <cell r="A109" t="str">
            <v>6806 СЕРВЕЛАТ ЕВРОПЕЙСКИЙ в/к в/у 0,66кг 8шт  Останкино</v>
          </cell>
        </row>
        <row r="110">
          <cell r="A110" t="str">
            <v>6807 СЕРВЕЛАТ ЕВРОПЕЙСКИЙ в/к в/у 0,33кг 8шт  Останкино</v>
          </cell>
        </row>
        <row r="111">
          <cell r="A111" t="str">
            <v>6822 ИЗ ОТБОРНОГО МЯСА ПМ сос п/о мгс 0,36кг  Останкино</v>
          </cell>
        </row>
        <row r="112">
          <cell r="A112" t="str">
            <v>6826 МЯСНОЙ пашт п/о 1/150 12шт  Останкино</v>
          </cell>
        </row>
        <row r="113">
          <cell r="A113" t="str">
            <v>6827 НЕЖНЫЙ пашт п/о 1/150 12шт  Останкино</v>
          </cell>
        </row>
        <row r="114">
          <cell r="A114" t="str">
            <v>6828 ПЕЧЕНОЧНЫЙ пашт п/о 1/150 12шт  Останкино</v>
          </cell>
        </row>
        <row r="115">
          <cell r="A115" t="str">
            <v>6829  МОЛОЧНЫЕ КЛАССИЧЕСКИЕ сос п/о мгс 2*4 С  Останккино</v>
          </cell>
        </row>
        <row r="116">
          <cell r="A116" t="str">
            <v>6834 ПОСОЛЬСКАЯ ПМ с/к с/н в/у 1/100 10шт.</v>
          </cell>
        </row>
        <row r="117">
          <cell r="A117" t="str">
            <v>6861 ДОМАШНИЙ РЕЦЕПТ Коровино вар п/о  Останкино</v>
          </cell>
        </row>
        <row r="118">
          <cell r="A118" t="str">
            <v>6865 ВЕТЧ.НЕЖНАЯ Коровино п/о  Останкино</v>
          </cell>
        </row>
        <row r="119">
          <cell r="A119" t="str">
            <v>6868 МОЛОЧНЫЕ ПРЕМИУМ ПМ сос п/о мгс 2*4</v>
          </cell>
        </row>
        <row r="120">
          <cell r="A120" t="str">
            <v>6903 СОЧНЫЕ ПМ сос п/о мгс 0,41кг_osu  Останкино</v>
          </cell>
        </row>
        <row r="121">
          <cell r="A121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8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6" sqref="V6"/>
    </sheetView>
  </sheetViews>
  <sheetFormatPr defaultRowHeight="15" x14ac:dyDescent="0.25"/>
  <cols>
    <col min="1" max="1" width="60" customWidth="1"/>
    <col min="2" max="2" width="4" customWidth="1"/>
    <col min="3" max="6" width="6.5703125" customWidth="1"/>
    <col min="7" max="7" width="5.140625" style="8" customWidth="1"/>
    <col min="8" max="8" width="5.140625" customWidth="1"/>
    <col min="9" max="9" width="19.28515625" customWidth="1"/>
    <col min="10" max="10" width="6.42578125" customWidth="1"/>
    <col min="11" max="11" width="9.140625" bestFit="1" customWidth="1"/>
    <col min="12" max="12" width="12.42578125" hidden="1" customWidth="1"/>
    <col min="13" max="13" width="8" hidden="1" customWidth="1"/>
    <col min="14" max="14" width="15.85546875" hidden="1" customWidth="1"/>
    <col min="15" max="15" width="10.42578125" customWidth="1"/>
    <col min="16" max="21" width="6.42578125" customWidth="1"/>
    <col min="22" max="22" width="22" customWidth="1"/>
    <col min="23" max="24" width="5" customWidth="1"/>
    <col min="25" max="29" width="5.85546875" customWidth="1"/>
    <col min="30" max="30" width="22.140625" customWidth="1"/>
    <col min="31" max="54" width="8" customWidth="1"/>
  </cols>
  <sheetData>
    <row r="1" spans="1:54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2" t="s">
        <v>167</v>
      </c>
      <c r="P3" s="2" t="s">
        <v>14</v>
      </c>
      <c r="Q3" s="3" t="s">
        <v>15</v>
      </c>
      <c r="R3" s="3" t="s">
        <v>175</v>
      </c>
      <c r="S3" s="3" t="s">
        <v>176</v>
      </c>
      <c r="T3" s="3" t="s">
        <v>176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166</v>
      </c>
      <c r="O4" s="10" t="s">
        <v>168</v>
      </c>
      <c r="P4" s="1" t="s">
        <v>23</v>
      </c>
      <c r="Q4" s="1"/>
      <c r="R4" s="1"/>
      <c r="S4" s="1" t="s">
        <v>177</v>
      </c>
      <c r="T4" s="1" t="s">
        <v>178</v>
      </c>
      <c r="U4" s="1"/>
      <c r="V4" s="1"/>
      <c r="W4" s="1"/>
      <c r="X4" s="1"/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/>
      <c r="AE4" s="1" t="s">
        <v>177</v>
      </c>
      <c r="AF4" s="1" t="s">
        <v>178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SUM(E6:E488)</f>
        <v>11918.459000000001</v>
      </c>
      <c r="F5" s="4">
        <f>SUM(F6:F488)</f>
        <v>17172.733999999993</v>
      </c>
      <c r="G5" s="6"/>
      <c r="H5" s="1"/>
      <c r="I5" s="1"/>
      <c r="J5" s="4">
        <f t="shared" ref="J5:U5" si="0">SUM(J6:J488)</f>
        <v>12000.618999999999</v>
      </c>
      <c r="K5" s="4">
        <f t="shared" si="0"/>
        <v>-82.160000000000025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760</v>
      </c>
      <c r="P5" s="4">
        <f t="shared" si="0"/>
        <v>2383.6917999999996</v>
      </c>
      <c r="Q5" s="4">
        <f t="shared" si="0"/>
        <v>17722.152199999997</v>
      </c>
      <c r="R5" s="4">
        <f t="shared" si="0"/>
        <v>18355</v>
      </c>
      <c r="S5" s="4">
        <f t="shared" si="0"/>
        <v>9005</v>
      </c>
      <c r="T5" s="4">
        <f t="shared" si="0"/>
        <v>9350</v>
      </c>
      <c r="U5" s="4">
        <f t="shared" si="0"/>
        <v>5780</v>
      </c>
      <c r="V5" s="1"/>
      <c r="W5" s="1"/>
      <c r="X5" s="1"/>
      <c r="Y5" s="4">
        <f>SUM(Y6:Y488)</f>
        <v>1759.1692</v>
      </c>
      <c r="Z5" s="4">
        <f>SUM(Z6:Z488)</f>
        <v>1818.9711999999988</v>
      </c>
      <c r="AA5" s="4">
        <f>SUM(AA6:AA488)</f>
        <v>2319.4754000000007</v>
      </c>
      <c r="AB5" s="4">
        <f>SUM(AB6:AB488)</f>
        <v>2415.1621999999993</v>
      </c>
      <c r="AC5" s="4">
        <f>SUM(AC6:AC488)</f>
        <v>2449.3845999999999</v>
      </c>
      <c r="AD5" s="1"/>
      <c r="AE5" s="4">
        <f>SUM(AE6:AE488)</f>
        <v>6216.9</v>
      </c>
      <c r="AF5" s="4">
        <f>SUM(AF6:AF488)</f>
        <v>7031.3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29</v>
      </c>
      <c r="B6" s="1" t="s">
        <v>30</v>
      </c>
      <c r="C6" s="1">
        <v>80</v>
      </c>
      <c r="D6" s="1"/>
      <c r="E6" s="1">
        <v>62</v>
      </c>
      <c r="F6" s="1">
        <v>5</v>
      </c>
      <c r="G6" s="6">
        <v>0.4</v>
      </c>
      <c r="H6" s="1">
        <v>60</v>
      </c>
      <c r="I6" s="1" t="s">
        <v>31</v>
      </c>
      <c r="J6" s="1">
        <v>63</v>
      </c>
      <c r="K6" s="1">
        <f t="shared" ref="K6:K34" si="1">E6-J6</f>
        <v>-1</v>
      </c>
      <c r="L6" s="1"/>
      <c r="M6" s="1"/>
      <c r="N6" s="1"/>
      <c r="O6" s="1"/>
      <c r="P6" s="1">
        <f t="shared" ref="P6:P35" si="2">E6/5</f>
        <v>12.4</v>
      </c>
      <c r="Q6" s="5">
        <f>11*P6+O6-F6</f>
        <v>131.4</v>
      </c>
      <c r="R6" s="5">
        <v>150</v>
      </c>
      <c r="S6" s="5">
        <f>R6-T6</f>
        <v>70</v>
      </c>
      <c r="T6" s="5">
        <v>80</v>
      </c>
      <c r="U6" s="5">
        <v>180</v>
      </c>
      <c r="V6" s="1"/>
      <c r="W6" s="1">
        <f>(F6-O6+R6)/P6</f>
        <v>12.5</v>
      </c>
      <c r="X6" s="1">
        <f>(F6-O6)/P6</f>
        <v>0.40322580645161288</v>
      </c>
      <c r="Y6" s="1">
        <v>6</v>
      </c>
      <c r="Z6" s="1">
        <v>6.8</v>
      </c>
      <c r="AA6" s="1">
        <v>4.4000000000000004</v>
      </c>
      <c r="AB6" s="1">
        <v>0</v>
      </c>
      <c r="AC6" s="1">
        <v>0</v>
      </c>
      <c r="AD6" s="1"/>
      <c r="AE6" s="1">
        <f>S6*G6</f>
        <v>28</v>
      </c>
      <c r="AF6" s="1">
        <f>T6*G6</f>
        <v>32</v>
      </c>
      <c r="AG6" s="1">
        <f>E6*3-F6-Q6+O6</f>
        <v>49.599999999999994</v>
      </c>
      <c r="AH6" s="1"/>
      <c r="AI6" s="1" t="str">
        <f>VLOOKUP(A6,[2]Донецк!$A:$A,1,0)</f>
        <v>3215 ВЕТЧ.МЯСНАЯ Папа может п/о 0.4кг 8шт.    ОСТАНКИНО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32</v>
      </c>
      <c r="B7" s="1" t="s">
        <v>33</v>
      </c>
      <c r="C7" s="1">
        <v>53.542000000000002</v>
      </c>
      <c r="D7" s="1">
        <v>12.064</v>
      </c>
      <c r="E7" s="1">
        <v>22.931000000000001</v>
      </c>
      <c r="F7" s="1">
        <v>41.658999999999999</v>
      </c>
      <c r="G7" s="6">
        <v>1</v>
      </c>
      <c r="H7" s="1">
        <v>120</v>
      </c>
      <c r="I7" s="1" t="s">
        <v>31</v>
      </c>
      <c r="J7" s="1">
        <v>23.05</v>
      </c>
      <c r="K7" s="1">
        <f t="shared" si="1"/>
        <v>-0.11899999999999977</v>
      </c>
      <c r="L7" s="1"/>
      <c r="M7" s="1"/>
      <c r="N7" s="1"/>
      <c r="O7" s="1"/>
      <c r="P7" s="1">
        <f t="shared" si="2"/>
        <v>4.5861999999999998</v>
      </c>
      <c r="Q7" s="5">
        <f t="shared" ref="Q7:Q13" si="3">13*P7+O7-F7</f>
        <v>17.961599999999997</v>
      </c>
      <c r="R7" s="5">
        <f t="shared" ref="R7:R12" si="4">ROUND(Q7,0)</f>
        <v>18</v>
      </c>
      <c r="S7" s="5">
        <f t="shared" ref="S7:S13" si="5">R7-T7</f>
        <v>18</v>
      </c>
      <c r="T7" s="5"/>
      <c r="U7" s="5"/>
      <c r="V7" s="1"/>
      <c r="W7" s="1">
        <f t="shared" ref="W7:W13" si="6">(F7-O7+R7)/P7</f>
        <v>13.008372944921723</v>
      </c>
      <c r="X7" s="1">
        <f t="shared" ref="X7:X70" si="7">(F7-O7)/P7</f>
        <v>9.0835550128646805</v>
      </c>
      <c r="Y7" s="1">
        <v>2.1078000000000001</v>
      </c>
      <c r="Z7" s="1">
        <v>4.3407999999999998</v>
      </c>
      <c r="AA7" s="1">
        <v>2.8231999999999999</v>
      </c>
      <c r="AB7" s="1">
        <v>1.6088</v>
      </c>
      <c r="AC7" s="1">
        <v>5.0536000000000003</v>
      </c>
      <c r="AD7" s="1"/>
      <c r="AE7" s="1">
        <f t="shared" ref="AE7:AE70" si="8">S7*G7</f>
        <v>18</v>
      </c>
      <c r="AF7" s="1">
        <f t="shared" ref="AF7:AF70" si="9">T7*G7</f>
        <v>0</v>
      </c>
      <c r="AG7" s="1">
        <f t="shared" ref="AG7:AG70" si="10">E7*3-F7-Q7+O7</f>
        <v>9.1724000000000103</v>
      </c>
      <c r="AH7" s="1"/>
      <c r="AI7" s="1" t="str">
        <f>VLOOKUP(A7,[2]Донецк!$A:$A,1,0)</f>
        <v>3287 САЛЯМИ ИТАЛЬЯНСКАЯ с/к в/у ОСТАНКИНО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37</v>
      </c>
      <c r="B8" s="1" t="s">
        <v>33</v>
      </c>
      <c r="C8" s="1">
        <v>352.584</v>
      </c>
      <c r="D8" s="1">
        <v>390.47300000000001</v>
      </c>
      <c r="E8" s="1">
        <v>194.32900000000001</v>
      </c>
      <c r="F8" s="1">
        <v>514.04600000000005</v>
      </c>
      <c r="G8" s="6">
        <v>1</v>
      </c>
      <c r="H8" s="1">
        <v>45</v>
      </c>
      <c r="I8" s="1" t="s">
        <v>35</v>
      </c>
      <c r="J8" s="1">
        <v>206</v>
      </c>
      <c r="K8" s="1">
        <f t="shared" si="1"/>
        <v>-11.670999999999992</v>
      </c>
      <c r="L8" s="1"/>
      <c r="M8" s="1"/>
      <c r="N8" s="1"/>
      <c r="O8" s="1">
        <f>VLOOKUP(A8,[1]TDSheet!$H$1:$I$65536,2,0)</f>
        <v>60</v>
      </c>
      <c r="P8" s="1">
        <f t="shared" si="2"/>
        <v>38.8658</v>
      </c>
      <c r="Q8" s="5">
        <f>15*P8+O8-F8</f>
        <v>128.94099999999992</v>
      </c>
      <c r="R8" s="5">
        <f t="shared" si="4"/>
        <v>129</v>
      </c>
      <c r="S8" s="5">
        <f t="shared" si="5"/>
        <v>59</v>
      </c>
      <c r="T8" s="5">
        <v>70</v>
      </c>
      <c r="U8" s="5"/>
      <c r="V8" s="1"/>
      <c r="W8" s="1">
        <f t="shared" si="6"/>
        <v>15.001518044141637</v>
      </c>
      <c r="X8" s="1">
        <f t="shared" si="7"/>
        <v>11.682404581920352</v>
      </c>
      <c r="Y8" s="1">
        <v>42.754600000000003</v>
      </c>
      <c r="Z8" s="1">
        <v>52.880600000000001</v>
      </c>
      <c r="AA8" s="1">
        <v>8.0609999999999999</v>
      </c>
      <c r="AB8" s="1">
        <v>72.660600000000002</v>
      </c>
      <c r="AC8" s="1">
        <v>48.942599999999999</v>
      </c>
      <c r="AD8" s="1"/>
      <c r="AE8" s="1">
        <f t="shared" si="8"/>
        <v>59</v>
      </c>
      <c r="AF8" s="1">
        <f t="shared" si="9"/>
        <v>70</v>
      </c>
      <c r="AG8" s="1">
        <f t="shared" si="10"/>
        <v>1.1368683772161603E-13</v>
      </c>
      <c r="AH8" s="1"/>
      <c r="AI8" s="1" t="str">
        <f>VLOOKUP(A8,[2]Донецк!$A:$A,1,0)</f>
        <v>3812 СОЧНЫЕ сос п/о мгс 2*2  Останкино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38</v>
      </c>
      <c r="B9" s="1" t="s">
        <v>33</v>
      </c>
      <c r="C9" s="1">
        <v>3383.2049999999999</v>
      </c>
      <c r="D9" s="1">
        <v>1458.2639999999999</v>
      </c>
      <c r="E9" s="1">
        <v>2125.94</v>
      </c>
      <c r="F9" s="1">
        <v>2469.143</v>
      </c>
      <c r="G9" s="6">
        <v>1</v>
      </c>
      <c r="H9" s="1">
        <v>60</v>
      </c>
      <c r="I9" s="1" t="s">
        <v>39</v>
      </c>
      <c r="J9" s="1">
        <v>2103.578</v>
      </c>
      <c r="K9" s="1">
        <f t="shared" si="1"/>
        <v>22.36200000000008</v>
      </c>
      <c r="L9" s="1"/>
      <c r="M9" s="1"/>
      <c r="N9" s="1"/>
      <c r="O9" s="1">
        <f>VLOOKUP(A9,[1]TDSheet!$H$1:$I$65536,2,0)</f>
        <v>60</v>
      </c>
      <c r="P9" s="1">
        <f t="shared" si="2"/>
        <v>425.18799999999999</v>
      </c>
      <c r="Q9" s="5">
        <f>15*P9+O9-F9</f>
        <v>3968.6769999999997</v>
      </c>
      <c r="R9" s="5">
        <f t="shared" si="4"/>
        <v>3969</v>
      </c>
      <c r="S9" s="5">
        <f t="shared" si="5"/>
        <v>1669</v>
      </c>
      <c r="T9" s="5">
        <v>2300</v>
      </c>
      <c r="U9" s="5"/>
      <c r="V9" s="1"/>
      <c r="W9" s="1">
        <f t="shared" si="6"/>
        <v>15.000759663960414</v>
      </c>
      <c r="X9" s="1">
        <f t="shared" si="7"/>
        <v>5.6660653640272072</v>
      </c>
      <c r="Y9" s="1">
        <v>289.9348</v>
      </c>
      <c r="Z9" s="1">
        <v>336.26780000000002</v>
      </c>
      <c r="AA9" s="1">
        <v>403.4126</v>
      </c>
      <c r="AB9" s="1">
        <v>402.09679999999997</v>
      </c>
      <c r="AC9" s="1">
        <v>508.92239999999998</v>
      </c>
      <c r="AD9" s="1"/>
      <c r="AE9" s="1">
        <f t="shared" si="8"/>
        <v>1669</v>
      </c>
      <c r="AF9" s="1">
        <f t="shared" si="9"/>
        <v>2300</v>
      </c>
      <c r="AG9" s="1">
        <f t="shared" si="10"/>
        <v>0</v>
      </c>
      <c r="AH9" s="1"/>
      <c r="AI9" s="1" t="str">
        <f>VLOOKUP(A9,[2]Донецк!$A:$A,1,0)</f>
        <v>4063 МЯСНАЯ Папа может вар п/о_Л   ОСТАНКИНО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40</v>
      </c>
      <c r="B10" s="1" t="s">
        <v>33</v>
      </c>
      <c r="C10" s="1">
        <v>27.4</v>
      </c>
      <c r="D10" s="1">
        <v>11.974</v>
      </c>
      <c r="E10" s="1">
        <v>15.186999999999999</v>
      </c>
      <c r="F10" s="1">
        <v>22.18</v>
      </c>
      <c r="G10" s="6">
        <v>1</v>
      </c>
      <c r="H10" s="1">
        <v>120</v>
      </c>
      <c r="I10" s="1" t="s">
        <v>31</v>
      </c>
      <c r="J10" s="1">
        <v>16</v>
      </c>
      <c r="K10" s="1">
        <f t="shared" si="1"/>
        <v>-0.81300000000000061</v>
      </c>
      <c r="L10" s="1"/>
      <c r="M10" s="1"/>
      <c r="N10" s="1"/>
      <c r="O10" s="1"/>
      <c r="P10" s="1">
        <f t="shared" si="2"/>
        <v>3.0373999999999999</v>
      </c>
      <c r="Q10" s="5">
        <f t="shared" si="3"/>
        <v>17.306199999999997</v>
      </c>
      <c r="R10" s="5">
        <f t="shared" si="4"/>
        <v>17</v>
      </c>
      <c r="S10" s="5">
        <f t="shared" si="5"/>
        <v>17</v>
      </c>
      <c r="T10" s="5"/>
      <c r="U10" s="5"/>
      <c r="V10" s="1"/>
      <c r="W10" s="1">
        <f t="shared" si="6"/>
        <v>12.89919009679331</v>
      </c>
      <c r="X10" s="1">
        <f t="shared" si="7"/>
        <v>7.3022980180417463</v>
      </c>
      <c r="Y10" s="1">
        <v>1.2136</v>
      </c>
      <c r="Z10" s="1">
        <v>1.635</v>
      </c>
      <c r="AA10" s="1">
        <v>2.819</v>
      </c>
      <c r="AB10" s="1">
        <v>0</v>
      </c>
      <c r="AC10" s="1">
        <v>0</v>
      </c>
      <c r="AD10" s="1"/>
      <c r="AE10" s="1">
        <f t="shared" si="8"/>
        <v>17</v>
      </c>
      <c r="AF10" s="1">
        <f t="shared" si="9"/>
        <v>0</v>
      </c>
      <c r="AG10" s="1">
        <f t="shared" si="10"/>
        <v>6.0748000000000033</v>
      </c>
      <c r="AH10" s="1"/>
      <c r="AI10" s="1" t="str">
        <f>VLOOKUP(A10,[2]Донецк!$A:$A,1,0)</f>
        <v>4117 ЭКСТРА Папа может с/к в/у_Л   ОСТАНКИНО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41</v>
      </c>
      <c r="B11" s="1" t="s">
        <v>33</v>
      </c>
      <c r="C11" s="1">
        <v>372.49</v>
      </c>
      <c r="D11" s="1">
        <v>121.28700000000001</v>
      </c>
      <c r="E11" s="1">
        <v>143.86799999999999</v>
      </c>
      <c r="F11" s="1">
        <v>311.77699999999999</v>
      </c>
      <c r="G11" s="6">
        <v>1</v>
      </c>
      <c r="H11" s="1">
        <v>60</v>
      </c>
      <c r="I11" s="1" t="s">
        <v>39</v>
      </c>
      <c r="J11" s="1">
        <v>145.9</v>
      </c>
      <c r="K11" s="1">
        <f t="shared" si="1"/>
        <v>-2.0320000000000107</v>
      </c>
      <c r="L11" s="1"/>
      <c r="M11" s="1"/>
      <c r="N11" s="1"/>
      <c r="O11" s="1"/>
      <c r="P11" s="1">
        <f t="shared" si="2"/>
        <v>28.773599999999998</v>
      </c>
      <c r="Q11" s="5">
        <f>16*P11+O11-F11</f>
        <v>148.60059999999999</v>
      </c>
      <c r="R11" s="5">
        <f t="shared" si="4"/>
        <v>149</v>
      </c>
      <c r="S11" s="5">
        <f t="shared" si="5"/>
        <v>69</v>
      </c>
      <c r="T11" s="5">
        <v>80</v>
      </c>
      <c r="U11" s="5"/>
      <c r="V11" s="1"/>
      <c r="W11" s="1">
        <f t="shared" si="6"/>
        <v>16.013880779603525</v>
      </c>
      <c r="X11" s="1">
        <f t="shared" si="7"/>
        <v>10.835522840381461</v>
      </c>
      <c r="Y11" s="1">
        <v>29.21</v>
      </c>
      <c r="Z11" s="1">
        <v>33.106400000000001</v>
      </c>
      <c r="AA11" s="1">
        <v>39.830599999999997</v>
      </c>
      <c r="AB11" s="1">
        <v>40.039000000000001</v>
      </c>
      <c r="AC11" s="1">
        <v>42.175400000000003</v>
      </c>
      <c r="AD11" s="1"/>
      <c r="AE11" s="1">
        <f t="shared" si="8"/>
        <v>69</v>
      </c>
      <c r="AF11" s="1">
        <f t="shared" si="9"/>
        <v>80</v>
      </c>
      <c r="AG11" s="1">
        <f t="shared" si="10"/>
        <v>-28.773599999999988</v>
      </c>
      <c r="AH11" s="1"/>
      <c r="AI11" s="1" t="str">
        <f>VLOOKUP(A11,[2]Донецк!$A:$A,1,0)</f>
        <v>4574 Мясная со шпиком Папа может вар п/о ОСТАНКИНО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42</v>
      </c>
      <c r="B12" s="1" t="s">
        <v>33</v>
      </c>
      <c r="C12" s="1">
        <v>685.07399999999996</v>
      </c>
      <c r="D12" s="1">
        <v>291.06900000000002</v>
      </c>
      <c r="E12" s="1">
        <v>412.76</v>
      </c>
      <c r="F12" s="1">
        <v>458.18</v>
      </c>
      <c r="G12" s="6">
        <v>1</v>
      </c>
      <c r="H12" s="1">
        <v>60</v>
      </c>
      <c r="I12" s="1" t="s">
        <v>39</v>
      </c>
      <c r="J12" s="1">
        <v>405.9</v>
      </c>
      <c r="K12" s="1">
        <f t="shared" si="1"/>
        <v>6.8600000000000136</v>
      </c>
      <c r="L12" s="1"/>
      <c r="M12" s="1"/>
      <c r="N12" s="1"/>
      <c r="O12" s="1">
        <f>VLOOKUP(A12,[1]TDSheet!$H$1:$I$65536,2,0)</f>
        <v>100</v>
      </c>
      <c r="P12" s="1">
        <f t="shared" si="2"/>
        <v>82.551999999999992</v>
      </c>
      <c r="Q12" s="5">
        <f>16*P12+O12-F12</f>
        <v>962.65199999999982</v>
      </c>
      <c r="R12" s="5">
        <f t="shared" si="4"/>
        <v>963</v>
      </c>
      <c r="S12" s="5">
        <f t="shared" si="5"/>
        <v>463</v>
      </c>
      <c r="T12" s="5">
        <v>500</v>
      </c>
      <c r="U12" s="5"/>
      <c r="V12" s="1"/>
      <c r="W12" s="1">
        <f t="shared" si="6"/>
        <v>16.004215524760152</v>
      </c>
      <c r="X12" s="1">
        <f t="shared" si="7"/>
        <v>4.3388409729624966</v>
      </c>
      <c r="Y12" s="1">
        <v>60.206400000000002</v>
      </c>
      <c r="Z12" s="1">
        <v>78.470600000000005</v>
      </c>
      <c r="AA12" s="1">
        <v>104.53279999999999</v>
      </c>
      <c r="AB12" s="1">
        <v>77.916200000000003</v>
      </c>
      <c r="AC12" s="1">
        <v>59.635199999999998</v>
      </c>
      <c r="AD12" s="1"/>
      <c r="AE12" s="1">
        <f t="shared" si="8"/>
        <v>463</v>
      </c>
      <c r="AF12" s="1">
        <f t="shared" si="9"/>
        <v>500</v>
      </c>
      <c r="AG12" s="1">
        <f t="shared" si="10"/>
        <v>-82.551999999999907</v>
      </c>
      <c r="AH12" s="1"/>
      <c r="AI12" s="1" t="str">
        <f>VLOOKUP(A12,[2]Донецк!$A:$A,1,0)</f>
        <v>4813 ФИЛЕЙНАЯ Папа может вар п/о_Л   ОСТАНКИНО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43</v>
      </c>
      <c r="B13" s="1" t="s">
        <v>30</v>
      </c>
      <c r="C13" s="1">
        <v>118</v>
      </c>
      <c r="D13" s="1">
        <v>8</v>
      </c>
      <c r="E13" s="1">
        <v>65</v>
      </c>
      <c r="F13" s="1">
        <v>52</v>
      </c>
      <c r="G13" s="6">
        <v>0.25</v>
      </c>
      <c r="H13" s="1">
        <v>120</v>
      </c>
      <c r="I13" s="1" t="s">
        <v>31</v>
      </c>
      <c r="J13" s="1">
        <v>70</v>
      </c>
      <c r="K13" s="1">
        <f t="shared" si="1"/>
        <v>-5</v>
      </c>
      <c r="L13" s="1"/>
      <c r="M13" s="1"/>
      <c r="N13" s="1"/>
      <c r="O13" s="1"/>
      <c r="P13" s="1">
        <f t="shared" si="2"/>
        <v>13</v>
      </c>
      <c r="Q13" s="5">
        <f t="shared" si="3"/>
        <v>117</v>
      </c>
      <c r="R13" s="5">
        <v>140</v>
      </c>
      <c r="S13" s="5">
        <f t="shared" si="5"/>
        <v>60</v>
      </c>
      <c r="T13" s="5">
        <v>80</v>
      </c>
      <c r="U13" s="5">
        <v>150</v>
      </c>
      <c r="V13" s="1"/>
      <c r="W13" s="1">
        <f t="shared" si="6"/>
        <v>14.76923076923077</v>
      </c>
      <c r="X13" s="1">
        <f t="shared" si="7"/>
        <v>4</v>
      </c>
      <c r="Y13" s="1">
        <v>8.6</v>
      </c>
      <c r="Z13" s="1">
        <v>5.4</v>
      </c>
      <c r="AA13" s="1">
        <v>11.2</v>
      </c>
      <c r="AB13" s="1">
        <v>12.4</v>
      </c>
      <c r="AC13" s="1">
        <v>12.6</v>
      </c>
      <c r="AD13" s="1"/>
      <c r="AE13" s="1">
        <f t="shared" si="8"/>
        <v>15</v>
      </c>
      <c r="AF13" s="1">
        <f t="shared" si="9"/>
        <v>20</v>
      </c>
      <c r="AG13" s="1">
        <f t="shared" si="10"/>
        <v>26</v>
      </c>
      <c r="AH13" s="1"/>
      <c r="AI13" s="1" t="str">
        <f>VLOOKUP(A13,[2]Донецк!$A:$A,1,0)</f>
        <v>4993 САЛЯМИ ИТАЛЬЯНСКАЯ с/к в/у 1/250*8_120c ОСТАНКИНО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1" t="s">
        <v>44</v>
      </c>
      <c r="B14" s="11" t="s">
        <v>33</v>
      </c>
      <c r="C14" s="11"/>
      <c r="D14" s="11">
        <v>1</v>
      </c>
      <c r="E14" s="11">
        <v>1</v>
      </c>
      <c r="F14" s="11"/>
      <c r="G14" s="12">
        <v>0</v>
      </c>
      <c r="H14" s="11" t="e">
        <v>#N/A</v>
      </c>
      <c r="I14" s="13" t="s">
        <v>36</v>
      </c>
      <c r="J14" s="11">
        <v>2.5</v>
      </c>
      <c r="K14" s="11">
        <f t="shared" si="1"/>
        <v>-1.5</v>
      </c>
      <c r="L14" s="11"/>
      <c r="M14" s="11"/>
      <c r="N14" s="11"/>
      <c r="O14" s="11"/>
      <c r="P14" s="11">
        <f t="shared" si="2"/>
        <v>0.2</v>
      </c>
      <c r="Q14" s="14"/>
      <c r="R14" s="14"/>
      <c r="S14" s="14"/>
      <c r="T14" s="14"/>
      <c r="U14" s="14"/>
      <c r="V14" s="11"/>
      <c r="W14" s="11">
        <f t="shared" ref="W14:W59" si="11">(F14-O14+Q14)/P14</f>
        <v>0</v>
      </c>
      <c r="X14" s="11">
        <f t="shared" si="7"/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/>
      <c r="AE14" s="11">
        <f t="shared" si="8"/>
        <v>0</v>
      </c>
      <c r="AF14" s="11">
        <f t="shared" si="9"/>
        <v>0</v>
      </c>
      <c r="AG14" s="1">
        <f t="shared" si="10"/>
        <v>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1" t="s">
        <v>45</v>
      </c>
      <c r="B15" s="11" t="s">
        <v>33</v>
      </c>
      <c r="C15" s="11">
        <v>1.4530000000000001</v>
      </c>
      <c r="D15" s="11">
        <v>216.27699999999999</v>
      </c>
      <c r="E15" s="11">
        <v>74.900999999999996</v>
      </c>
      <c r="F15" s="11">
        <v>141.376</v>
      </c>
      <c r="G15" s="12">
        <v>0</v>
      </c>
      <c r="H15" s="11">
        <v>60</v>
      </c>
      <c r="I15" s="13" t="s">
        <v>36</v>
      </c>
      <c r="J15" s="11">
        <v>75</v>
      </c>
      <c r="K15" s="11">
        <f t="shared" si="1"/>
        <v>-9.9000000000003752E-2</v>
      </c>
      <c r="L15" s="11"/>
      <c r="M15" s="11"/>
      <c r="N15" s="11"/>
      <c r="O15" s="11"/>
      <c r="P15" s="11">
        <f t="shared" si="2"/>
        <v>14.9802</v>
      </c>
      <c r="Q15" s="14"/>
      <c r="R15" s="14"/>
      <c r="S15" s="14"/>
      <c r="T15" s="14"/>
      <c r="U15" s="14"/>
      <c r="V15" s="11"/>
      <c r="W15" s="11">
        <f t="shared" si="11"/>
        <v>9.4375241986088305</v>
      </c>
      <c r="X15" s="11">
        <f t="shared" si="7"/>
        <v>9.4375241986088305</v>
      </c>
      <c r="Y15" s="11">
        <v>7.7691999999999997</v>
      </c>
      <c r="Z15" s="11">
        <v>24.854800000000001</v>
      </c>
      <c r="AA15" s="11">
        <v>10.1942</v>
      </c>
      <c r="AB15" s="11">
        <v>7.7879999999999994</v>
      </c>
      <c r="AC15" s="11">
        <v>19.1342</v>
      </c>
      <c r="AD15" s="11"/>
      <c r="AE15" s="11">
        <f t="shared" si="8"/>
        <v>0</v>
      </c>
      <c r="AF15" s="11">
        <f t="shared" si="9"/>
        <v>0</v>
      </c>
      <c r="AG15" s="1">
        <f t="shared" si="10"/>
        <v>83.32699999999997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1" t="s">
        <v>46</v>
      </c>
      <c r="B16" s="11" t="s">
        <v>33</v>
      </c>
      <c r="C16" s="11">
        <v>70.811999999999998</v>
      </c>
      <c r="D16" s="11"/>
      <c r="E16" s="11">
        <v>52.054000000000002</v>
      </c>
      <c r="F16" s="11">
        <v>3.2010000000000001</v>
      </c>
      <c r="G16" s="12">
        <v>0</v>
      </c>
      <c r="H16" s="11">
        <v>60</v>
      </c>
      <c r="I16" s="13" t="s">
        <v>36</v>
      </c>
      <c r="J16" s="11">
        <v>82.5</v>
      </c>
      <c r="K16" s="11">
        <f t="shared" si="1"/>
        <v>-30.445999999999998</v>
      </c>
      <c r="L16" s="11"/>
      <c r="M16" s="11"/>
      <c r="N16" s="11"/>
      <c r="O16" s="11"/>
      <c r="P16" s="11">
        <f t="shared" si="2"/>
        <v>10.4108</v>
      </c>
      <c r="Q16" s="14"/>
      <c r="R16" s="14"/>
      <c r="S16" s="14"/>
      <c r="T16" s="14"/>
      <c r="U16" s="14"/>
      <c r="V16" s="11"/>
      <c r="W16" s="11">
        <f t="shared" si="11"/>
        <v>0.30746916663464863</v>
      </c>
      <c r="X16" s="11">
        <f t="shared" si="7"/>
        <v>0.30746916663464863</v>
      </c>
      <c r="Y16" s="11">
        <v>12.856</v>
      </c>
      <c r="Z16" s="11">
        <v>17.027200000000001</v>
      </c>
      <c r="AA16" s="11">
        <v>10.478</v>
      </c>
      <c r="AB16" s="11">
        <v>19.5076</v>
      </c>
      <c r="AC16" s="11">
        <v>18.661799999999999</v>
      </c>
      <c r="AD16" s="11" t="s">
        <v>47</v>
      </c>
      <c r="AE16" s="11">
        <f t="shared" si="8"/>
        <v>0</v>
      </c>
      <c r="AF16" s="11">
        <f t="shared" si="9"/>
        <v>0</v>
      </c>
      <c r="AG16" s="1">
        <f t="shared" si="10"/>
        <v>152.96100000000001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48</v>
      </c>
      <c r="B17" s="1" t="s">
        <v>33</v>
      </c>
      <c r="C17" s="1">
        <v>51.932000000000002</v>
      </c>
      <c r="D17" s="1">
        <v>12.144</v>
      </c>
      <c r="E17" s="1">
        <v>49.317</v>
      </c>
      <c r="F17" s="1">
        <v>14.759</v>
      </c>
      <c r="G17" s="6">
        <v>1</v>
      </c>
      <c r="H17" s="1">
        <v>60</v>
      </c>
      <c r="I17" s="1" t="s">
        <v>31</v>
      </c>
      <c r="J17" s="1">
        <v>48.1</v>
      </c>
      <c r="K17" s="1">
        <f t="shared" si="1"/>
        <v>1.2169999999999987</v>
      </c>
      <c r="L17" s="1"/>
      <c r="M17" s="1"/>
      <c r="N17" s="1"/>
      <c r="O17" s="1"/>
      <c r="P17" s="1">
        <f t="shared" si="2"/>
        <v>9.8634000000000004</v>
      </c>
      <c r="Q17" s="5">
        <f>11*P17+O17-F17</f>
        <v>93.738399999999999</v>
      </c>
      <c r="R17" s="5">
        <f t="shared" ref="R17:R32" si="12">ROUND(Q17,0)</f>
        <v>94</v>
      </c>
      <c r="S17" s="5">
        <f t="shared" ref="S17:S32" si="13">R17-T17</f>
        <v>94</v>
      </c>
      <c r="T17" s="5"/>
      <c r="U17" s="5"/>
      <c r="V17" s="1"/>
      <c r="W17" s="1">
        <f t="shared" ref="W17:W32" si="14">(F17-O17+R17)/P17</f>
        <v>11.026522294543463</v>
      </c>
      <c r="X17" s="1">
        <f t="shared" si="7"/>
        <v>1.4963400044609363</v>
      </c>
      <c r="Y17" s="1">
        <v>4.8247999999999998</v>
      </c>
      <c r="Z17" s="1">
        <v>6.3816000000000006</v>
      </c>
      <c r="AA17" s="1">
        <v>0.81099999999999994</v>
      </c>
      <c r="AB17" s="1">
        <v>6.3277999999999999</v>
      </c>
      <c r="AC17" s="1">
        <v>6.3592000000000004</v>
      </c>
      <c r="AD17" s="1" t="s">
        <v>49</v>
      </c>
      <c r="AE17" s="1">
        <f t="shared" si="8"/>
        <v>94</v>
      </c>
      <c r="AF17" s="1">
        <f t="shared" si="9"/>
        <v>0</v>
      </c>
      <c r="AG17" s="1">
        <f t="shared" si="10"/>
        <v>39.453600000000009</v>
      </c>
      <c r="AH17" s="1"/>
      <c r="AI17" s="1" t="str">
        <f>VLOOKUP(A17,[2]Донецк!$A:$A,1,0)</f>
        <v>5337 ОСОБАЯ СО ШПИКОМ вар п/о  ОСТАНКИНО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50</v>
      </c>
      <c r="B18" s="1" t="s">
        <v>33</v>
      </c>
      <c r="C18" s="1">
        <v>141.48699999999999</v>
      </c>
      <c r="D18" s="1">
        <v>287.11599999999999</v>
      </c>
      <c r="E18" s="1">
        <v>142.85300000000001</v>
      </c>
      <c r="F18" s="1">
        <v>265.38499999999999</v>
      </c>
      <c r="G18" s="6">
        <v>1</v>
      </c>
      <c r="H18" s="1">
        <v>45</v>
      </c>
      <c r="I18" s="1" t="s">
        <v>35</v>
      </c>
      <c r="J18" s="1">
        <v>150.69999999999999</v>
      </c>
      <c r="K18" s="1">
        <f t="shared" si="1"/>
        <v>-7.84699999999998</v>
      </c>
      <c r="L18" s="1"/>
      <c r="M18" s="1"/>
      <c r="N18" s="1"/>
      <c r="O18" s="1">
        <f>VLOOKUP(A18,[1]TDSheet!$H$1:$I$65536,2,0)</f>
        <v>100</v>
      </c>
      <c r="P18" s="1">
        <f t="shared" si="2"/>
        <v>28.570600000000002</v>
      </c>
      <c r="Q18" s="5">
        <f>15*P18+O18-F18</f>
        <v>263.17399999999998</v>
      </c>
      <c r="R18" s="5">
        <f t="shared" si="12"/>
        <v>263</v>
      </c>
      <c r="S18" s="5">
        <f t="shared" si="13"/>
        <v>113</v>
      </c>
      <c r="T18" s="5">
        <v>150</v>
      </c>
      <c r="U18" s="5"/>
      <c r="V18" s="1"/>
      <c r="W18" s="1">
        <f t="shared" si="14"/>
        <v>14.993909823384877</v>
      </c>
      <c r="X18" s="1">
        <f t="shared" si="7"/>
        <v>5.7886428706432476</v>
      </c>
      <c r="Y18" s="1">
        <v>20.056799999999999</v>
      </c>
      <c r="Z18" s="1">
        <v>26.849</v>
      </c>
      <c r="AA18" s="1">
        <v>27.613199999999999</v>
      </c>
      <c r="AB18" s="1">
        <v>34.556399999999996</v>
      </c>
      <c r="AC18" s="1">
        <v>33.868000000000002</v>
      </c>
      <c r="AD18" s="1"/>
      <c r="AE18" s="1">
        <f t="shared" si="8"/>
        <v>113</v>
      </c>
      <c r="AF18" s="1">
        <f t="shared" si="9"/>
        <v>150</v>
      </c>
      <c r="AG18" s="1">
        <f t="shared" si="10"/>
        <v>0</v>
      </c>
      <c r="AH18" s="1"/>
      <c r="AI18" s="1" t="str">
        <f>VLOOKUP(A18,[2]Донецк!$A:$A,1,0)</f>
        <v>5341 СЕРВЕЛАТ ОХОТНИЧИЙ в/к в/у  ОСТАНКИНО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51</v>
      </c>
      <c r="B19" s="1" t="s">
        <v>33</v>
      </c>
      <c r="C19" s="1">
        <v>57.03</v>
      </c>
      <c r="D19" s="1">
        <v>53.19</v>
      </c>
      <c r="E19" s="1">
        <v>57.540999999999997</v>
      </c>
      <c r="F19" s="1">
        <v>45.819000000000003</v>
      </c>
      <c r="G19" s="6">
        <v>1</v>
      </c>
      <c r="H19" s="1">
        <v>60</v>
      </c>
      <c r="I19" s="1" t="s">
        <v>31</v>
      </c>
      <c r="J19" s="1">
        <v>57.4</v>
      </c>
      <c r="K19" s="1">
        <f t="shared" si="1"/>
        <v>0.14099999999999824</v>
      </c>
      <c r="L19" s="1"/>
      <c r="M19" s="1"/>
      <c r="N19" s="1"/>
      <c r="O19" s="1"/>
      <c r="P19" s="1">
        <f t="shared" si="2"/>
        <v>11.508199999999999</v>
      </c>
      <c r="Q19" s="5">
        <f t="shared" ref="Q19:Q29" si="15">13*P19+O19-F19</f>
        <v>103.78759999999998</v>
      </c>
      <c r="R19" s="5">
        <v>130</v>
      </c>
      <c r="S19" s="5">
        <f t="shared" si="13"/>
        <v>60</v>
      </c>
      <c r="T19" s="5">
        <v>70</v>
      </c>
      <c r="U19" s="5">
        <v>140</v>
      </c>
      <c r="V19" s="1"/>
      <c r="W19" s="1">
        <f t="shared" si="14"/>
        <v>15.277715020594014</v>
      </c>
      <c r="X19" s="1">
        <f t="shared" si="7"/>
        <v>3.9814219426148321</v>
      </c>
      <c r="Y19" s="1">
        <v>7.9859999999999998</v>
      </c>
      <c r="Z19" s="1">
        <v>0.54699999999999993</v>
      </c>
      <c r="AA19" s="1">
        <v>3.5670000000000002</v>
      </c>
      <c r="AB19" s="1">
        <v>0</v>
      </c>
      <c r="AC19" s="1">
        <v>0</v>
      </c>
      <c r="AD19" s="1"/>
      <c r="AE19" s="1">
        <f t="shared" si="8"/>
        <v>60</v>
      </c>
      <c r="AF19" s="1">
        <f t="shared" si="9"/>
        <v>70</v>
      </c>
      <c r="AG19" s="1">
        <f t="shared" si="10"/>
        <v>23.016400000000004</v>
      </c>
      <c r="AH19" s="1"/>
      <c r="AI19" s="1" t="str">
        <f>VLOOKUP(A19,[2]Донецк!$A:$A,1,0)</f>
        <v>5452 ВЕТЧ.МЯСНАЯ Папа может п/о    ОСТАНКИНО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52</v>
      </c>
      <c r="B20" s="1" t="s">
        <v>30</v>
      </c>
      <c r="C20" s="1">
        <v>192</v>
      </c>
      <c r="D20" s="1">
        <v>16</v>
      </c>
      <c r="E20" s="1">
        <v>50</v>
      </c>
      <c r="F20" s="1">
        <v>156</v>
      </c>
      <c r="G20" s="6">
        <v>0.25</v>
      </c>
      <c r="H20" s="1">
        <v>120</v>
      </c>
      <c r="I20" s="1" t="s">
        <v>31</v>
      </c>
      <c r="J20" s="1">
        <v>55</v>
      </c>
      <c r="K20" s="1">
        <f t="shared" si="1"/>
        <v>-5</v>
      </c>
      <c r="L20" s="1"/>
      <c r="M20" s="1"/>
      <c r="N20" s="1"/>
      <c r="O20" s="1"/>
      <c r="P20" s="1">
        <f t="shared" si="2"/>
        <v>10</v>
      </c>
      <c r="Q20" s="5"/>
      <c r="R20" s="5">
        <f t="shared" si="12"/>
        <v>0</v>
      </c>
      <c r="S20" s="5">
        <f t="shared" si="13"/>
        <v>0</v>
      </c>
      <c r="T20" s="5"/>
      <c r="U20" s="5"/>
      <c r="V20" s="1"/>
      <c r="W20" s="1">
        <f t="shared" si="14"/>
        <v>15.6</v>
      </c>
      <c r="X20" s="1">
        <f t="shared" si="7"/>
        <v>15.6</v>
      </c>
      <c r="Y20" s="1">
        <v>5.6</v>
      </c>
      <c r="Z20" s="1">
        <v>4.8</v>
      </c>
      <c r="AA20" s="1">
        <v>18.600000000000001</v>
      </c>
      <c r="AB20" s="1">
        <v>8</v>
      </c>
      <c r="AC20" s="1">
        <v>7</v>
      </c>
      <c r="AD20" s="23" t="s">
        <v>34</v>
      </c>
      <c r="AE20" s="1">
        <f t="shared" si="8"/>
        <v>0</v>
      </c>
      <c r="AF20" s="1">
        <f t="shared" si="9"/>
        <v>0</v>
      </c>
      <c r="AG20" s="1">
        <f t="shared" si="10"/>
        <v>-6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53</v>
      </c>
      <c r="B21" s="1" t="s">
        <v>30</v>
      </c>
      <c r="C21" s="1"/>
      <c r="D21" s="1">
        <v>36</v>
      </c>
      <c r="E21" s="1">
        <v>9</v>
      </c>
      <c r="F21" s="1">
        <v>27</v>
      </c>
      <c r="G21" s="6">
        <v>0.4</v>
      </c>
      <c r="H21" s="1"/>
      <c r="I21" s="1" t="s">
        <v>31</v>
      </c>
      <c r="J21" s="1">
        <v>8.5</v>
      </c>
      <c r="K21" s="1">
        <f t="shared" si="1"/>
        <v>0.5</v>
      </c>
      <c r="L21" s="1"/>
      <c r="M21" s="1"/>
      <c r="N21" s="1"/>
      <c r="O21" s="1"/>
      <c r="P21" s="1">
        <f t="shared" si="2"/>
        <v>1.8</v>
      </c>
      <c r="Q21" s="5">
        <v>40</v>
      </c>
      <c r="R21" s="5">
        <f t="shared" si="12"/>
        <v>40</v>
      </c>
      <c r="S21" s="5">
        <f t="shared" si="13"/>
        <v>40</v>
      </c>
      <c r="T21" s="5"/>
      <c r="U21" s="5"/>
      <c r="V21" s="1"/>
      <c r="W21" s="1">
        <f t="shared" si="14"/>
        <v>37.222222222222221</v>
      </c>
      <c r="X21" s="1">
        <f t="shared" si="7"/>
        <v>15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0" t="s">
        <v>160</v>
      </c>
      <c r="AE21" s="1">
        <f t="shared" si="8"/>
        <v>16</v>
      </c>
      <c r="AF21" s="1">
        <f t="shared" si="9"/>
        <v>0</v>
      </c>
      <c r="AG21" s="1">
        <f t="shared" si="10"/>
        <v>-40</v>
      </c>
      <c r="AH21" s="1"/>
      <c r="AI21" s="1" t="str">
        <f>VLOOKUP(A21,[2]Донецк!$A:$A,1,0)</f>
        <v>5495 ВЕТЧ.С ИНДЕЙКОЙ Папа может п/о 400*6  Останкино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54</v>
      </c>
      <c r="B22" s="1" t="s">
        <v>33</v>
      </c>
      <c r="C22" s="1">
        <v>229.98</v>
      </c>
      <c r="D22" s="1">
        <v>190.143</v>
      </c>
      <c r="E22" s="1">
        <v>187.239</v>
      </c>
      <c r="F22" s="1">
        <v>208.68299999999999</v>
      </c>
      <c r="G22" s="6">
        <v>1</v>
      </c>
      <c r="H22" s="1">
        <v>45</v>
      </c>
      <c r="I22" s="1" t="s">
        <v>35</v>
      </c>
      <c r="J22" s="1">
        <v>176.8</v>
      </c>
      <c r="K22" s="1">
        <f t="shared" si="1"/>
        <v>10.438999999999993</v>
      </c>
      <c r="L22" s="1"/>
      <c r="M22" s="1"/>
      <c r="N22" s="1"/>
      <c r="O22" s="1">
        <f>VLOOKUP(A22,[1]TDSheet!$H$1:$I$65536,2,0)</f>
        <v>120</v>
      </c>
      <c r="P22" s="1">
        <f t="shared" si="2"/>
        <v>37.447800000000001</v>
      </c>
      <c r="Q22" s="5">
        <f>14*P22+O22-F22</f>
        <v>435.58619999999996</v>
      </c>
      <c r="R22" s="5">
        <f t="shared" si="12"/>
        <v>436</v>
      </c>
      <c r="S22" s="5">
        <f t="shared" si="13"/>
        <v>186</v>
      </c>
      <c r="T22" s="5">
        <v>250</v>
      </c>
      <c r="U22" s="5"/>
      <c r="V22" s="1"/>
      <c r="W22" s="1">
        <f t="shared" si="14"/>
        <v>14.011050048333948</v>
      </c>
      <c r="X22" s="1">
        <f t="shared" si="7"/>
        <v>2.3681765016903529</v>
      </c>
      <c r="Y22" s="1">
        <v>28.369199999999999</v>
      </c>
      <c r="Z22" s="1">
        <v>28.4068</v>
      </c>
      <c r="AA22" s="1">
        <v>33.180399999999999</v>
      </c>
      <c r="AB22" s="1">
        <v>37.9572</v>
      </c>
      <c r="AC22" s="1">
        <v>42.202399999999997</v>
      </c>
      <c r="AD22" s="1"/>
      <c r="AE22" s="1">
        <f t="shared" si="8"/>
        <v>186</v>
      </c>
      <c r="AF22" s="1">
        <f t="shared" si="9"/>
        <v>250</v>
      </c>
      <c r="AG22" s="1">
        <f t="shared" si="10"/>
        <v>37.447800000000029</v>
      </c>
      <c r="AH22" s="1"/>
      <c r="AI22" s="1" t="str">
        <f>VLOOKUP(A22,[2]Донецк!$A:$A,1,0)</f>
        <v>5544 Сервелат Финский в/к в/у_45с НОВАЯ ОСТАНКИНО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55</v>
      </c>
      <c r="B23" s="1" t="s">
        <v>30</v>
      </c>
      <c r="C23" s="1">
        <v>182</v>
      </c>
      <c r="D23" s="1">
        <v>96</v>
      </c>
      <c r="E23" s="1">
        <v>161</v>
      </c>
      <c r="F23" s="1">
        <v>94</v>
      </c>
      <c r="G23" s="6">
        <v>0.12</v>
      </c>
      <c r="H23" s="1">
        <v>60</v>
      </c>
      <c r="I23" s="1" t="s">
        <v>31</v>
      </c>
      <c r="J23" s="1">
        <v>170</v>
      </c>
      <c r="K23" s="1">
        <f t="shared" si="1"/>
        <v>-9</v>
      </c>
      <c r="L23" s="1"/>
      <c r="M23" s="1"/>
      <c r="N23" s="1"/>
      <c r="O23" s="1"/>
      <c r="P23" s="1">
        <f t="shared" si="2"/>
        <v>32.200000000000003</v>
      </c>
      <c r="Q23" s="5">
        <f t="shared" si="15"/>
        <v>324.60000000000002</v>
      </c>
      <c r="R23" s="5">
        <v>340</v>
      </c>
      <c r="S23" s="5">
        <f t="shared" si="13"/>
        <v>140</v>
      </c>
      <c r="T23" s="5">
        <v>200</v>
      </c>
      <c r="U23" s="5">
        <v>360</v>
      </c>
      <c r="V23" s="1"/>
      <c r="W23" s="1">
        <f t="shared" si="14"/>
        <v>13.478260869565217</v>
      </c>
      <c r="X23" s="1">
        <f t="shared" si="7"/>
        <v>2.9192546583850931</v>
      </c>
      <c r="Y23" s="1">
        <v>20</v>
      </c>
      <c r="Z23" s="1">
        <v>23.4</v>
      </c>
      <c r="AA23" s="1">
        <v>28.8</v>
      </c>
      <c r="AB23" s="1">
        <v>19.2</v>
      </c>
      <c r="AC23" s="1">
        <v>26.8</v>
      </c>
      <c r="AD23" s="1"/>
      <c r="AE23" s="1">
        <f t="shared" si="8"/>
        <v>16.8</v>
      </c>
      <c r="AF23" s="1">
        <f t="shared" si="9"/>
        <v>24</v>
      </c>
      <c r="AG23" s="1">
        <f t="shared" si="10"/>
        <v>64.399999999999977</v>
      </c>
      <c r="AH23" s="1"/>
      <c r="AI23" s="1" t="str">
        <f>VLOOKUP(A23,[2]Донецк!$A:$A,1,0)</f>
        <v>5682 САЛЯМИ МЕЛКОЗЕРНЕНАЯ с/к в/у 1/120_60с   ОСТАНКИНО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56</v>
      </c>
      <c r="B24" s="1" t="s">
        <v>30</v>
      </c>
      <c r="C24" s="1">
        <v>265</v>
      </c>
      <c r="D24" s="1"/>
      <c r="E24" s="1">
        <v>76</v>
      </c>
      <c r="F24" s="1">
        <v>183</v>
      </c>
      <c r="G24" s="6">
        <v>0.25</v>
      </c>
      <c r="H24" s="1">
        <v>120</v>
      </c>
      <c r="I24" s="1" t="s">
        <v>31</v>
      </c>
      <c r="J24" s="1">
        <v>78</v>
      </c>
      <c r="K24" s="1">
        <f t="shared" si="1"/>
        <v>-2</v>
      </c>
      <c r="L24" s="1"/>
      <c r="M24" s="1"/>
      <c r="N24" s="1"/>
      <c r="O24" s="1"/>
      <c r="P24" s="1">
        <f t="shared" si="2"/>
        <v>15.2</v>
      </c>
      <c r="Q24" s="5">
        <f t="shared" si="15"/>
        <v>14.599999999999994</v>
      </c>
      <c r="R24" s="5">
        <v>40</v>
      </c>
      <c r="S24" s="5">
        <f t="shared" si="13"/>
        <v>40</v>
      </c>
      <c r="T24" s="5"/>
      <c r="U24" s="5">
        <v>50</v>
      </c>
      <c r="V24" s="1"/>
      <c r="W24" s="1">
        <f t="shared" si="14"/>
        <v>14.671052631578949</v>
      </c>
      <c r="X24" s="1">
        <f t="shared" si="7"/>
        <v>12.039473684210527</v>
      </c>
      <c r="Y24" s="1">
        <v>8</v>
      </c>
      <c r="Z24" s="1">
        <v>4.8</v>
      </c>
      <c r="AA24" s="1">
        <v>9</v>
      </c>
      <c r="AB24" s="1">
        <v>23.6</v>
      </c>
      <c r="AC24" s="1">
        <v>25.6</v>
      </c>
      <c r="AD24" s="1"/>
      <c r="AE24" s="1">
        <f t="shared" si="8"/>
        <v>10</v>
      </c>
      <c r="AF24" s="1">
        <f t="shared" si="9"/>
        <v>0</v>
      </c>
      <c r="AG24" s="1">
        <f t="shared" si="10"/>
        <v>30.400000000000006</v>
      </c>
      <c r="AH24" s="1"/>
      <c r="AI24" s="1" t="str">
        <f>VLOOKUP(A24,[2]Донецк!$A:$A,1,0)</f>
        <v>5706 АРОМАТНАЯ Папа может с/к в/у 1/250 8шт.  ОСТАНКИНО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57</v>
      </c>
      <c r="B25" s="1" t="s">
        <v>33</v>
      </c>
      <c r="C25" s="1">
        <v>67.665999999999997</v>
      </c>
      <c r="D25" s="1"/>
      <c r="E25" s="1">
        <v>30.286999999999999</v>
      </c>
      <c r="F25" s="1">
        <v>33.387</v>
      </c>
      <c r="G25" s="6">
        <v>1</v>
      </c>
      <c r="H25" s="1">
        <v>120</v>
      </c>
      <c r="I25" s="1" t="s">
        <v>31</v>
      </c>
      <c r="J25" s="1">
        <v>32.1</v>
      </c>
      <c r="K25" s="1">
        <f t="shared" si="1"/>
        <v>-1.8130000000000024</v>
      </c>
      <c r="L25" s="1"/>
      <c r="M25" s="1"/>
      <c r="N25" s="1"/>
      <c r="O25" s="1"/>
      <c r="P25" s="1">
        <f t="shared" si="2"/>
        <v>6.0573999999999995</v>
      </c>
      <c r="Q25" s="5">
        <f t="shared" si="15"/>
        <v>45.359199999999987</v>
      </c>
      <c r="R25" s="5">
        <f t="shared" si="12"/>
        <v>45</v>
      </c>
      <c r="S25" s="5">
        <f t="shared" si="13"/>
        <v>45</v>
      </c>
      <c r="T25" s="5"/>
      <c r="U25" s="5"/>
      <c r="V25" s="1"/>
      <c r="W25" s="1">
        <f t="shared" si="14"/>
        <v>12.940700630633607</v>
      </c>
      <c r="X25" s="1">
        <f t="shared" si="7"/>
        <v>5.5117707267144329</v>
      </c>
      <c r="Y25" s="1">
        <v>3.0722</v>
      </c>
      <c r="Z25" s="1">
        <v>5.5345999999999993</v>
      </c>
      <c r="AA25" s="1">
        <v>3.0634000000000001</v>
      </c>
      <c r="AB25" s="1">
        <v>1.0072000000000001</v>
      </c>
      <c r="AC25" s="1">
        <v>6.5044000000000004</v>
      </c>
      <c r="AD25" s="1"/>
      <c r="AE25" s="1">
        <f t="shared" si="8"/>
        <v>45</v>
      </c>
      <c r="AF25" s="1">
        <f t="shared" si="9"/>
        <v>0</v>
      </c>
      <c r="AG25" s="1">
        <f t="shared" si="10"/>
        <v>12.114800000000002</v>
      </c>
      <c r="AH25" s="1"/>
      <c r="AI25" s="1" t="str">
        <f>VLOOKUP(A25,[2]Донецк!$A:$A,1,0)</f>
        <v>5708 ПОСОЛЬСКАЯ Папа может с/к в/у ОСТАНКИНО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58</v>
      </c>
      <c r="B26" s="1" t="s">
        <v>30</v>
      </c>
      <c r="C26" s="1">
        <v>91</v>
      </c>
      <c r="D26" s="1"/>
      <c r="E26" s="1">
        <v>77</v>
      </c>
      <c r="F26" s="1">
        <v>12</v>
      </c>
      <c r="G26" s="6">
        <v>0.4</v>
      </c>
      <c r="H26" s="1">
        <v>45</v>
      </c>
      <c r="I26" s="1" t="s">
        <v>31</v>
      </c>
      <c r="J26" s="1">
        <v>81</v>
      </c>
      <c r="K26" s="1">
        <f t="shared" si="1"/>
        <v>-4</v>
      </c>
      <c r="L26" s="1"/>
      <c r="M26" s="1"/>
      <c r="N26" s="1"/>
      <c r="O26" s="1"/>
      <c r="P26" s="1">
        <f t="shared" si="2"/>
        <v>15.4</v>
      </c>
      <c r="Q26" s="5">
        <f>11*P26+O26-F26</f>
        <v>157.4</v>
      </c>
      <c r="R26" s="5">
        <v>180</v>
      </c>
      <c r="S26" s="5">
        <f t="shared" si="13"/>
        <v>90</v>
      </c>
      <c r="T26" s="5">
        <v>90</v>
      </c>
      <c r="U26" s="5">
        <v>200</v>
      </c>
      <c r="V26" s="1"/>
      <c r="W26" s="1">
        <f t="shared" si="14"/>
        <v>12.467532467532468</v>
      </c>
      <c r="X26" s="1">
        <f t="shared" si="7"/>
        <v>0.77922077922077926</v>
      </c>
      <c r="Y26" s="1">
        <v>8.1999999999999993</v>
      </c>
      <c r="Z26" s="1">
        <v>1.6</v>
      </c>
      <c r="AA26" s="1">
        <v>9.1999999999999993</v>
      </c>
      <c r="AB26" s="1">
        <v>8.1999999999999993</v>
      </c>
      <c r="AC26" s="1">
        <v>7</v>
      </c>
      <c r="AD26" s="1"/>
      <c r="AE26" s="1">
        <f t="shared" si="8"/>
        <v>36</v>
      </c>
      <c r="AF26" s="1">
        <f t="shared" si="9"/>
        <v>36</v>
      </c>
      <c r="AG26" s="1">
        <f t="shared" si="10"/>
        <v>61.599999999999994</v>
      </c>
      <c r="AH26" s="1"/>
      <c r="AI26" s="1" t="str">
        <f>VLOOKUP(A26,[2]Донецк!$A:$A,1,0)</f>
        <v>5819 Сосиски Папа может 400г Мясные  ОСТАНКИНО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59</v>
      </c>
      <c r="B27" s="1" t="s">
        <v>33</v>
      </c>
      <c r="C27" s="1">
        <v>302.73200000000003</v>
      </c>
      <c r="D27" s="1">
        <v>82.191999999999993</v>
      </c>
      <c r="E27" s="1">
        <v>76.974000000000004</v>
      </c>
      <c r="F27" s="1">
        <v>294.61200000000002</v>
      </c>
      <c r="G27" s="6">
        <v>1</v>
      </c>
      <c r="H27" s="1">
        <v>45</v>
      </c>
      <c r="I27" s="1" t="s">
        <v>31</v>
      </c>
      <c r="J27" s="1">
        <v>80</v>
      </c>
      <c r="K27" s="1">
        <f t="shared" si="1"/>
        <v>-3.0259999999999962</v>
      </c>
      <c r="L27" s="1"/>
      <c r="M27" s="1"/>
      <c r="N27" s="1"/>
      <c r="O27" s="1">
        <f>VLOOKUP(A27,[1]TDSheet!$H$1:$I$65536,2,0)</f>
        <v>80</v>
      </c>
      <c r="P27" s="1">
        <f t="shared" si="2"/>
        <v>15.3948</v>
      </c>
      <c r="Q27" s="5"/>
      <c r="R27" s="5">
        <f t="shared" si="12"/>
        <v>0</v>
      </c>
      <c r="S27" s="5">
        <f t="shared" si="13"/>
        <v>0</v>
      </c>
      <c r="T27" s="5"/>
      <c r="U27" s="5"/>
      <c r="V27" s="1"/>
      <c r="W27" s="1">
        <f t="shared" si="14"/>
        <v>13.94055135500299</v>
      </c>
      <c r="X27" s="1">
        <f t="shared" si="7"/>
        <v>13.94055135500299</v>
      </c>
      <c r="Y27" s="1">
        <v>13.4236</v>
      </c>
      <c r="Z27" s="1">
        <v>9.9013999999999989</v>
      </c>
      <c r="AA27" s="1">
        <v>23.553599999999999</v>
      </c>
      <c r="AB27" s="1">
        <v>29.437799999999999</v>
      </c>
      <c r="AC27" s="1">
        <v>18.882200000000001</v>
      </c>
      <c r="AD27" s="23" t="s">
        <v>34</v>
      </c>
      <c r="AE27" s="1">
        <f t="shared" si="8"/>
        <v>0</v>
      </c>
      <c r="AF27" s="1">
        <f t="shared" si="9"/>
        <v>0</v>
      </c>
      <c r="AG27" s="1">
        <f t="shared" si="10"/>
        <v>16.310000000000002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60</v>
      </c>
      <c r="B28" s="1" t="s">
        <v>33</v>
      </c>
      <c r="C28" s="1">
        <v>789.39300000000003</v>
      </c>
      <c r="D28" s="1">
        <v>376.98399999999998</v>
      </c>
      <c r="E28" s="1">
        <v>535.11</v>
      </c>
      <c r="F28" s="1">
        <v>535.08399999999995</v>
      </c>
      <c r="G28" s="6">
        <v>1</v>
      </c>
      <c r="H28" s="1">
        <v>60</v>
      </c>
      <c r="I28" s="1" t="s">
        <v>39</v>
      </c>
      <c r="J28" s="1">
        <v>528.84400000000005</v>
      </c>
      <c r="K28" s="1">
        <f t="shared" si="1"/>
        <v>6.2659999999999627</v>
      </c>
      <c r="L28" s="1"/>
      <c r="M28" s="1"/>
      <c r="N28" s="1"/>
      <c r="O28" s="1">
        <f>VLOOKUP(A28,[1]TDSheet!$H$1:$I$65536,2,0)</f>
        <v>60</v>
      </c>
      <c r="P28" s="1">
        <f t="shared" si="2"/>
        <v>107.02200000000001</v>
      </c>
      <c r="Q28" s="5">
        <f>16*P28+O28-F28</f>
        <v>1237.268</v>
      </c>
      <c r="R28" s="5">
        <f t="shared" si="12"/>
        <v>1237</v>
      </c>
      <c r="S28" s="5">
        <f t="shared" si="13"/>
        <v>537</v>
      </c>
      <c r="T28" s="5">
        <v>700</v>
      </c>
      <c r="U28" s="5"/>
      <c r="V28" s="1"/>
      <c r="W28" s="1">
        <f t="shared" si="14"/>
        <v>15.997495841976413</v>
      </c>
      <c r="X28" s="1">
        <f t="shared" si="7"/>
        <v>4.4391246659565313</v>
      </c>
      <c r="Y28" s="1">
        <v>69.570399999999992</v>
      </c>
      <c r="Z28" s="1">
        <v>103.4534</v>
      </c>
      <c r="AA28" s="1">
        <v>118.2876</v>
      </c>
      <c r="AB28" s="1">
        <v>106.1842</v>
      </c>
      <c r="AC28" s="1">
        <v>120.202</v>
      </c>
      <c r="AD28" s="1"/>
      <c r="AE28" s="1">
        <f t="shared" si="8"/>
        <v>537</v>
      </c>
      <c r="AF28" s="1">
        <f t="shared" si="9"/>
        <v>700</v>
      </c>
      <c r="AG28" s="1">
        <f t="shared" si="10"/>
        <v>-107.02199999999993</v>
      </c>
      <c r="AH28" s="1"/>
      <c r="AI28" s="1" t="str">
        <f>VLOOKUP(A28,[2]Донецк!$A:$A,1,0)</f>
        <v>5851 ЭКСТРА Папа может вар п/о   ОСТАНКИНО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61</v>
      </c>
      <c r="B29" s="1" t="s">
        <v>30</v>
      </c>
      <c r="C29" s="1">
        <v>96</v>
      </c>
      <c r="D29" s="1">
        <v>16</v>
      </c>
      <c r="E29" s="1">
        <v>39</v>
      </c>
      <c r="F29" s="1">
        <v>68</v>
      </c>
      <c r="G29" s="6">
        <v>0.22</v>
      </c>
      <c r="H29" s="1">
        <v>120</v>
      </c>
      <c r="I29" s="1" t="s">
        <v>31</v>
      </c>
      <c r="J29" s="1">
        <v>40</v>
      </c>
      <c r="K29" s="1">
        <f t="shared" si="1"/>
        <v>-1</v>
      </c>
      <c r="L29" s="1"/>
      <c r="M29" s="1"/>
      <c r="N29" s="1"/>
      <c r="O29" s="1"/>
      <c r="P29" s="1">
        <f t="shared" si="2"/>
        <v>7.8</v>
      </c>
      <c r="Q29" s="5">
        <f t="shared" si="15"/>
        <v>33.399999999999991</v>
      </c>
      <c r="R29" s="5">
        <f t="shared" si="12"/>
        <v>33</v>
      </c>
      <c r="S29" s="5">
        <f t="shared" si="13"/>
        <v>33</v>
      </c>
      <c r="T29" s="5"/>
      <c r="U29" s="5"/>
      <c r="V29" s="1"/>
      <c r="W29" s="1">
        <f t="shared" si="14"/>
        <v>12.948717948717949</v>
      </c>
      <c r="X29" s="1">
        <f t="shared" si="7"/>
        <v>8.717948717948719</v>
      </c>
      <c r="Y29" s="1">
        <v>6.0704000000000002</v>
      </c>
      <c r="Z29" s="1">
        <v>5.8</v>
      </c>
      <c r="AA29" s="1">
        <v>10</v>
      </c>
      <c r="AB29" s="1">
        <v>10</v>
      </c>
      <c r="AC29" s="1">
        <v>8.1999999999999993</v>
      </c>
      <c r="AD29" s="1"/>
      <c r="AE29" s="1">
        <f t="shared" si="8"/>
        <v>7.26</v>
      </c>
      <c r="AF29" s="1">
        <f t="shared" si="9"/>
        <v>0</v>
      </c>
      <c r="AG29" s="1">
        <f t="shared" si="10"/>
        <v>15.600000000000009</v>
      </c>
      <c r="AH29" s="1"/>
      <c r="AI29" s="1" t="str">
        <f>VLOOKUP(A29,[2]Донецк!$A:$A,1,0)</f>
        <v>5931 ОХОТНИЧЬЯ Папа может с/к в/у 1/220 8шт.   ОСТАНКИНО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62</v>
      </c>
      <c r="B30" s="1" t="s">
        <v>33</v>
      </c>
      <c r="C30" s="1">
        <v>101.881</v>
      </c>
      <c r="D30" s="1"/>
      <c r="E30" s="1">
        <v>24.256</v>
      </c>
      <c r="F30" s="1">
        <v>72.805999999999997</v>
      </c>
      <c r="G30" s="6">
        <v>1</v>
      </c>
      <c r="H30" s="1">
        <v>45</v>
      </c>
      <c r="I30" s="1" t="s">
        <v>31</v>
      </c>
      <c r="J30" s="1">
        <v>23.5</v>
      </c>
      <c r="K30" s="1">
        <f t="shared" si="1"/>
        <v>0.75600000000000023</v>
      </c>
      <c r="L30" s="1"/>
      <c r="M30" s="1"/>
      <c r="N30" s="1"/>
      <c r="O30" s="1"/>
      <c r="P30" s="1">
        <f t="shared" si="2"/>
        <v>4.8512000000000004</v>
      </c>
      <c r="Q30" s="5"/>
      <c r="R30" s="5">
        <f t="shared" si="12"/>
        <v>0</v>
      </c>
      <c r="S30" s="5">
        <f t="shared" si="13"/>
        <v>0</v>
      </c>
      <c r="T30" s="5"/>
      <c r="U30" s="5"/>
      <c r="V30" s="1"/>
      <c r="W30" s="1">
        <f t="shared" si="14"/>
        <v>15.007833113456462</v>
      </c>
      <c r="X30" s="1">
        <f t="shared" si="7"/>
        <v>15.007833113456462</v>
      </c>
      <c r="Y30" s="1">
        <v>3.8690000000000002</v>
      </c>
      <c r="Z30" s="1">
        <v>5.6036000000000001</v>
      </c>
      <c r="AA30" s="1">
        <v>8.8163999999999998</v>
      </c>
      <c r="AB30" s="1">
        <v>10.972</v>
      </c>
      <c r="AC30" s="1">
        <v>2.3210000000000002</v>
      </c>
      <c r="AD30" s="1" t="s">
        <v>63</v>
      </c>
      <c r="AE30" s="1">
        <f t="shared" si="8"/>
        <v>0</v>
      </c>
      <c r="AF30" s="1">
        <f t="shared" si="9"/>
        <v>0</v>
      </c>
      <c r="AG30" s="1">
        <f t="shared" si="10"/>
        <v>-3.7999999999996703E-2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64</v>
      </c>
      <c r="B31" s="1" t="s">
        <v>30</v>
      </c>
      <c r="C31" s="1">
        <v>169</v>
      </c>
      <c r="D31" s="1"/>
      <c r="E31" s="1">
        <v>49</v>
      </c>
      <c r="F31" s="1">
        <v>114</v>
      </c>
      <c r="G31" s="6">
        <v>0.4</v>
      </c>
      <c r="H31" s="1">
        <v>60</v>
      </c>
      <c r="I31" s="1" t="s">
        <v>31</v>
      </c>
      <c r="J31" s="1">
        <v>44</v>
      </c>
      <c r="K31" s="1">
        <f t="shared" si="1"/>
        <v>5</v>
      </c>
      <c r="L31" s="1"/>
      <c r="M31" s="1"/>
      <c r="N31" s="1"/>
      <c r="O31" s="1"/>
      <c r="P31" s="1">
        <f t="shared" si="2"/>
        <v>9.8000000000000007</v>
      </c>
      <c r="Q31" s="5"/>
      <c r="R31" s="5">
        <f t="shared" si="12"/>
        <v>0</v>
      </c>
      <c r="S31" s="5">
        <f t="shared" si="13"/>
        <v>0</v>
      </c>
      <c r="T31" s="5"/>
      <c r="U31" s="5"/>
      <c r="V31" s="1"/>
      <c r="W31" s="1">
        <f t="shared" si="14"/>
        <v>11.63265306122449</v>
      </c>
      <c r="X31" s="1">
        <f t="shared" si="7"/>
        <v>11.63265306122449</v>
      </c>
      <c r="Y31" s="1">
        <v>2.8</v>
      </c>
      <c r="Z31" s="1">
        <v>7.2</v>
      </c>
      <c r="AA31" s="1">
        <v>7.2</v>
      </c>
      <c r="AB31" s="1">
        <v>6.2</v>
      </c>
      <c r="AC31" s="1">
        <v>10.8</v>
      </c>
      <c r="AD31" s="1" t="s">
        <v>173</v>
      </c>
      <c r="AE31" s="1">
        <f t="shared" si="8"/>
        <v>0</v>
      </c>
      <c r="AF31" s="1">
        <f t="shared" si="9"/>
        <v>0</v>
      </c>
      <c r="AG31" s="1">
        <f t="shared" si="10"/>
        <v>33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65</v>
      </c>
      <c r="B32" s="1" t="s">
        <v>33</v>
      </c>
      <c r="C32" s="1">
        <v>284.09199999999998</v>
      </c>
      <c r="D32" s="1">
        <v>280.13600000000002</v>
      </c>
      <c r="E32" s="1">
        <v>258.39299999999997</v>
      </c>
      <c r="F32" s="1">
        <v>276.43200000000002</v>
      </c>
      <c r="G32" s="6">
        <v>1</v>
      </c>
      <c r="H32" s="1">
        <v>60</v>
      </c>
      <c r="I32" s="1" t="s">
        <v>39</v>
      </c>
      <c r="J32" s="1">
        <v>230.6</v>
      </c>
      <c r="K32" s="1">
        <f t="shared" si="1"/>
        <v>27.792999999999978</v>
      </c>
      <c r="L32" s="1"/>
      <c r="M32" s="1"/>
      <c r="N32" s="1"/>
      <c r="O32" s="1"/>
      <c r="P32" s="1">
        <f t="shared" si="2"/>
        <v>51.678599999999996</v>
      </c>
      <c r="Q32" s="5">
        <f>15*P32+O32-F32</f>
        <v>498.74699999999996</v>
      </c>
      <c r="R32" s="5">
        <f t="shared" si="12"/>
        <v>499</v>
      </c>
      <c r="S32" s="5">
        <f t="shared" si="13"/>
        <v>199</v>
      </c>
      <c r="T32" s="5">
        <v>300</v>
      </c>
      <c r="U32" s="5"/>
      <c r="V32" s="1"/>
      <c r="W32" s="1">
        <f t="shared" si="14"/>
        <v>15.004895643457836</v>
      </c>
      <c r="X32" s="1">
        <f t="shared" si="7"/>
        <v>5.349061313580477</v>
      </c>
      <c r="Y32" s="1">
        <v>20.709800000000001</v>
      </c>
      <c r="Z32" s="1">
        <v>40.444000000000003</v>
      </c>
      <c r="AA32" s="1">
        <v>34.2408</v>
      </c>
      <c r="AB32" s="1">
        <v>29.244399999999999</v>
      </c>
      <c r="AC32" s="1">
        <v>33.752000000000002</v>
      </c>
      <c r="AD32" s="1"/>
      <c r="AE32" s="1">
        <f t="shared" si="8"/>
        <v>199</v>
      </c>
      <c r="AF32" s="1">
        <f t="shared" si="9"/>
        <v>300</v>
      </c>
      <c r="AG32" s="1">
        <f t="shared" si="10"/>
        <v>-1.1368683772161603E-13</v>
      </c>
      <c r="AH32" s="1"/>
      <c r="AI32" s="1" t="str">
        <f>VLOOKUP(A32,[2]Донецк!$A:$A,1,0)</f>
        <v>5993 ВРЕМЯ ОКРОШКИ Папа может вар п/о   ОСТАНКИНО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66</v>
      </c>
      <c r="B33" s="1" t="s">
        <v>30</v>
      </c>
      <c r="C33" s="1">
        <v>101</v>
      </c>
      <c r="D33" s="1"/>
      <c r="E33" s="1">
        <v>85</v>
      </c>
      <c r="F33" s="1">
        <v>6</v>
      </c>
      <c r="G33" s="6">
        <v>0</v>
      </c>
      <c r="H33" s="1">
        <v>60</v>
      </c>
      <c r="I33" s="1" t="s">
        <v>36</v>
      </c>
      <c r="J33" s="1">
        <v>91.6</v>
      </c>
      <c r="K33" s="1">
        <f t="shared" si="1"/>
        <v>-6.5999999999999943</v>
      </c>
      <c r="L33" s="1"/>
      <c r="M33" s="1"/>
      <c r="N33" s="1"/>
      <c r="O33" s="1"/>
      <c r="P33" s="1">
        <f t="shared" si="2"/>
        <v>17</v>
      </c>
      <c r="Q33" s="5">
        <f>11*P33+O33-F33</f>
        <v>181</v>
      </c>
      <c r="R33" s="5"/>
      <c r="S33" s="5"/>
      <c r="T33" s="5"/>
      <c r="U33" s="25">
        <v>0</v>
      </c>
      <c r="V33" s="26" t="s">
        <v>171</v>
      </c>
      <c r="W33" s="1">
        <f t="shared" si="11"/>
        <v>11</v>
      </c>
      <c r="X33" s="1">
        <f t="shared" si="7"/>
        <v>0.35294117647058826</v>
      </c>
      <c r="Y33" s="1">
        <v>5.4</v>
      </c>
      <c r="Z33" s="1">
        <v>9.8000000000000007</v>
      </c>
      <c r="AA33" s="1">
        <v>6.2</v>
      </c>
      <c r="AB33" s="1">
        <v>4.2</v>
      </c>
      <c r="AC33" s="1">
        <v>17.600000000000001</v>
      </c>
      <c r="AD33" s="1" t="s">
        <v>174</v>
      </c>
      <c r="AE33" s="1">
        <f t="shared" si="8"/>
        <v>0</v>
      </c>
      <c r="AF33" s="1">
        <f t="shared" si="9"/>
        <v>0</v>
      </c>
      <c r="AG33" s="1">
        <f t="shared" si="10"/>
        <v>68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67</v>
      </c>
      <c r="B34" s="1" t="s">
        <v>33</v>
      </c>
      <c r="C34" s="1">
        <v>1419.644</v>
      </c>
      <c r="D34" s="1"/>
      <c r="E34" s="16">
        <f>85.644+E114</f>
        <v>469.53199999999998</v>
      </c>
      <c r="F34" s="16">
        <f>582.684+F114</f>
        <v>989.6579999999999</v>
      </c>
      <c r="G34" s="6">
        <v>1</v>
      </c>
      <c r="H34" s="1">
        <v>45</v>
      </c>
      <c r="I34" s="1" t="s">
        <v>35</v>
      </c>
      <c r="J34" s="1">
        <v>89</v>
      </c>
      <c r="K34" s="1">
        <f t="shared" si="1"/>
        <v>380.53199999999998</v>
      </c>
      <c r="L34" s="1"/>
      <c r="M34" s="1"/>
      <c r="N34" s="1"/>
      <c r="O34" s="1"/>
      <c r="P34" s="1">
        <f t="shared" si="2"/>
        <v>93.906399999999991</v>
      </c>
      <c r="Q34" s="5">
        <f>15*P34+O34-F34</f>
        <v>418.93799999999987</v>
      </c>
      <c r="R34" s="5">
        <v>470</v>
      </c>
      <c r="S34" s="5">
        <f>R34-T34</f>
        <v>200</v>
      </c>
      <c r="T34" s="5">
        <v>270</v>
      </c>
      <c r="U34" s="5">
        <v>500</v>
      </c>
      <c r="V34" s="1"/>
      <c r="W34" s="1">
        <f>(F34-O34+R34)/P34</f>
        <v>15.543754206316077</v>
      </c>
      <c r="X34" s="1">
        <f t="shared" si="7"/>
        <v>10.538770520433111</v>
      </c>
      <c r="Y34" s="1">
        <v>108.026</v>
      </c>
      <c r="Z34" s="1">
        <v>19.7882</v>
      </c>
      <c r="AA34" s="1">
        <v>124.25620000000001</v>
      </c>
      <c r="AB34" s="1">
        <v>114.13679999999999</v>
      </c>
      <c r="AC34" s="1">
        <v>124.0566</v>
      </c>
      <c r="AD34" s="1"/>
      <c r="AE34" s="1">
        <f t="shared" si="8"/>
        <v>200</v>
      </c>
      <c r="AF34" s="1">
        <f t="shared" si="9"/>
        <v>270</v>
      </c>
      <c r="AG34" s="1">
        <f t="shared" si="10"/>
        <v>2.2737367544323206E-13</v>
      </c>
      <c r="AH34" s="1"/>
      <c r="AI34" s="1" t="str">
        <f>VLOOKUP(A34,[2]Донецк!$A:$A,1,0)</f>
        <v>6113 СОЧНЫЕ сос п/о мгс 1*6_Ашан  ОСТАНКИНО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8" t="s">
        <v>68</v>
      </c>
      <c r="B35" s="18" t="s">
        <v>30</v>
      </c>
      <c r="C35" s="18">
        <v>187</v>
      </c>
      <c r="D35" s="18"/>
      <c r="E35" s="18">
        <v>102</v>
      </c>
      <c r="F35" s="18">
        <v>81</v>
      </c>
      <c r="G35" s="19">
        <v>0</v>
      </c>
      <c r="H35" s="18">
        <v>45</v>
      </c>
      <c r="I35" s="21" t="s">
        <v>165</v>
      </c>
      <c r="J35" s="18">
        <v>102</v>
      </c>
      <c r="K35" s="18">
        <f t="shared" ref="K35:K65" si="16">E35-J35</f>
        <v>0</v>
      </c>
      <c r="L35" s="18"/>
      <c r="M35" s="18"/>
      <c r="N35" s="18"/>
      <c r="O35" s="18"/>
      <c r="P35" s="18">
        <f t="shared" si="2"/>
        <v>20.399999999999999</v>
      </c>
      <c r="Q35" s="20"/>
      <c r="R35" s="20"/>
      <c r="S35" s="20"/>
      <c r="T35" s="20"/>
      <c r="U35" s="20"/>
      <c r="V35" s="18"/>
      <c r="W35" s="18">
        <f t="shared" si="11"/>
        <v>3.9705882352941178</v>
      </c>
      <c r="X35" s="18">
        <f t="shared" si="7"/>
        <v>3.9705882352941178</v>
      </c>
      <c r="Y35" s="18">
        <v>12.2</v>
      </c>
      <c r="Z35" s="18">
        <v>5.2</v>
      </c>
      <c r="AA35" s="18">
        <v>27</v>
      </c>
      <c r="AB35" s="18">
        <v>25</v>
      </c>
      <c r="AC35" s="18">
        <v>18.399999999999999</v>
      </c>
      <c r="AD35" s="21" t="s">
        <v>69</v>
      </c>
      <c r="AE35" s="18">
        <f t="shared" si="8"/>
        <v>0</v>
      </c>
      <c r="AF35" s="18">
        <f t="shared" si="9"/>
        <v>0</v>
      </c>
      <c r="AG35" s="1">
        <f t="shared" si="10"/>
        <v>225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8" t="s">
        <v>162</v>
      </c>
      <c r="B36" s="18"/>
      <c r="C36" s="18"/>
      <c r="D36" s="18"/>
      <c r="E36" s="18"/>
      <c r="F36" s="18"/>
      <c r="G36" s="19">
        <v>1</v>
      </c>
      <c r="H36" s="18"/>
      <c r="I36" s="21" t="s">
        <v>163</v>
      </c>
      <c r="J36" s="18"/>
      <c r="K36" s="18"/>
      <c r="L36" s="18"/>
      <c r="M36" s="18"/>
      <c r="N36" s="18"/>
      <c r="O36" s="18"/>
      <c r="P36" s="18"/>
      <c r="Q36" s="20">
        <v>20</v>
      </c>
      <c r="R36" s="5">
        <v>40</v>
      </c>
      <c r="S36" s="5">
        <f t="shared" ref="S36:S37" si="17">R36-T36</f>
        <v>40</v>
      </c>
      <c r="T36" s="5"/>
      <c r="U36" s="20">
        <v>50</v>
      </c>
      <c r="V36" s="18"/>
      <c r="W36" s="1" t="e">
        <f t="shared" ref="W36:W37" si="18">(F36-O36+R36)/P36</f>
        <v>#DIV/0!</v>
      </c>
      <c r="X36" s="18" t="e">
        <f t="shared" si="7"/>
        <v>#DIV/0!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/>
      <c r="AE36" s="1">
        <f t="shared" si="8"/>
        <v>40</v>
      </c>
      <c r="AF36" s="1">
        <f t="shared" si="9"/>
        <v>0</v>
      </c>
      <c r="AG36" s="1">
        <f t="shared" si="10"/>
        <v>-20</v>
      </c>
      <c r="AH36" s="1"/>
      <c r="AI36" s="1" t="str">
        <f>VLOOKUP(A36,[2]Донецк!$A:$A,1,0)</f>
        <v>6868 МОЛОЧНЫЕ ПРЕМИУМ ПМ сос п/о мгс 2*4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70</v>
      </c>
      <c r="B37" s="1" t="s">
        <v>30</v>
      </c>
      <c r="C37" s="1">
        <v>19</v>
      </c>
      <c r="D37" s="1">
        <v>60</v>
      </c>
      <c r="E37" s="1">
        <v>12</v>
      </c>
      <c r="F37" s="1">
        <v>63</v>
      </c>
      <c r="G37" s="6">
        <v>0.3</v>
      </c>
      <c r="H37" s="1">
        <v>45</v>
      </c>
      <c r="I37" s="1" t="s">
        <v>31</v>
      </c>
      <c r="J37" s="1">
        <v>47</v>
      </c>
      <c r="K37" s="1">
        <f t="shared" si="16"/>
        <v>-35</v>
      </c>
      <c r="L37" s="1"/>
      <c r="M37" s="1"/>
      <c r="N37" s="1"/>
      <c r="O37" s="1"/>
      <c r="P37" s="1">
        <f t="shared" ref="P37:P56" si="19">E37/5</f>
        <v>2.4</v>
      </c>
      <c r="Q37" s="27"/>
      <c r="R37" s="5">
        <f t="shared" ref="R37" si="20">ROUND(Q37,0)</f>
        <v>0</v>
      </c>
      <c r="S37" s="5">
        <f t="shared" si="17"/>
        <v>0</v>
      </c>
      <c r="T37" s="5"/>
      <c r="U37" s="27"/>
      <c r="V37" s="1"/>
      <c r="W37" s="1">
        <f t="shared" si="18"/>
        <v>26.25</v>
      </c>
      <c r="X37" s="1">
        <f t="shared" si="7"/>
        <v>26.25</v>
      </c>
      <c r="Y37" s="1">
        <v>10.199999999999999</v>
      </c>
      <c r="Z37" s="1">
        <v>2.4</v>
      </c>
      <c r="AA37" s="1">
        <v>0</v>
      </c>
      <c r="AB37" s="1">
        <v>0</v>
      </c>
      <c r="AC37" s="1">
        <v>0</v>
      </c>
      <c r="AD37" s="24" t="s">
        <v>71</v>
      </c>
      <c r="AE37" s="1">
        <f t="shared" si="8"/>
        <v>0</v>
      </c>
      <c r="AF37" s="1">
        <f t="shared" si="9"/>
        <v>0</v>
      </c>
      <c r="AG37" s="1">
        <f t="shared" si="10"/>
        <v>-27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1" t="s">
        <v>72</v>
      </c>
      <c r="B38" s="11" t="s">
        <v>33</v>
      </c>
      <c r="C38" s="11">
        <v>194.727</v>
      </c>
      <c r="D38" s="11">
        <v>170.44800000000001</v>
      </c>
      <c r="E38" s="11">
        <v>213.66</v>
      </c>
      <c r="F38" s="11">
        <v>109.43300000000001</v>
      </c>
      <c r="G38" s="12">
        <v>0</v>
      </c>
      <c r="H38" s="11">
        <v>60</v>
      </c>
      <c r="I38" s="13" t="s">
        <v>36</v>
      </c>
      <c r="J38" s="11">
        <v>228.4</v>
      </c>
      <c r="K38" s="11">
        <f t="shared" si="16"/>
        <v>-14.740000000000009</v>
      </c>
      <c r="L38" s="11"/>
      <c r="M38" s="11"/>
      <c r="N38" s="11"/>
      <c r="O38" s="11"/>
      <c r="P38" s="11">
        <f t="shared" si="19"/>
        <v>42.731999999999999</v>
      </c>
      <c r="Q38" s="14"/>
      <c r="R38" s="14"/>
      <c r="S38" s="14"/>
      <c r="T38" s="14"/>
      <c r="U38" s="14"/>
      <c r="V38" s="11"/>
      <c r="W38" s="11">
        <f t="shared" si="11"/>
        <v>2.5609145371150426</v>
      </c>
      <c r="X38" s="11">
        <f t="shared" si="7"/>
        <v>2.5609145371150426</v>
      </c>
      <c r="Y38" s="11">
        <v>29.286999999999999</v>
      </c>
      <c r="Z38" s="11">
        <v>38.731999999999999</v>
      </c>
      <c r="AA38" s="11">
        <v>17.268799999999999</v>
      </c>
      <c r="AB38" s="11">
        <v>30.437200000000001</v>
      </c>
      <c r="AC38" s="11">
        <v>60.054400000000001</v>
      </c>
      <c r="AD38" s="11"/>
      <c r="AE38" s="11">
        <f t="shared" si="8"/>
        <v>0</v>
      </c>
      <c r="AF38" s="11">
        <f t="shared" si="9"/>
        <v>0</v>
      </c>
      <c r="AG38" s="1">
        <f t="shared" si="10"/>
        <v>531.54700000000003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24" t="s">
        <v>73</v>
      </c>
      <c r="B39" s="1" t="s">
        <v>30</v>
      </c>
      <c r="C39" s="1">
        <v>117</v>
      </c>
      <c r="D39" s="1">
        <v>30</v>
      </c>
      <c r="E39" s="24">
        <v>14</v>
      </c>
      <c r="F39" s="24">
        <v>129</v>
      </c>
      <c r="G39" s="6">
        <v>0.09</v>
      </c>
      <c r="H39" s="1">
        <v>45</v>
      </c>
      <c r="I39" s="1" t="s">
        <v>31</v>
      </c>
      <c r="J39" s="1">
        <v>15</v>
      </c>
      <c r="K39" s="1">
        <f t="shared" si="16"/>
        <v>-1</v>
      </c>
      <c r="L39" s="1"/>
      <c r="M39" s="1"/>
      <c r="N39" s="1"/>
      <c r="O39" s="1"/>
      <c r="P39" s="1">
        <f t="shared" si="19"/>
        <v>2.8</v>
      </c>
      <c r="Q39" s="5"/>
      <c r="R39" s="5">
        <f>ROUND(Q39,0)</f>
        <v>0</v>
      </c>
      <c r="S39" s="5">
        <f>R39-T39</f>
        <v>0</v>
      </c>
      <c r="T39" s="5"/>
      <c r="U39" s="5"/>
      <c r="V39" s="1"/>
      <c r="W39" s="1">
        <f>(F39-O39+R39)/P39</f>
        <v>46.071428571428577</v>
      </c>
      <c r="X39" s="1">
        <f t="shared" si="7"/>
        <v>46.071428571428577</v>
      </c>
      <c r="Y39" s="1">
        <v>0.8</v>
      </c>
      <c r="Z39" s="1">
        <v>0</v>
      </c>
      <c r="AA39" s="1">
        <v>13.8</v>
      </c>
      <c r="AB39" s="1">
        <v>4.4000000000000004</v>
      </c>
      <c r="AC39" s="1">
        <v>3.4</v>
      </c>
      <c r="AD39" s="17" t="s">
        <v>34</v>
      </c>
      <c r="AE39" s="1">
        <f t="shared" si="8"/>
        <v>0</v>
      </c>
      <c r="AF39" s="1">
        <f t="shared" si="9"/>
        <v>0</v>
      </c>
      <c r="AG39" s="1">
        <f t="shared" si="10"/>
        <v>-87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24" t="s">
        <v>74</v>
      </c>
      <c r="B40" s="11" t="s">
        <v>30</v>
      </c>
      <c r="C40" s="11">
        <v>58</v>
      </c>
      <c r="D40" s="11"/>
      <c r="E40" s="24">
        <v>-12</v>
      </c>
      <c r="F40" s="24">
        <v>57</v>
      </c>
      <c r="G40" s="12">
        <v>0</v>
      </c>
      <c r="H40" s="11">
        <v>45</v>
      </c>
      <c r="I40" s="11" t="s">
        <v>36</v>
      </c>
      <c r="J40" s="11">
        <v>55</v>
      </c>
      <c r="K40" s="11">
        <f t="shared" si="16"/>
        <v>-67</v>
      </c>
      <c r="L40" s="11"/>
      <c r="M40" s="11"/>
      <c r="N40" s="11"/>
      <c r="O40" s="11"/>
      <c r="P40" s="11">
        <f t="shared" si="19"/>
        <v>-2.4</v>
      </c>
      <c r="Q40" s="14"/>
      <c r="R40" s="14"/>
      <c r="S40" s="14"/>
      <c r="T40" s="14"/>
      <c r="U40" s="14"/>
      <c r="V40" s="11"/>
      <c r="W40" s="11">
        <f t="shared" si="11"/>
        <v>-23.75</v>
      </c>
      <c r="X40" s="11">
        <f t="shared" si="7"/>
        <v>-23.75</v>
      </c>
      <c r="Y40" s="11">
        <v>1.2</v>
      </c>
      <c r="Z40" s="11">
        <v>0.2</v>
      </c>
      <c r="AA40" s="11">
        <v>23</v>
      </c>
      <c r="AB40" s="11">
        <v>8.8000000000000007</v>
      </c>
      <c r="AC40" s="11">
        <v>22</v>
      </c>
      <c r="AD40" s="15" t="s">
        <v>161</v>
      </c>
      <c r="AE40" s="11">
        <f t="shared" si="8"/>
        <v>0</v>
      </c>
      <c r="AF40" s="11">
        <f t="shared" si="9"/>
        <v>0</v>
      </c>
      <c r="AG40" s="1">
        <f t="shared" si="10"/>
        <v>-93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75</v>
      </c>
      <c r="B41" s="1" t="s">
        <v>30</v>
      </c>
      <c r="C41" s="1">
        <v>205</v>
      </c>
      <c r="D41" s="1"/>
      <c r="E41" s="1">
        <v>63</v>
      </c>
      <c r="F41" s="1">
        <v>130</v>
      </c>
      <c r="G41" s="6">
        <v>0.27</v>
      </c>
      <c r="H41" s="1">
        <v>45</v>
      </c>
      <c r="I41" s="1" t="s">
        <v>31</v>
      </c>
      <c r="J41" s="1">
        <v>80</v>
      </c>
      <c r="K41" s="1">
        <f t="shared" si="16"/>
        <v>-17</v>
      </c>
      <c r="L41" s="1"/>
      <c r="M41" s="1"/>
      <c r="N41" s="1"/>
      <c r="O41" s="1"/>
      <c r="P41" s="1">
        <f t="shared" si="19"/>
        <v>12.6</v>
      </c>
      <c r="Q41" s="5">
        <f t="shared" ref="Q41" si="21">13*P41+O41-F41</f>
        <v>33.799999999999983</v>
      </c>
      <c r="R41" s="5">
        <v>50</v>
      </c>
      <c r="S41" s="5">
        <f t="shared" ref="S41:S42" si="22">R41-T41</f>
        <v>50</v>
      </c>
      <c r="T41" s="5"/>
      <c r="U41" s="5">
        <v>50</v>
      </c>
      <c r="V41" s="1"/>
      <c r="W41" s="1">
        <f t="shared" ref="W41:W42" si="23">(F41-O41+R41)/P41</f>
        <v>14.285714285714286</v>
      </c>
      <c r="X41" s="1">
        <f t="shared" si="7"/>
        <v>10.317460317460318</v>
      </c>
      <c r="Y41" s="1">
        <v>11.2</v>
      </c>
      <c r="Z41" s="1">
        <v>12.8</v>
      </c>
      <c r="AA41" s="1">
        <v>17</v>
      </c>
      <c r="AB41" s="1">
        <v>16</v>
      </c>
      <c r="AC41" s="1">
        <v>22.4</v>
      </c>
      <c r="AD41" s="1"/>
      <c r="AE41" s="1">
        <f t="shared" si="8"/>
        <v>13.5</v>
      </c>
      <c r="AF41" s="1">
        <f t="shared" si="9"/>
        <v>0</v>
      </c>
      <c r="AG41" s="1">
        <f t="shared" si="10"/>
        <v>25.200000000000017</v>
      </c>
      <c r="AH41" s="1"/>
      <c r="AI41" s="1" t="str">
        <f>VLOOKUP(A41,[2]Донецк!$A:$A,1,0)</f>
        <v>6297 ФИЛЕЙНЫЕ сос ц/о в/у 1/270 12шт_45с  ОСТАНКИНО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76</v>
      </c>
      <c r="B42" s="1" t="s">
        <v>33</v>
      </c>
      <c r="C42" s="1">
        <v>522.71600000000001</v>
      </c>
      <c r="D42" s="1">
        <v>280.858</v>
      </c>
      <c r="E42" s="1">
        <v>419.815</v>
      </c>
      <c r="F42" s="1">
        <v>345.36799999999999</v>
      </c>
      <c r="G42" s="6">
        <v>1</v>
      </c>
      <c r="H42" s="1">
        <v>45</v>
      </c>
      <c r="I42" s="1" t="s">
        <v>35</v>
      </c>
      <c r="J42" s="1">
        <v>410.35599999999999</v>
      </c>
      <c r="K42" s="1">
        <f t="shared" si="16"/>
        <v>9.4590000000000032</v>
      </c>
      <c r="L42" s="1"/>
      <c r="M42" s="1"/>
      <c r="N42" s="1"/>
      <c r="O42" s="1"/>
      <c r="P42" s="1">
        <f t="shared" si="19"/>
        <v>83.962999999999994</v>
      </c>
      <c r="Q42" s="5">
        <f>15*P42+O42-F42</f>
        <v>914.077</v>
      </c>
      <c r="R42" s="5">
        <f t="shared" ref="R42" si="24">ROUND(Q42,0)</f>
        <v>914</v>
      </c>
      <c r="S42" s="5">
        <f t="shared" si="22"/>
        <v>414</v>
      </c>
      <c r="T42" s="5">
        <v>500</v>
      </c>
      <c r="U42" s="5"/>
      <c r="V42" s="1"/>
      <c r="W42" s="1">
        <f t="shared" si="23"/>
        <v>14.999082929385564</v>
      </c>
      <c r="X42" s="1">
        <f t="shared" si="7"/>
        <v>4.1133356359348765</v>
      </c>
      <c r="Y42" s="1">
        <v>56.753200000000007</v>
      </c>
      <c r="Z42" s="1">
        <v>60.141599999999997</v>
      </c>
      <c r="AA42" s="1">
        <v>68.608000000000004</v>
      </c>
      <c r="AB42" s="1">
        <v>83.168800000000005</v>
      </c>
      <c r="AC42" s="1">
        <v>82.60560000000001</v>
      </c>
      <c r="AD42" s="1"/>
      <c r="AE42" s="1">
        <f t="shared" si="8"/>
        <v>414</v>
      </c>
      <c r="AF42" s="1">
        <f t="shared" si="9"/>
        <v>500</v>
      </c>
      <c r="AG42" s="1">
        <f t="shared" si="10"/>
        <v>0</v>
      </c>
      <c r="AH42" s="1"/>
      <c r="AI42" s="1" t="str">
        <f>VLOOKUP(A42,[2]Донецк!$A:$A,1,0)</f>
        <v>6303 Мясные Папа может сос п/о мгс 1,5*3  Останкино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1" t="s">
        <v>77</v>
      </c>
      <c r="B43" s="11" t="s">
        <v>30</v>
      </c>
      <c r="C43" s="11">
        <v>488</v>
      </c>
      <c r="D43" s="11"/>
      <c r="E43" s="11">
        <v>280</v>
      </c>
      <c r="F43" s="11">
        <v>193</v>
      </c>
      <c r="G43" s="12">
        <v>0</v>
      </c>
      <c r="H43" s="11" t="e">
        <v>#N/A</v>
      </c>
      <c r="I43" s="11" t="s">
        <v>36</v>
      </c>
      <c r="J43" s="11">
        <v>276</v>
      </c>
      <c r="K43" s="11">
        <f t="shared" si="16"/>
        <v>4</v>
      </c>
      <c r="L43" s="11"/>
      <c r="M43" s="11"/>
      <c r="N43" s="11"/>
      <c r="O43" s="11"/>
      <c r="P43" s="11">
        <f t="shared" si="19"/>
        <v>56</v>
      </c>
      <c r="Q43" s="14"/>
      <c r="R43" s="14"/>
      <c r="S43" s="14"/>
      <c r="T43" s="14"/>
      <c r="U43" s="14"/>
      <c r="V43" s="11"/>
      <c r="W43" s="11">
        <f t="shared" si="11"/>
        <v>3.4464285714285716</v>
      </c>
      <c r="X43" s="11">
        <f t="shared" si="7"/>
        <v>3.4464285714285716</v>
      </c>
      <c r="Y43" s="11">
        <v>33</v>
      </c>
      <c r="Z43" s="11">
        <v>24.4</v>
      </c>
      <c r="AA43" s="11">
        <v>43.8</v>
      </c>
      <c r="AB43" s="11">
        <v>5.8</v>
      </c>
      <c r="AC43" s="11">
        <v>0</v>
      </c>
      <c r="AD43" s="17" t="s">
        <v>78</v>
      </c>
      <c r="AE43" s="11">
        <f t="shared" si="8"/>
        <v>0</v>
      </c>
      <c r="AF43" s="11">
        <f t="shared" si="9"/>
        <v>0</v>
      </c>
      <c r="AG43" s="1">
        <f t="shared" si="10"/>
        <v>647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79</v>
      </c>
      <c r="B44" s="1" t="s">
        <v>30</v>
      </c>
      <c r="C44" s="1">
        <v>399.8</v>
      </c>
      <c r="D44" s="1"/>
      <c r="E44" s="1">
        <v>119</v>
      </c>
      <c r="F44" s="1">
        <v>264</v>
      </c>
      <c r="G44" s="6">
        <v>0.4</v>
      </c>
      <c r="H44" s="1">
        <v>60</v>
      </c>
      <c r="I44" s="1" t="s">
        <v>39</v>
      </c>
      <c r="J44" s="1">
        <v>117</v>
      </c>
      <c r="K44" s="1">
        <f t="shared" si="16"/>
        <v>2</v>
      </c>
      <c r="L44" s="1"/>
      <c r="M44" s="1"/>
      <c r="N44" s="1"/>
      <c r="O44" s="1"/>
      <c r="P44" s="1">
        <f t="shared" si="19"/>
        <v>23.8</v>
      </c>
      <c r="Q44" s="5">
        <f>15*P44+O44-F44</f>
        <v>93</v>
      </c>
      <c r="R44" s="5">
        <v>110</v>
      </c>
      <c r="S44" s="5">
        <f>R44-T44</f>
        <v>110</v>
      </c>
      <c r="T44" s="5"/>
      <c r="U44" s="5">
        <v>120</v>
      </c>
      <c r="V44" s="1"/>
      <c r="W44" s="1">
        <f>(F44-O44+R44)/P44</f>
        <v>15.714285714285714</v>
      </c>
      <c r="X44" s="1">
        <f t="shared" si="7"/>
        <v>11.092436974789916</v>
      </c>
      <c r="Y44" s="1">
        <v>17.84</v>
      </c>
      <c r="Z44" s="1">
        <v>32.200000000000003</v>
      </c>
      <c r="AA44" s="1">
        <v>12.8</v>
      </c>
      <c r="AB44" s="1">
        <v>61.022000000000013</v>
      </c>
      <c r="AC44" s="1">
        <v>70.400000000000006</v>
      </c>
      <c r="AD44" s="1"/>
      <c r="AE44" s="1">
        <f t="shared" si="8"/>
        <v>44</v>
      </c>
      <c r="AF44" s="1">
        <f t="shared" si="9"/>
        <v>0</v>
      </c>
      <c r="AG44" s="1">
        <f t="shared" si="10"/>
        <v>0</v>
      </c>
      <c r="AH44" s="1"/>
      <c r="AI44" s="1" t="str">
        <f>VLOOKUP(A44,[2]Донецк!$A:$A,1,0)</f>
        <v>6333 МЯСНАЯ Папа может вар п/о 0.4кг 8шт.  ОСТАНКИНО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1" t="s">
        <v>80</v>
      </c>
      <c r="B45" s="11" t="s">
        <v>30</v>
      </c>
      <c r="C45" s="11">
        <v>786</v>
      </c>
      <c r="D45" s="11"/>
      <c r="E45" s="11">
        <v>138</v>
      </c>
      <c r="F45" s="11">
        <v>646</v>
      </c>
      <c r="G45" s="12">
        <v>0</v>
      </c>
      <c r="H45" s="11" t="e">
        <v>#N/A</v>
      </c>
      <c r="I45" s="11" t="s">
        <v>36</v>
      </c>
      <c r="J45" s="11">
        <v>138</v>
      </c>
      <c r="K45" s="11">
        <f t="shared" si="16"/>
        <v>0</v>
      </c>
      <c r="L45" s="11"/>
      <c r="M45" s="11"/>
      <c r="N45" s="11"/>
      <c r="O45" s="11"/>
      <c r="P45" s="11">
        <f t="shared" si="19"/>
        <v>27.6</v>
      </c>
      <c r="Q45" s="14"/>
      <c r="R45" s="14"/>
      <c r="S45" s="14"/>
      <c r="T45" s="14"/>
      <c r="U45" s="14"/>
      <c r="V45" s="11"/>
      <c r="W45" s="11">
        <f t="shared" si="11"/>
        <v>23.405797101449274</v>
      </c>
      <c r="X45" s="11">
        <f t="shared" si="7"/>
        <v>23.405797101449274</v>
      </c>
      <c r="Y45" s="11">
        <v>9.1999999999999993</v>
      </c>
      <c r="Z45" s="11">
        <v>8</v>
      </c>
      <c r="AA45" s="11">
        <v>19.2</v>
      </c>
      <c r="AB45" s="11">
        <v>5.4</v>
      </c>
      <c r="AC45" s="11">
        <v>0</v>
      </c>
      <c r="AD45" s="17" t="s">
        <v>78</v>
      </c>
      <c r="AE45" s="11">
        <f t="shared" si="8"/>
        <v>0</v>
      </c>
      <c r="AF45" s="11">
        <f t="shared" si="9"/>
        <v>0</v>
      </c>
      <c r="AG45" s="1">
        <f t="shared" si="10"/>
        <v>-232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81</v>
      </c>
      <c r="B46" s="1" t="s">
        <v>30</v>
      </c>
      <c r="C46" s="1">
        <v>227</v>
      </c>
      <c r="D46" s="1">
        <v>72</v>
      </c>
      <c r="E46" s="1">
        <v>155.02600000000001</v>
      </c>
      <c r="F46" s="1">
        <v>127</v>
      </c>
      <c r="G46" s="6">
        <v>0.4</v>
      </c>
      <c r="H46" s="1">
        <v>60</v>
      </c>
      <c r="I46" s="1" t="s">
        <v>39</v>
      </c>
      <c r="J46" s="1">
        <v>159.30000000000001</v>
      </c>
      <c r="K46" s="1">
        <f t="shared" si="16"/>
        <v>-4.2740000000000009</v>
      </c>
      <c r="L46" s="1"/>
      <c r="M46" s="1"/>
      <c r="N46" s="1"/>
      <c r="O46" s="1"/>
      <c r="P46" s="1">
        <f t="shared" si="19"/>
        <v>31.005200000000002</v>
      </c>
      <c r="Q46" s="5">
        <f>16*P46+O46-F46</f>
        <v>369.08320000000003</v>
      </c>
      <c r="R46" s="5">
        <f t="shared" ref="R46:R52" si="25">ROUND(Q46,0)</f>
        <v>369</v>
      </c>
      <c r="S46" s="5">
        <f t="shared" ref="S46:S52" si="26">R46-T46</f>
        <v>169</v>
      </c>
      <c r="T46" s="5">
        <v>200</v>
      </c>
      <c r="U46" s="5"/>
      <c r="V46" s="1"/>
      <c r="W46" s="1">
        <f t="shared" ref="W46:W52" si="27">(F46-O46+R46)/P46</f>
        <v>15.997316579154463</v>
      </c>
      <c r="X46" s="1">
        <f t="shared" si="7"/>
        <v>4.0960871079689856</v>
      </c>
      <c r="Y46" s="1">
        <v>18</v>
      </c>
      <c r="Z46" s="1">
        <v>25.4</v>
      </c>
      <c r="AA46" s="1">
        <v>26.6</v>
      </c>
      <c r="AB46" s="1">
        <v>32.6</v>
      </c>
      <c r="AC46" s="1">
        <v>30.8</v>
      </c>
      <c r="AD46" s="1"/>
      <c r="AE46" s="1">
        <f t="shared" si="8"/>
        <v>67.600000000000009</v>
      </c>
      <c r="AF46" s="1">
        <f t="shared" si="9"/>
        <v>80</v>
      </c>
      <c r="AG46" s="1">
        <f t="shared" si="10"/>
        <v>-31.005200000000002</v>
      </c>
      <c r="AH46" s="1"/>
      <c r="AI46" s="1" t="str">
        <f>VLOOKUP(A46,[2]Донецк!$A:$A,1,0)</f>
        <v>6353 ЭКСТРА Папа может вар п/о 0.4кг 8шт.  ОСТАНКИНО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82</v>
      </c>
      <c r="B47" s="1" t="s">
        <v>30</v>
      </c>
      <c r="C47" s="1">
        <v>150</v>
      </c>
      <c r="D47" s="1"/>
      <c r="E47" s="1">
        <v>33</v>
      </c>
      <c r="F47" s="1">
        <v>113</v>
      </c>
      <c r="G47" s="6">
        <v>0.4</v>
      </c>
      <c r="H47" s="1">
        <v>60</v>
      </c>
      <c r="I47" s="1" t="s">
        <v>31</v>
      </c>
      <c r="J47" s="1">
        <v>33</v>
      </c>
      <c r="K47" s="1">
        <f t="shared" si="16"/>
        <v>0</v>
      </c>
      <c r="L47" s="1"/>
      <c r="M47" s="1"/>
      <c r="N47" s="1"/>
      <c r="O47" s="1"/>
      <c r="P47" s="1">
        <f t="shared" si="19"/>
        <v>6.6</v>
      </c>
      <c r="Q47" s="5"/>
      <c r="R47" s="5">
        <f t="shared" si="25"/>
        <v>0</v>
      </c>
      <c r="S47" s="5">
        <f t="shared" si="26"/>
        <v>0</v>
      </c>
      <c r="T47" s="5"/>
      <c r="U47" s="5"/>
      <c r="V47" s="1"/>
      <c r="W47" s="1">
        <f t="shared" si="27"/>
        <v>17.121212121212121</v>
      </c>
      <c r="X47" s="1">
        <f t="shared" si="7"/>
        <v>17.121212121212121</v>
      </c>
      <c r="Y47" s="1">
        <v>2.4</v>
      </c>
      <c r="Z47" s="1">
        <v>6</v>
      </c>
      <c r="AA47" s="1">
        <v>10.4</v>
      </c>
      <c r="AB47" s="1">
        <v>17.8</v>
      </c>
      <c r="AC47" s="1">
        <v>21.2</v>
      </c>
      <c r="AD47" s="17" t="s">
        <v>34</v>
      </c>
      <c r="AE47" s="1">
        <f t="shared" si="8"/>
        <v>0</v>
      </c>
      <c r="AF47" s="1">
        <f t="shared" si="9"/>
        <v>0</v>
      </c>
      <c r="AG47" s="1">
        <f t="shared" si="10"/>
        <v>-14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83</v>
      </c>
      <c r="B48" s="1" t="s">
        <v>30</v>
      </c>
      <c r="C48" s="1">
        <v>250</v>
      </c>
      <c r="D48" s="1">
        <v>110</v>
      </c>
      <c r="E48" s="1">
        <v>143</v>
      </c>
      <c r="F48" s="1">
        <v>185</v>
      </c>
      <c r="G48" s="6">
        <v>0.1</v>
      </c>
      <c r="H48" s="1">
        <v>45</v>
      </c>
      <c r="I48" s="1" t="s">
        <v>31</v>
      </c>
      <c r="J48" s="1">
        <v>147</v>
      </c>
      <c r="K48" s="1">
        <f t="shared" si="16"/>
        <v>-4</v>
      </c>
      <c r="L48" s="1"/>
      <c r="M48" s="1"/>
      <c r="N48" s="1"/>
      <c r="O48" s="1"/>
      <c r="P48" s="1">
        <f t="shared" si="19"/>
        <v>28.6</v>
      </c>
      <c r="Q48" s="5">
        <f t="shared" ref="Q48:Q51" si="28">13*P48+O48-F48</f>
        <v>186.8</v>
      </c>
      <c r="R48" s="5">
        <v>230</v>
      </c>
      <c r="S48" s="5">
        <f t="shared" si="26"/>
        <v>100</v>
      </c>
      <c r="T48" s="5">
        <v>130</v>
      </c>
      <c r="U48" s="5">
        <v>250</v>
      </c>
      <c r="V48" s="1"/>
      <c r="W48" s="1">
        <f t="shared" si="27"/>
        <v>14.51048951048951</v>
      </c>
      <c r="X48" s="1">
        <f t="shared" si="7"/>
        <v>6.4685314685314683</v>
      </c>
      <c r="Y48" s="1">
        <v>26</v>
      </c>
      <c r="Z48" s="1">
        <v>7.8</v>
      </c>
      <c r="AA48" s="1">
        <v>31.2</v>
      </c>
      <c r="AB48" s="1">
        <v>26</v>
      </c>
      <c r="AC48" s="1">
        <v>23.8</v>
      </c>
      <c r="AD48" s="1"/>
      <c r="AE48" s="1">
        <f t="shared" si="8"/>
        <v>10</v>
      </c>
      <c r="AF48" s="1">
        <f t="shared" si="9"/>
        <v>13</v>
      </c>
      <c r="AG48" s="1">
        <f t="shared" si="10"/>
        <v>57.199999999999989</v>
      </c>
      <c r="AH48" s="1"/>
      <c r="AI48" s="1" t="str">
        <f>VLOOKUP(A48,[2]Донецк!$A:$A,1,0)</f>
        <v>6448 Свинина Останкино 100г Мадера с/к в/у нарезка  ОСТАНКИНО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84</v>
      </c>
      <c r="B49" s="1" t="s">
        <v>30</v>
      </c>
      <c r="C49" s="1">
        <v>24</v>
      </c>
      <c r="D49" s="1">
        <v>119</v>
      </c>
      <c r="E49" s="1">
        <v>25</v>
      </c>
      <c r="F49" s="1">
        <v>112</v>
      </c>
      <c r="G49" s="6">
        <v>0.1</v>
      </c>
      <c r="H49" s="1">
        <v>60</v>
      </c>
      <c r="I49" s="1" t="s">
        <v>31</v>
      </c>
      <c r="J49" s="1">
        <v>50</v>
      </c>
      <c r="K49" s="1">
        <f t="shared" si="16"/>
        <v>-25</v>
      </c>
      <c r="L49" s="1"/>
      <c r="M49" s="1"/>
      <c r="N49" s="1"/>
      <c r="O49" s="1"/>
      <c r="P49" s="1">
        <f t="shared" si="19"/>
        <v>5</v>
      </c>
      <c r="Q49" s="5">
        <v>40</v>
      </c>
      <c r="R49" s="5">
        <f t="shared" si="25"/>
        <v>40</v>
      </c>
      <c r="S49" s="5">
        <f t="shared" si="26"/>
        <v>40</v>
      </c>
      <c r="T49" s="5"/>
      <c r="U49" s="5"/>
      <c r="V49" s="1"/>
      <c r="W49" s="1">
        <f t="shared" si="27"/>
        <v>30.4</v>
      </c>
      <c r="X49" s="1">
        <f t="shared" si="7"/>
        <v>22.4</v>
      </c>
      <c r="Y49" s="1">
        <v>10.6</v>
      </c>
      <c r="Z49" s="1">
        <v>3.2</v>
      </c>
      <c r="AA49" s="1">
        <v>9.8000000000000007</v>
      </c>
      <c r="AB49" s="1">
        <v>7.6</v>
      </c>
      <c r="AC49" s="1">
        <v>6.6</v>
      </c>
      <c r="AD49" s="1"/>
      <c r="AE49" s="1">
        <f t="shared" si="8"/>
        <v>4</v>
      </c>
      <c r="AF49" s="1">
        <f t="shared" si="9"/>
        <v>0</v>
      </c>
      <c r="AG49" s="1">
        <f t="shared" si="10"/>
        <v>-77</v>
      </c>
      <c r="AH49" s="1"/>
      <c r="AI49" s="1" t="str">
        <f>VLOOKUP(A49,[2]Донецк!$A:$A,1,0)</f>
        <v>6453 ЭКСТРА Папа может с/к с/н в/у 1/100 14шт.   ОСТАНКИНО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85</v>
      </c>
      <c r="B50" s="1" t="s">
        <v>30</v>
      </c>
      <c r="C50" s="1">
        <v>79</v>
      </c>
      <c r="D50" s="1">
        <v>1</v>
      </c>
      <c r="E50" s="1">
        <v>59</v>
      </c>
      <c r="F50" s="1"/>
      <c r="G50" s="6">
        <v>0.1</v>
      </c>
      <c r="H50" s="1">
        <v>60</v>
      </c>
      <c r="I50" s="1" t="s">
        <v>31</v>
      </c>
      <c r="J50" s="1">
        <v>112</v>
      </c>
      <c r="K50" s="1">
        <f t="shared" si="16"/>
        <v>-53</v>
      </c>
      <c r="L50" s="1"/>
      <c r="M50" s="1"/>
      <c r="N50" s="1"/>
      <c r="O50" s="1"/>
      <c r="P50" s="1">
        <f t="shared" si="19"/>
        <v>11.8</v>
      </c>
      <c r="Q50" s="5">
        <v>250</v>
      </c>
      <c r="R50" s="5">
        <f t="shared" si="25"/>
        <v>250</v>
      </c>
      <c r="S50" s="5">
        <f t="shared" si="26"/>
        <v>100</v>
      </c>
      <c r="T50" s="5">
        <v>150</v>
      </c>
      <c r="U50" s="5"/>
      <c r="V50" s="1"/>
      <c r="W50" s="1">
        <f t="shared" si="27"/>
        <v>21.1864406779661</v>
      </c>
      <c r="X50" s="1">
        <f t="shared" si="7"/>
        <v>0</v>
      </c>
      <c r="Y50" s="1">
        <v>18</v>
      </c>
      <c r="Z50" s="1">
        <v>20.6</v>
      </c>
      <c r="AA50" s="1">
        <v>24.2</v>
      </c>
      <c r="AB50" s="1">
        <v>22.8</v>
      </c>
      <c r="AC50" s="1">
        <v>24.6</v>
      </c>
      <c r="AD50" s="1"/>
      <c r="AE50" s="1">
        <f t="shared" si="8"/>
        <v>10</v>
      </c>
      <c r="AF50" s="1">
        <f t="shared" si="9"/>
        <v>15</v>
      </c>
      <c r="AG50" s="1">
        <f t="shared" si="10"/>
        <v>-73</v>
      </c>
      <c r="AH50" s="1"/>
      <c r="AI50" s="1" t="str">
        <f>VLOOKUP(A50,[2]Донецк!$A:$A,1,0)</f>
        <v>6454 АРОМАТНАЯ с/к с/н в/у 1/100 10шт.  ОСТАНКИНО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86</v>
      </c>
      <c r="B51" s="1" t="s">
        <v>30</v>
      </c>
      <c r="C51" s="1">
        <v>89</v>
      </c>
      <c r="D51" s="1">
        <v>48</v>
      </c>
      <c r="E51" s="1">
        <v>66</v>
      </c>
      <c r="F51" s="1">
        <v>63</v>
      </c>
      <c r="G51" s="6">
        <v>0.4</v>
      </c>
      <c r="H51" s="1">
        <v>45</v>
      </c>
      <c r="I51" s="1" t="s">
        <v>31</v>
      </c>
      <c r="J51" s="1">
        <v>81</v>
      </c>
      <c r="K51" s="1">
        <f t="shared" si="16"/>
        <v>-15</v>
      </c>
      <c r="L51" s="1"/>
      <c r="M51" s="1"/>
      <c r="N51" s="1"/>
      <c r="O51" s="1"/>
      <c r="P51" s="1">
        <f t="shared" si="19"/>
        <v>13.2</v>
      </c>
      <c r="Q51" s="5">
        <f t="shared" si="28"/>
        <v>108.6</v>
      </c>
      <c r="R51" s="5">
        <v>130</v>
      </c>
      <c r="S51" s="5">
        <f t="shared" si="26"/>
        <v>60</v>
      </c>
      <c r="T51" s="5">
        <v>70</v>
      </c>
      <c r="U51" s="5">
        <v>150</v>
      </c>
      <c r="V51" s="1"/>
      <c r="W51" s="1">
        <f t="shared" si="27"/>
        <v>14.621212121212123</v>
      </c>
      <c r="X51" s="1">
        <f t="shared" si="7"/>
        <v>4.7727272727272734</v>
      </c>
      <c r="Y51" s="1">
        <v>9.8000000000000007</v>
      </c>
      <c r="Z51" s="1">
        <v>12.8</v>
      </c>
      <c r="AA51" s="1">
        <v>15</v>
      </c>
      <c r="AB51" s="1">
        <v>8.4</v>
      </c>
      <c r="AC51" s="1">
        <v>6</v>
      </c>
      <c r="AD51" s="1"/>
      <c r="AE51" s="1">
        <f t="shared" si="8"/>
        <v>24</v>
      </c>
      <c r="AF51" s="1">
        <f t="shared" si="9"/>
        <v>28</v>
      </c>
      <c r="AG51" s="1">
        <f t="shared" si="10"/>
        <v>26.400000000000006</v>
      </c>
      <c r="AH51" s="1"/>
      <c r="AI51" s="1" t="str">
        <f>VLOOKUP(A51,[2]Донецк!$A:$A,1,0)</f>
        <v>6475 Сосиски Папа может 400г С сыром  ОСТАНКИНО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87</v>
      </c>
      <c r="B52" s="1" t="s">
        <v>33</v>
      </c>
      <c r="C52" s="1">
        <v>239.10400000000001</v>
      </c>
      <c r="D52" s="1">
        <v>289.65100000000001</v>
      </c>
      <c r="E52" s="1">
        <v>178.976</v>
      </c>
      <c r="F52" s="1">
        <v>302.827</v>
      </c>
      <c r="G52" s="6">
        <v>1</v>
      </c>
      <c r="H52" s="1">
        <v>60</v>
      </c>
      <c r="I52" s="1" t="s">
        <v>39</v>
      </c>
      <c r="J52" s="1">
        <v>198.6</v>
      </c>
      <c r="K52" s="1">
        <f t="shared" si="16"/>
        <v>-19.623999999999995</v>
      </c>
      <c r="L52" s="1"/>
      <c r="M52" s="1"/>
      <c r="N52" s="1"/>
      <c r="O52" s="1"/>
      <c r="P52" s="1">
        <f t="shared" si="19"/>
        <v>35.795200000000001</v>
      </c>
      <c r="Q52" s="5">
        <f>15*P52+O52-F52</f>
        <v>234.101</v>
      </c>
      <c r="R52" s="5">
        <f t="shared" si="25"/>
        <v>234</v>
      </c>
      <c r="S52" s="5">
        <f t="shared" si="26"/>
        <v>104</v>
      </c>
      <c r="T52" s="5">
        <v>130</v>
      </c>
      <c r="U52" s="5"/>
      <c r="V52" s="1"/>
      <c r="W52" s="1">
        <f t="shared" si="27"/>
        <v>14.997178392633648</v>
      </c>
      <c r="X52" s="1">
        <f t="shared" si="7"/>
        <v>8.4599890488110141</v>
      </c>
      <c r="Y52" s="1">
        <v>22.882200000000001</v>
      </c>
      <c r="Z52" s="1">
        <v>37.181399999999996</v>
      </c>
      <c r="AA52" s="1">
        <v>28.591999999999999</v>
      </c>
      <c r="AB52" s="1">
        <v>32.0334</v>
      </c>
      <c r="AC52" s="1">
        <v>25.215599999999998</v>
      </c>
      <c r="AD52" s="1"/>
      <c r="AE52" s="1">
        <f t="shared" si="8"/>
        <v>104</v>
      </c>
      <c r="AF52" s="1">
        <f t="shared" si="9"/>
        <v>130</v>
      </c>
      <c r="AG52" s="1">
        <f t="shared" si="10"/>
        <v>0</v>
      </c>
      <c r="AH52" s="1"/>
      <c r="AI52" s="1" t="str">
        <f>VLOOKUP(A52,[2]Донецк!$A:$A,1,0)</f>
        <v>6498 МОЛОЧНАЯ Папа может вар п/о  ОСТАНКИНО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1" t="s">
        <v>88</v>
      </c>
      <c r="B53" s="11" t="s">
        <v>33</v>
      </c>
      <c r="C53" s="11"/>
      <c r="D53" s="11">
        <v>2</v>
      </c>
      <c r="E53" s="11"/>
      <c r="F53" s="11"/>
      <c r="G53" s="12">
        <v>0</v>
      </c>
      <c r="H53" s="11" t="e">
        <v>#N/A</v>
      </c>
      <c r="I53" s="11" t="s">
        <v>36</v>
      </c>
      <c r="J53" s="11"/>
      <c r="K53" s="11">
        <f t="shared" si="16"/>
        <v>0</v>
      </c>
      <c r="L53" s="11"/>
      <c r="M53" s="11"/>
      <c r="N53" s="11"/>
      <c r="O53" s="11"/>
      <c r="P53" s="11">
        <f t="shared" si="19"/>
        <v>0</v>
      </c>
      <c r="Q53" s="14"/>
      <c r="R53" s="14"/>
      <c r="S53" s="14"/>
      <c r="T53" s="14"/>
      <c r="U53" s="14"/>
      <c r="V53" s="11"/>
      <c r="W53" s="11" t="e">
        <f t="shared" si="11"/>
        <v>#DIV/0!</v>
      </c>
      <c r="X53" s="11" t="e">
        <f t="shared" si="7"/>
        <v>#DIV/0!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/>
      <c r="AE53" s="11">
        <f t="shared" si="8"/>
        <v>0</v>
      </c>
      <c r="AF53" s="11">
        <f t="shared" si="9"/>
        <v>0</v>
      </c>
      <c r="AG53" s="1">
        <f t="shared" si="10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89</v>
      </c>
      <c r="B54" s="1" t="s">
        <v>33</v>
      </c>
      <c r="C54" s="1">
        <v>121.697</v>
      </c>
      <c r="D54" s="1">
        <v>60.744999999999997</v>
      </c>
      <c r="E54" s="1">
        <v>65.897999999999996</v>
      </c>
      <c r="F54" s="1">
        <v>109.761</v>
      </c>
      <c r="G54" s="6">
        <v>1</v>
      </c>
      <c r="H54" s="1">
        <v>45</v>
      </c>
      <c r="I54" s="1" t="s">
        <v>31</v>
      </c>
      <c r="J54" s="1">
        <v>71</v>
      </c>
      <c r="K54" s="1">
        <f t="shared" si="16"/>
        <v>-5.1020000000000039</v>
      </c>
      <c r="L54" s="1"/>
      <c r="M54" s="1"/>
      <c r="N54" s="1"/>
      <c r="O54" s="1">
        <f>VLOOKUP(A54,[1]TDSheet!$H$1:$I$65536,2,0)</f>
        <v>60</v>
      </c>
      <c r="P54" s="1">
        <f t="shared" si="19"/>
        <v>13.179599999999999</v>
      </c>
      <c r="Q54" s="5">
        <f t="shared" ref="Q54:Q55" si="29">13*P54+O54-F54</f>
        <v>121.57379999999998</v>
      </c>
      <c r="R54" s="5">
        <v>150</v>
      </c>
      <c r="S54" s="5">
        <f t="shared" ref="S54:S55" si="30">R54-T54</f>
        <v>70</v>
      </c>
      <c r="T54" s="5">
        <v>80</v>
      </c>
      <c r="U54" s="5">
        <v>150</v>
      </c>
      <c r="V54" s="1"/>
      <c r="W54" s="1">
        <f t="shared" ref="W54:W55" si="31">(F54-O54+R54)/P54</f>
        <v>15.156833287808432</v>
      </c>
      <c r="X54" s="1">
        <f t="shared" si="7"/>
        <v>3.7756077574433213</v>
      </c>
      <c r="Y54" s="1">
        <v>6.8569999999999993</v>
      </c>
      <c r="Z54" s="1">
        <v>9.6538000000000004</v>
      </c>
      <c r="AA54" s="1">
        <v>6.9787999999999997</v>
      </c>
      <c r="AB54" s="1">
        <v>18.385000000000002</v>
      </c>
      <c r="AC54" s="1">
        <v>15.698600000000001</v>
      </c>
      <c r="AD54" s="1"/>
      <c r="AE54" s="1">
        <f t="shared" si="8"/>
        <v>70</v>
      </c>
      <c r="AF54" s="1">
        <f t="shared" si="9"/>
        <v>80</v>
      </c>
      <c r="AG54" s="1">
        <f t="shared" si="10"/>
        <v>26.359200000000016</v>
      </c>
      <c r="AH54" s="1"/>
      <c r="AI54" s="1" t="str">
        <f>VLOOKUP(A54,[2]Донецк!$A:$A,1,0)</f>
        <v>6527 ШПИКАЧКИ СОЧНЫЕ ПМ сар б/о мгс 1*3 45с ОСТАНКИНО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90</v>
      </c>
      <c r="B55" s="1" t="s">
        <v>33</v>
      </c>
      <c r="C55" s="1">
        <v>238.733</v>
      </c>
      <c r="D55" s="1"/>
      <c r="E55" s="1">
        <v>117.468</v>
      </c>
      <c r="F55" s="1">
        <v>99.64</v>
      </c>
      <c r="G55" s="6">
        <v>1</v>
      </c>
      <c r="H55" s="1">
        <v>45</v>
      </c>
      <c r="I55" s="1" t="s">
        <v>31</v>
      </c>
      <c r="J55" s="1">
        <v>124</v>
      </c>
      <c r="K55" s="1">
        <f t="shared" si="16"/>
        <v>-6.5319999999999965</v>
      </c>
      <c r="L55" s="1"/>
      <c r="M55" s="1"/>
      <c r="N55" s="1"/>
      <c r="O55" s="1"/>
      <c r="P55" s="1">
        <f t="shared" si="19"/>
        <v>23.493600000000001</v>
      </c>
      <c r="Q55" s="5">
        <f t="shared" si="29"/>
        <v>205.77680000000004</v>
      </c>
      <c r="R55" s="5">
        <v>240</v>
      </c>
      <c r="S55" s="5">
        <f t="shared" si="30"/>
        <v>110</v>
      </c>
      <c r="T55" s="5">
        <v>130</v>
      </c>
      <c r="U55" s="5">
        <v>250</v>
      </c>
      <c r="V55" s="1"/>
      <c r="W55" s="1">
        <f t="shared" si="31"/>
        <v>14.456703102121427</v>
      </c>
      <c r="X55" s="1">
        <f t="shared" si="7"/>
        <v>4.2411550379677871</v>
      </c>
      <c r="Y55" s="1">
        <v>12.3028</v>
      </c>
      <c r="Z55" s="1">
        <v>18.7074</v>
      </c>
      <c r="AA55" s="1">
        <v>10.4466</v>
      </c>
      <c r="AB55" s="1">
        <v>27.290199999999999</v>
      </c>
      <c r="AC55" s="1">
        <v>22.0474</v>
      </c>
      <c r="AD55" s="1"/>
      <c r="AE55" s="1">
        <f t="shared" si="8"/>
        <v>110</v>
      </c>
      <c r="AF55" s="1">
        <f t="shared" si="9"/>
        <v>130</v>
      </c>
      <c r="AG55" s="1">
        <f t="shared" si="10"/>
        <v>46.987199999999973</v>
      </c>
      <c r="AH55" s="1"/>
      <c r="AI55" s="1" t="str">
        <f>VLOOKUP(A55,[2]Донецк!$A:$A,1,0)</f>
        <v>6550 МЯСНЫЕ Папа может сар б/о мгс 1*3 О 45с  Останкино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8" t="s">
        <v>91</v>
      </c>
      <c r="B56" s="18" t="s">
        <v>30</v>
      </c>
      <c r="C56" s="18">
        <v>51</v>
      </c>
      <c r="D56" s="18">
        <v>30</v>
      </c>
      <c r="E56" s="18">
        <v>58</v>
      </c>
      <c r="F56" s="18">
        <v>14</v>
      </c>
      <c r="G56" s="19">
        <v>0</v>
      </c>
      <c r="H56" s="18">
        <v>60</v>
      </c>
      <c r="I56" s="21" t="s">
        <v>165</v>
      </c>
      <c r="J56" s="18">
        <v>65</v>
      </c>
      <c r="K56" s="18">
        <f t="shared" si="16"/>
        <v>-7</v>
      </c>
      <c r="L56" s="18"/>
      <c r="M56" s="18"/>
      <c r="N56" s="18"/>
      <c r="O56" s="18"/>
      <c r="P56" s="18">
        <f t="shared" si="19"/>
        <v>11.6</v>
      </c>
      <c r="Q56" s="20"/>
      <c r="R56" s="20"/>
      <c r="S56" s="20"/>
      <c r="T56" s="20"/>
      <c r="U56" s="20"/>
      <c r="V56" s="18"/>
      <c r="W56" s="18">
        <f t="shared" si="11"/>
        <v>1.2068965517241379</v>
      </c>
      <c r="X56" s="18">
        <f t="shared" si="7"/>
        <v>1.2068965517241379</v>
      </c>
      <c r="Y56" s="18">
        <v>13.2</v>
      </c>
      <c r="Z56" s="18">
        <v>4.5999999999999996</v>
      </c>
      <c r="AA56" s="18">
        <v>10.199999999999999</v>
      </c>
      <c r="AB56" s="18">
        <v>10</v>
      </c>
      <c r="AC56" s="18">
        <v>7.2</v>
      </c>
      <c r="AD56" s="21" t="s">
        <v>92</v>
      </c>
      <c r="AE56" s="18">
        <f t="shared" si="8"/>
        <v>0</v>
      </c>
      <c r="AF56" s="18">
        <f t="shared" si="9"/>
        <v>0</v>
      </c>
      <c r="AG56" s="1">
        <f t="shared" si="10"/>
        <v>160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31" t="s">
        <v>164</v>
      </c>
      <c r="B57" s="18"/>
      <c r="C57" s="18"/>
      <c r="D57" s="18"/>
      <c r="E57" s="18"/>
      <c r="F57" s="18"/>
      <c r="G57" s="19">
        <v>0.1</v>
      </c>
      <c r="H57" s="18"/>
      <c r="I57" s="21" t="s">
        <v>163</v>
      </c>
      <c r="J57" s="18"/>
      <c r="K57" s="18"/>
      <c r="L57" s="18"/>
      <c r="M57" s="18"/>
      <c r="N57" s="18"/>
      <c r="O57" s="18"/>
      <c r="P57" s="18"/>
      <c r="Q57" s="20">
        <v>40</v>
      </c>
      <c r="R57" s="5">
        <v>90</v>
      </c>
      <c r="S57" s="5">
        <f>R57-T57</f>
        <v>90</v>
      </c>
      <c r="T57" s="5"/>
      <c r="U57" s="20">
        <v>120</v>
      </c>
      <c r="V57" s="18"/>
      <c r="W57" s="1" t="e">
        <f>(F57-O57+R57)/P57</f>
        <v>#DIV/0!</v>
      </c>
      <c r="X57" s="18" t="e">
        <f t="shared" si="7"/>
        <v>#DIV/0!</v>
      </c>
      <c r="Y57" s="18"/>
      <c r="Z57" s="18"/>
      <c r="AA57" s="18"/>
      <c r="AB57" s="18"/>
      <c r="AC57" s="18"/>
      <c r="AD57" s="18"/>
      <c r="AE57" s="1">
        <f t="shared" si="8"/>
        <v>9</v>
      </c>
      <c r="AF57" s="1">
        <f t="shared" si="9"/>
        <v>0</v>
      </c>
      <c r="AG57" s="1">
        <f t="shared" si="10"/>
        <v>-40</v>
      </c>
      <c r="AH57" s="1"/>
      <c r="AI57" s="1" t="str">
        <f>VLOOKUP(A57,[2]Донецк!$A:$A,1,0)</f>
        <v>6834 ПОСОЛЬСКАЯ ПМ с/к с/н в/у 1/100 10шт.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1" t="s">
        <v>93</v>
      </c>
      <c r="B58" s="11" t="s">
        <v>33</v>
      </c>
      <c r="C58" s="11">
        <v>19.738</v>
      </c>
      <c r="D58" s="11"/>
      <c r="E58" s="11">
        <v>1.0680000000000001</v>
      </c>
      <c r="F58" s="11">
        <v>15.637</v>
      </c>
      <c r="G58" s="12">
        <v>0</v>
      </c>
      <c r="H58" s="11">
        <v>45</v>
      </c>
      <c r="I58" s="11" t="s">
        <v>36</v>
      </c>
      <c r="J58" s="11">
        <v>5</v>
      </c>
      <c r="K58" s="11">
        <f t="shared" si="16"/>
        <v>-3.9319999999999999</v>
      </c>
      <c r="L58" s="11"/>
      <c r="M58" s="11"/>
      <c r="N58" s="11"/>
      <c r="O58" s="11"/>
      <c r="P58" s="11">
        <f t="shared" ref="P58:P70" si="32">E58/5</f>
        <v>0.21360000000000001</v>
      </c>
      <c r="Q58" s="14"/>
      <c r="R58" s="14"/>
      <c r="S58" s="14"/>
      <c r="T58" s="14"/>
      <c r="U58" s="14"/>
      <c r="V58" s="11"/>
      <c r="W58" s="11">
        <f t="shared" si="11"/>
        <v>73.206928838951313</v>
      </c>
      <c r="X58" s="11">
        <f t="shared" si="7"/>
        <v>73.206928838951313</v>
      </c>
      <c r="Y58" s="11">
        <v>1.121</v>
      </c>
      <c r="Z58" s="11">
        <v>7.0680000000000014</v>
      </c>
      <c r="AA58" s="11">
        <v>14.5976</v>
      </c>
      <c r="AB58" s="11">
        <v>11.0482</v>
      </c>
      <c r="AC58" s="11">
        <v>2.5219999999999998</v>
      </c>
      <c r="AD58" s="16" t="s">
        <v>78</v>
      </c>
      <c r="AE58" s="11">
        <f t="shared" si="8"/>
        <v>0</v>
      </c>
      <c r="AF58" s="11">
        <f t="shared" si="9"/>
        <v>0</v>
      </c>
      <c r="AG58" s="1">
        <f t="shared" si="10"/>
        <v>-12.433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24" t="s">
        <v>94</v>
      </c>
      <c r="B59" s="11" t="s">
        <v>30</v>
      </c>
      <c r="C59" s="11">
        <v>80</v>
      </c>
      <c r="D59" s="11"/>
      <c r="E59" s="24">
        <v>-5</v>
      </c>
      <c r="F59" s="24">
        <v>75</v>
      </c>
      <c r="G59" s="12">
        <v>0</v>
      </c>
      <c r="H59" s="11">
        <v>45</v>
      </c>
      <c r="I59" s="11" t="s">
        <v>36</v>
      </c>
      <c r="J59" s="11">
        <v>5</v>
      </c>
      <c r="K59" s="11">
        <f t="shared" si="16"/>
        <v>-10</v>
      </c>
      <c r="L59" s="11"/>
      <c r="M59" s="11"/>
      <c r="N59" s="11"/>
      <c r="O59" s="11"/>
      <c r="P59" s="11">
        <f t="shared" si="32"/>
        <v>-1</v>
      </c>
      <c r="Q59" s="14"/>
      <c r="R59" s="14"/>
      <c r="S59" s="14"/>
      <c r="T59" s="14"/>
      <c r="U59" s="14"/>
      <c r="V59" s="11"/>
      <c r="W59" s="11">
        <f t="shared" si="11"/>
        <v>-75</v>
      </c>
      <c r="X59" s="11">
        <f t="shared" si="7"/>
        <v>-75</v>
      </c>
      <c r="Y59" s="11">
        <v>2.4</v>
      </c>
      <c r="Z59" s="11">
        <v>2.2000000000000002</v>
      </c>
      <c r="AA59" s="11">
        <v>2.4</v>
      </c>
      <c r="AB59" s="11">
        <v>4.8</v>
      </c>
      <c r="AC59" s="11">
        <v>9</v>
      </c>
      <c r="AD59" s="16" t="s">
        <v>78</v>
      </c>
      <c r="AE59" s="11">
        <f t="shared" si="8"/>
        <v>0</v>
      </c>
      <c r="AF59" s="11">
        <f t="shared" si="9"/>
        <v>0</v>
      </c>
      <c r="AG59" s="1">
        <f t="shared" si="10"/>
        <v>-90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24" t="s">
        <v>95</v>
      </c>
      <c r="B60" s="1" t="s">
        <v>30</v>
      </c>
      <c r="C60" s="1">
        <v>106</v>
      </c>
      <c r="D60" s="1">
        <v>40</v>
      </c>
      <c r="E60" s="24">
        <v>20</v>
      </c>
      <c r="F60" s="24">
        <v>119</v>
      </c>
      <c r="G60" s="6">
        <v>0.35</v>
      </c>
      <c r="H60" s="1">
        <v>45</v>
      </c>
      <c r="I60" s="1" t="s">
        <v>31</v>
      </c>
      <c r="J60" s="1">
        <v>34</v>
      </c>
      <c r="K60" s="1">
        <f t="shared" si="16"/>
        <v>-14</v>
      </c>
      <c r="L60" s="1"/>
      <c r="M60" s="1"/>
      <c r="N60" s="1"/>
      <c r="O60" s="1"/>
      <c r="P60" s="1">
        <f t="shared" si="32"/>
        <v>4</v>
      </c>
      <c r="Q60" s="5"/>
      <c r="R60" s="5">
        <f t="shared" ref="R60:R74" si="33">ROUND(Q60,0)</f>
        <v>0</v>
      </c>
      <c r="S60" s="5">
        <f t="shared" ref="S60:S74" si="34">R60-T60</f>
        <v>0</v>
      </c>
      <c r="T60" s="5"/>
      <c r="U60" s="5"/>
      <c r="V60" s="1"/>
      <c r="W60" s="1">
        <f t="shared" ref="W60:W74" si="35">(F60-O60+R60)/P60</f>
        <v>29.75</v>
      </c>
      <c r="X60" s="1">
        <f t="shared" si="7"/>
        <v>29.75</v>
      </c>
      <c r="Y60" s="1">
        <v>5.8</v>
      </c>
      <c r="Z60" s="1">
        <v>9</v>
      </c>
      <c r="AA60" s="1">
        <v>13.6</v>
      </c>
      <c r="AB60" s="1">
        <v>11.2</v>
      </c>
      <c r="AC60" s="1">
        <v>6.8</v>
      </c>
      <c r="AD60" s="17" t="s">
        <v>34</v>
      </c>
      <c r="AE60" s="1">
        <f t="shared" si="8"/>
        <v>0</v>
      </c>
      <c r="AF60" s="1">
        <f t="shared" si="9"/>
        <v>0</v>
      </c>
      <c r="AG60" s="1">
        <f t="shared" si="10"/>
        <v>-59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96</v>
      </c>
      <c r="B61" s="1" t="s">
        <v>33</v>
      </c>
      <c r="C61" s="1">
        <v>217.51499999999999</v>
      </c>
      <c r="D61" s="1">
        <v>69.287000000000006</v>
      </c>
      <c r="E61" s="1">
        <v>174.7</v>
      </c>
      <c r="F61" s="1">
        <v>90.355999999999995</v>
      </c>
      <c r="G61" s="6">
        <v>1</v>
      </c>
      <c r="H61" s="1">
        <v>45</v>
      </c>
      <c r="I61" s="1" t="s">
        <v>31</v>
      </c>
      <c r="J61" s="1">
        <v>179</v>
      </c>
      <c r="K61" s="1">
        <f t="shared" si="16"/>
        <v>-4.3000000000000114</v>
      </c>
      <c r="L61" s="1"/>
      <c r="M61" s="1"/>
      <c r="N61" s="1"/>
      <c r="O61" s="1"/>
      <c r="P61" s="1">
        <f t="shared" si="32"/>
        <v>34.94</v>
      </c>
      <c r="Q61" s="5">
        <f t="shared" ref="Q61:Q73" si="36">13*P61+O61-F61</f>
        <v>363.86399999999998</v>
      </c>
      <c r="R61" s="5">
        <v>390</v>
      </c>
      <c r="S61" s="5">
        <f t="shared" si="34"/>
        <v>180</v>
      </c>
      <c r="T61" s="5">
        <v>210</v>
      </c>
      <c r="U61" s="5">
        <v>400</v>
      </c>
      <c r="V61" s="1"/>
      <c r="W61" s="1">
        <f t="shared" si="35"/>
        <v>13.7480251860332</v>
      </c>
      <c r="X61" s="1">
        <f t="shared" si="7"/>
        <v>2.5860331997710362</v>
      </c>
      <c r="Y61" s="1">
        <v>20.8018</v>
      </c>
      <c r="Z61" s="1">
        <v>27.846399999999999</v>
      </c>
      <c r="AA61" s="1">
        <v>26.641999999999999</v>
      </c>
      <c r="AB61" s="1">
        <v>37.117199999999997</v>
      </c>
      <c r="AC61" s="1">
        <v>38.599600000000002</v>
      </c>
      <c r="AD61" s="1"/>
      <c r="AE61" s="1">
        <f t="shared" si="8"/>
        <v>180</v>
      </c>
      <c r="AF61" s="1">
        <f t="shared" si="9"/>
        <v>210</v>
      </c>
      <c r="AG61" s="1">
        <f t="shared" si="10"/>
        <v>69.879999999999939</v>
      </c>
      <c r="AH61" s="1"/>
      <c r="AI61" s="1" t="str">
        <f>VLOOKUP(A61,[2]Донецк!$A:$A,1,0)</f>
        <v>6607 С ГОВЯДИНОЙ ПМ сар б/о мгс 1*3_45с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97</v>
      </c>
      <c r="B62" s="1" t="s">
        <v>33</v>
      </c>
      <c r="C62" s="1">
        <v>15.191000000000001</v>
      </c>
      <c r="D62" s="1">
        <v>147.81899999999999</v>
      </c>
      <c r="E62" s="1">
        <v>40.015000000000001</v>
      </c>
      <c r="F62" s="1">
        <v>112.34699999999999</v>
      </c>
      <c r="G62" s="6">
        <v>1</v>
      </c>
      <c r="H62" s="1">
        <v>45</v>
      </c>
      <c r="I62" s="1" t="s">
        <v>31</v>
      </c>
      <c r="J62" s="1">
        <v>53</v>
      </c>
      <c r="K62" s="1">
        <f t="shared" si="16"/>
        <v>-12.984999999999999</v>
      </c>
      <c r="L62" s="1"/>
      <c r="M62" s="1"/>
      <c r="N62" s="1"/>
      <c r="O62" s="1"/>
      <c r="P62" s="1">
        <f t="shared" si="32"/>
        <v>8.0030000000000001</v>
      </c>
      <c r="Q62" s="5">
        <v>30</v>
      </c>
      <c r="R62" s="5">
        <v>80</v>
      </c>
      <c r="S62" s="5">
        <f t="shared" si="34"/>
        <v>80</v>
      </c>
      <c r="T62" s="5"/>
      <c r="U62" s="5">
        <v>100</v>
      </c>
      <c r="V62" s="1"/>
      <c r="W62" s="1">
        <f t="shared" si="35"/>
        <v>24.03436211420717</v>
      </c>
      <c r="X62" s="1">
        <f t="shared" si="7"/>
        <v>14.038110708484318</v>
      </c>
      <c r="Y62" s="1">
        <v>11.619</v>
      </c>
      <c r="Z62" s="1">
        <v>9.7986000000000004</v>
      </c>
      <c r="AA62" s="1">
        <v>4.6723999999999997</v>
      </c>
      <c r="AB62" s="1">
        <v>0.61880000000000002</v>
      </c>
      <c r="AC62" s="1">
        <v>9.4407999999999994</v>
      </c>
      <c r="AD62" s="1"/>
      <c r="AE62" s="1">
        <f t="shared" si="8"/>
        <v>80</v>
      </c>
      <c r="AF62" s="1">
        <f t="shared" si="9"/>
        <v>0</v>
      </c>
      <c r="AG62" s="1">
        <f t="shared" si="10"/>
        <v>-22.301999999999992</v>
      </c>
      <c r="AH62" s="1"/>
      <c r="AI62" s="1" t="str">
        <f>VLOOKUP(A62,[2]Донецк!$A:$A,1,0)</f>
        <v>6661 СОЧНЫЙ ГРИЛЬ ПМ сос п/о мгс 1,5*4_Маяк Останкино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24" t="s">
        <v>98</v>
      </c>
      <c r="B63" s="1" t="s">
        <v>30</v>
      </c>
      <c r="C63" s="1">
        <v>191</v>
      </c>
      <c r="D63" s="1">
        <v>40</v>
      </c>
      <c r="E63" s="24">
        <v>39</v>
      </c>
      <c r="F63" s="24">
        <v>162</v>
      </c>
      <c r="G63" s="6">
        <v>0.28000000000000003</v>
      </c>
      <c r="H63" s="1">
        <v>45</v>
      </c>
      <c r="I63" s="1" t="s">
        <v>31</v>
      </c>
      <c r="J63" s="1">
        <v>69</v>
      </c>
      <c r="K63" s="1">
        <f t="shared" si="16"/>
        <v>-30</v>
      </c>
      <c r="L63" s="1"/>
      <c r="M63" s="1"/>
      <c r="N63" s="1"/>
      <c r="O63" s="1"/>
      <c r="P63" s="1">
        <f t="shared" si="32"/>
        <v>7.8</v>
      </c>
      <c r="Q63" s="5"/>
      <c r="R63" s="5">
        <f t="shared" si="33"/>
        <v>0</v>
      </c>
      <c r="S63" s="5">
        <f t="shared" si="34"/>
        <v>0</v>
      </c>
      <c r="T63" s="5"/>
      <c r="U63" s="5"/>
      <c r="V63" s="1"/>
      <c r="W63" s="1">
        <f t="shared" si="35"/>
        <v>20.76923076923077</v>
      </c>
      <c r="X63" s="1">
        <f t="shared" si="7"/>
        <v>20.76923076923077</v>
      </c>
      <c r="Y63" s="1">
        <v>11.2</v>
      </c>
      <c r="Z63" s="1">
        <v>20.6</v>
      </c>
      <c r="AA63" s="1">
        <v>25.6</v>
      </c>
      <c r="AB63" s="1">
        <v>20.399999999999999</v>
      </c>
      <c r="AC63" s="1">
        <v>20.399999999999999</v>
      </c>
      <c r="AD63" s="17" t="s">
        <v>34</v>
      </c>
      <c r="AE63" s="1">
        <f t="shared" si="8"/>
        <v>0</v>
      </c>
      <c r="AF63" s="1">
        <f t="shared" si="9"/>
        <v>0</v>
      </c>
      <c r="AG63" s="1">
        <f t="shared" si="10"/>
        <v>-45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99</v>
      </c>
      <c r="B64" s="1" t="s">
        <v>30</v>
      </c>
      <c r="C64" s="1">
        <v>121</v>
      </c>
      <c r="D64" s="1">
        <v>104</v>
      </c>
      <c r="E64" s="1">
        <v>161</v>
      </c>
      <c r="F64" s="1">
        <v>49</v>
      </c>
      <c r="G64" s="6">
        <v>0.35</v>
      </c>
      <c r="H64" s="1">
        <v>45</v>
      </c>
      <c r="I64" s="1" t="s">
        <v>31</v>
      </c>
      <c r="J64" s="1">
        <v>168</v>
      </c>
      <c r="K64" s="1">
        <f t="shared" si="16"/>
        <v>-7</v>
      </c>
      <c r="L64" s="1"/>
      <c r="M64" s="1"/>
      <c r="N64" s="1"/>
      <c r="O64" s="1"/>
      <c r="P64" s="1">
        <f t="shared" si="32"/>
        <v>32.200000000000003</v>
      </c>
      <c r="Q64" s="5">
        <f>12*P64+O64-F64</f>
        <v>337.40000000000003</v>
      </c>
      <c r="R64" s="5">
        <v>350</v>
      </c>
      <c r="S64" s="5">
        <f t="shared" si="34"/>
        <v>150</v>
      </c>
      <c r="T64" s="5">
        <v>200</v>
      </c>
      <c r="U64" s="5">
        <v>370</v>
      </c>
      <c r="V64" s="1"/>
      <c r="W64" s="1">
        <f t="shared" si="35"/>
        <v>12.391304347826086</v>
      </c>
      <c r="X64" s="1">
        <f t="shared" si="7"/>
        <v>1.5217391304347825</v>
      </c>
      <c r="Y64" s="1">
        <v>16.2</v>
      </c>
      <c r="Z64" s="1">
        <v>21.6</v>
      </c>
      <c r="AA64" s="1">
        <v>29.2</v>
      </c>
      <c r="AB64" s="1">
        <v>26.8</v>
      </c>
      <c r="AC64" s="1">
        <v>32.6</v>
      </c>
      <c r="AD64" s="1"/>
      <c r="AE64" s="1">
        <f t="shared" si="8"/>
        <v>52.5</v>
      </c>
      <c r="AF64" s="1">
        <f t="shared" si="9"/>
        <v>70</v>
      </c>
      <c r="AG64" s="1">
        <f t="shared" si="10"/>
        <v>96.599999999999966</v>
      </c>
      <c r="AH64" s="1"/>
      <c r="AI64" s="1" t="str">
        <f>VLOOKUP(A64,[2]Донецк!$A:$A,1,0)</f>
        <v>6683 СЕРВЕЛАТ ЗЕРНИСТЫЙ ПМ в/к в/у 0,35кг  ОСТАНКИНО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100</v>
      </c>
      <c r="B65" s="1" t="s">
        <v>30</v>
      </c>
      <c r="C65" s="1">
        <v>243</v>
      </c>
      <c r="D65" s="1">
        <v>16</v>
      </c>
      <c r="E65" s="1">
        <v>137</v>
      </c>
      <c r="F65" s="1">
        <v>99</v>
      </c>
      <c r="G65" s="6">
        <v>0.28000000000000003</v>
      </c>
      <c r="H65" s="1">
        <v>45</v>
      </c>
      <c r="I65" s="1" t="s">
        <v>31</v>
      </c>
      <c r="J65" s="1">
        <v>146</v>
      </c>
      <c r="K65" s="1">
        <f t="shared" si="16"/>
        <v>-9</v>
      </c>
      <c r="L65" s="1"/>
      <c r="M65" s="1"/>
      <c r="N65" s="1"/>
      <c r="O65" s="1"/>
      <c r="P65" s="1">
        <f t="shared" si="32"/>
        <v>27.4</v>
      </c>
      <c r="Q65" s="5">
        <f t="shared" si="36"/>
        <v>257.2</v>
      </c>
      <c r="R65" s="5">
        <v>290</v>
      </c>
      <c r="S65" s="5">
        <f t="shared" si="34"/>
        <v>140</v>
      </c>
      <c r="T65" s="5">
        <v>150</v>
      </c>
      <c r="U65" s="5">
        <v>300</v>
      </c>
      <c r="V65" s="1"/>
      <c r="W65" s="1">
        <f t="shared" si="35"/>
        <v>14.197080291970803</v>
      </c>
      <c r="X65" s="1">
        <f t="shared" si="7"/>
        <v>3.613138686131387</v>
      </c>
      <c r="Y65" s="1">
        <v>13</v>
      </c>
      <c r="Z65" s="1">
        <v>23.2</v>
      </c>
      <c r="AA65" s="1">
        <v>37.200000000000003</v>
      </c>
      <c r="AB65" s="1">
        <v>37.200000000000003</v>
      </c>
      <c r="AC65" s="1">
        <v>39.6</v>
      </c>
      <c r="AD65" s="1"/>
      <c r="AE65" s="1">
        <f t="shared" si="8"/>
        <v>39.200000000000003</v>
      </c>
      <c r="AF65" s="1">
        <f t="shared" si="9"/>
        <v>42.000000000000007</v>
      </c>
      <c r="AG65" s="1">
        <f t="shared" si="10"/>
        <v>54.800000000000011</v>
      </c>
      <c r="AH65" s="1"/>
      <c r="AI65" s="1" t="str">
        <f>VLOOKUP(A65,[2]Донецк!$A:$A,1,0)</f>
        <v>6684 СЕРВЕЛАТ КАРЕЛЬСКИЙ ПМ в/к в/у 0,28кг  ОСТАНКИНО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101</v>
      </c>
      <c r="B66" s="1" t="s">
        <v>30</v>
      </c>
      <c r="C66" s="1">
        <v>550</v>
      </c>
      <c r="D66" s="1">
        <v>128</v>
      </c>
      <c r="E66" s="1">
        <v>412</v>
      </c>
      <c r="F66" s="1">
        <v>194</v>
      </c>
      <c r="G66" s="6">
        <v>0.35</v>
      </c>
      <c r="H66" s="1">
        <v>45</v>
      </c>
      <c r="I66" s="1" t="s">
        <v>35</v>
      </c>
      <c r="J66" s="1">
        <v>434</v>
      </c>
      <c r="K66" s="1">
        <f t="shared" ref="K66:K92" si="37">E66-J66</f>
        <v>-22</v>
      </c>
      <c r="L66" s="1"/>
      <c r="M66" s="1"/>
      <c r="N66" s="1"/>
      <c r="O66" s="1"/>
      <c r="P66" s="1">
        <f t="shared" si="32"/>
        <v>82.4</v>
      </c>
      <c r="Q66" s="5">
        <f>15*P66+O66-F66</f>
        <v>1042</v>
      </c>
      <c r="R66" s="5">
        <f t="shared" si="33"/>
        <v>1042</v>
      </c>
      <c r="S66" s="5">
        <f t="shared" si="34"/>
        <v>492</v>
      </c>
      <c r="T66" s="5">
        <v>550</v>
      </c>
      <c r="U66" s="5"/>
      <c r="V66" s="1"/>
      <c r="W66" s="1">
        <f t="shared" si="35"/>
        <v>14.999999999999998</v>
      </c>
      <c r="X66" s="1">
        <f t="shared" si="7"/>
        <v>2.3543689320388346</v>
      </c>
      <c r="Y66" s="1">
        <v>48.2</v>
      </c>
      <c r="Z66" s="1">
        <v>61.8</v>
      </c>
      <c r="AA66" s="1">
        <v>75.599999999999994</v>
      </c>
      <c r="AB66" s="1">
        <v>80.599999999999994</v>
      </c>
      <c r="AC66" s="1">
        <v>83.4</v>
      </c>
      <c r="AD66" s="1"/>
      <c r="AE66" s="1">
        <f t="shared" si="8"/>
        <v>172.2</v>
      </c>
      <c r="AF66" s="1">
        <f t="shared" si="9"/>
        <v>192.5</v>
      </c>
      <c r="AG66" s="1">
        <f t="shared" si="10"/>
        <v>0</v>
      </c>
      <c r="AH66" s="1"/>
      <c r="AI66" s="1" t="str">
        <f>VLOOKUP(A66,[2]Донецк!$A:$A,1,0)</f>
        <v>6689 СЕРВЕЛАТ ОХОТНИЧИЙ ПМ в/к в/у 0,35кг 8шт  ОСТАНКИНО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102</v>
      </c>
      <c r="B67" s="1" t="s">
        <v>30</v>
      </c>
      <c r="C67" s="1">
        <v>215</v>
      </c>
      <c r="D67" s="1">
        <v>16</v>
      </c>
      <c r="E67" s="1">
        <v>82</v>
      </c>
      <c r="F67" s="1">
        <v>131</v>
      </c>
      <c r="G67" s="6">
        <v>0.28000000000000003</v>
      </c>
      <c r="H67" s="1">
        <v>45</v>
      </c>
      <c r="I67" s="1" t="s">
        <v>31</v>
      </c>
      <c r="J67" s="1">
        <v>91</v>
      </c>
      <c r="K67" s="1">
        <f t="shared" si="37"/>
        <v>-9</v>
      </c>
      <c r="L67" s="1"/>
      <c r="M67" s="1"/>
      <c r="N67" s="1"/>
      <c r="O67" s="1"/>
      <c r="P67" s="1">
        <f t="shared" si="32"/>
        <v>16.399999999999999</v>
      </c>
      <c r="Q67" s="5">
        <f t="shared" si="36"/>
        <v>82.199999999999989</v>
      </c>
      <c r="R67" s="5">
        <v>110</v>
      </c>
      <c r="S67" s="5">
        <f t="shared" si="34"/>
        <v>110</v>
      </c>
      <c r="T67" s="5"/>
      <c r="U67" s="5">
        <v>120</v>
      </c>
      <c r="V67" s="1"/>
      <c r="W67" s="1">
        <f t="shared" si="35"/>
        <v>14.695121951219514</v>
      </c>
      <c r="X67" s="1">
        <f t="shared" si="7"/>
        <v>7.9878048780487809</v>
      </c>
      <c r="Y67" s="1">
        <v>8</v>
      </c>
      <c r="Z67" s="1">
        <v>14.2</v>
      </c>
      <c r="AA67" s="1">
        <v>23.8</v>
      </c>
      <c r="AB67" s="1">
        <v>20.2</v>
      </c>
      <c r="AC67" s="1">
        <v>22</v>
      </c>
      <c r="AD67" s="1"/>
      <c r="AE67" s="1">
        <f t="shared" si="8"/>
        <v>30.800000000000004</v>
      </c>
      <c r="AF67" s="1">
        <f t="shared" si="9"/>
        <v>0</v>
      </c>
      <c r="AG67" s="1">
        <f t="shared" si="10"/>
        <v>32.800000000000011</v>
      </c>
      <c r="AH67" s="1"/>
      <c r="AI67" s="1" t="str">
        <f>VLOOKUP(A67,[2]Донецк!$A:$A,1,0)</f>
        <v>6692 СЕРВЕЛАТ ПРИМА в/к в/у 0.28кг 8шт.  ОСТАНКИНО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103</v>
      </c>
      <c r="B68" s="1" t="s">
        <v>30</v>
      </c>
      <c r="C68" s="1">
        <v>777</v>
      </c>
      <c r="D68" s="1">
        <v>176</v>
      </c>
      <c r="E68" s="1">
        <v>499</v>
      </c>
      <c r="F68" s="1">
        <v>377</v>
      </c>
      <c r="G68" s="6">
        <v>0.35</v>
      </c>
      <c r="H68" s="1">
        <v>45</v>
      </c>
      <c r="I68" s="1" t="s">
        <v>35</v>
      </c>
      <c r="J68" s="1">
        <v>520</v>
      </c>
      <c r="K68" s="1">
        <f t="shared" si="37"/>
        <v>-21</v>
      </c>
      <c r="L68" s="1"/>
      <c r="M68" s="1"/>
      <c r="N68" s="1"/>
      <c r="O68" s="1"/>
      <c r="P68" s="1">
        <f t="shared" si="32"/>
        <v>99.8</v>
      </c>
      <c r="Q68" s="5">
        <f>15*P68+O68-F68</f>
        <v>1120</v>
      </c>
      <c r="R68" s="5">
        <f t="shared" si="33"/>
        <v>1120</v>
      </c>
      <c r="S68" s="5">
        <f t="shared" si="34"/>
        <v>520</v>
      </c>
      <c r="T68" s="5">
        <v>600</v>
      </c>
      <c r="U68" s="5"/>
      <c r="V68" s="1"/>
      <c r="W68" s="1">
        <f t="shared" si="35"/>
        <v>15</v>
      </c>
      <c r="X68" s="1">
        <f t="shared" si="7"/>
        <v>3.7775551102204408</v>
      </c>
      <c r="Y68" s="1">
        <v>59.2</v>
      </c>
      <c r="Z68" s="1">
        <v>58.2</v>
      </c>
      <c r="AA68" s="1">
        <v>91.8</v>
      </c>
      <c r="AB68" s="1">
        <v>77.569000000000003</v>
      </c>
      <c r="AC68" s="1">
        <v>96.6</v>
      </c>
      <c r="AD68" s="1"/>
      <c r="AE68" s="1">
        <f t="shared" si="8"/>
        <v>182</v>
      </c>
      <c r="AF68" s="1">
        <f t="shared" si="9"/>
        <v>210</v>
      </c>
      <c r="AG68" s="1">
        <f t="shared" si="10"/>
        <v>0</v>
      </c>
      <c r="AH68" s="1"/>
      <c r="AI68" s="1" t="str">
        <f>VLOOKUP(A68,[2]Донецк!$A:$A,1,0)</f>
        <v>6697 СЕРВЕЛАТ ФИНСКИЙ ПМ в/к в/у 0,35кг 8шт  ОСТАНКИНО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104</v>
      </c>
      <c r="B69" s="1" t="s">
        <v>30</v>
      </c>
      <c r="C69" s="1">
        <v>134</v>
      </c>
      <c r="D69" s="1">
        <v>40</v>
      </c>
      <c r="E69" s="1">
        <v>71</v>
      </c>
      <c r="F69" s="1">
        <v>93</v>
      </c>
      <c r="G69" s="6">
        <v>0.28000000000000003</v>
      </c>
      <c r="H69" s="1">
        <v>45</v>
      </c>
      <c r="I69" s="1" t="s">
        <v>31</v>
      </c>
      <c r="J69" s="1">
        <v>75</v>
      </c>
      <c r="K69" s="1">
        <f t="shared" si="37"/>
        <v>-4</v>
      </c>
      <c r="L69" s="1"/>
      <c r="M69" s="1"/>
      <c r="N69" s="1"/>
      <c r="O69" s="1"/>
      <c r="P69" s="1">
        <f t="shared" si="32"/>
        <v>14.2</v>
      </c>
      <c r="Q69" s="5">
        <f t="shared" si="36"/>
        <v>91.6</v>
      </c>
      <c r="R69" s="5">
        <v>110</v>
      </c>
      <c r="S69" s="5">
        <f t="shared" si="34"/>
        <v>110</v>
      </c>
      <c r="T69" s="5"/>
      <c r="U69" s="5">
        <v>120</v>
      </c>
      <c r="V69" s="1"/>
      <c r="W69" s="1">
        <f t="shared" si="35"/>
        <v>14.295774647887324</v>
      </c>
      <c r="X69" s="1">
        <f t="shared" si="7"/>
        <v>6.5492957746478879</v>
      </c>
      <c r="Y69" s="1">
        <v>6.8</v>
      </c>
      <c r="Z69" s="1">
        <v>15</v>
      </c>
      <c r="AA69" s="1">
        <v>5</v>
      </c>
      <c r="AB69" s="1">
        <v>0</v>
      </c>
      <c r="AC69" s="1">
        <v>8.1999999999999993</v>
      </c>
      <c r="AD69" s="1"/>
      <c r="AE69" s="1">
        <f t="shared" si="8"/>
        <v>30.800000000000004</v>
      </c>
      <c r="AF69" s="1">
        <f t="shared" si="9"/>
        <v>0</v>
      </c>
      <c r="AG69" s="1">
        <f t="shared" si="10"/>
        <v>28.400000000000006</v>
      </c>
      <c r="AH69" s="1"/>
      <c r="AI69" s="1" t="str">
        <f>VLOOKUP(A69,[2]Донецк!$A:$A,1,0)</f>
        <v>6701 СЕРВЕЛАТ ШВАРЦЕР ПМ в/к в/у 0.28кг 8шт.  ОСТАНКИНО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105</v>
      </c>
      <c r="B70" s="1" t="s">
        <v>30</v>
      </c>
      <c r="C70" s="1">
        <v>231</v>
      </c>
      <c r="D70" s="1">
        <v>240</v>
      </c>
      <c r="E70" s="1">
        <v>96</v>
      </c>
      <c r="F70" s="1">
        <v>313</v>
      </c>
      <c r="G70" s="6">
        <v>0.41</v>
      </c>
      <c r="H70" s="1">
        <v>45</v>
      </c>
      <c r="I70" s="1" t="s">
        <v>31</v>
      </c>
      <c r="J70" s="1">
        <v>176</v>
      </c>
      <c r="K70" s="1">
        <f t="shared" si="37"/>
        <v>-80</v>
      </c>
      <c r="L70" s="1"/>
      <c r="M70" s="1"/>
      <c r="N70" s="1"/>
      <c r="O70" s="1"/>
      <c r="P70" s="1">
        <f t="shared" si="32"/>
        <v>19.2</v>
      </c>
      <c r="Q70" s="5"/>
      <c r="R70" s="5">
        <f t="shared" si="33"/>
        <v>0</v>
      </c>
      <c r="S70" s="5">
        <f t="shared" si="34"/>
        <v>0</v>
      </c>
      <c r="T70" s="5"/>
      <c r="U70" s="5"/>
      <c r="V70" s="1"/>
      <c r="W70" s="1">
        <f t="shared" si="35"/>
        <v>16.302083333333336</v>
      </c>
      <c r="X70" s="1">
        <f t="shared" si="7"/>
        <v>16.302083333333336</v>
      </c>
      <c r="Y70" s="1">
        <v>30.2</v>
      </c>
      <c r="Z70" s="1">
        <v>37.6</v>
      </c>
      <c r="AA70" s="1">
        <v>23.6</v>
      </c>
      <c r="AB70" s="1">
        <v>46.6</v>
      </c>
      <c r="AC70" s="1">
        <v>33.4</v>
      </c>
      <c r="AD70" s="23" t="s">
        <v>34</v>
      </c>
      <c r="AE70" s="1">
        <f t="shared" si="8"/>
        <v>0</v>
      </c>
      <c r="AF70" s="1">
        <f t="shared" si="9"/>
        <v>0</v>
      </c>
      <c r="AG70" s="1">
        <f t="shared" si="10"/>
        <v>-25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106</v>
      </c>
      <c r="B71" s="1" t="s">
        <v>30</v>
      </c>
      <c r="C71" s="1">
        <v>29</v>
      </c>
      <c r="D71" s="1">
        <v>64</v>
      </c>
      <c r="E71" s="16">
        <f>39+E112</f>
        <v>45</v>
      </c>
      <c r="F71" s="16">
        <f>48+F112</f>
        <v>71</v>
      </c>
      <c r="G71" s="6">
        <v>0.5</v>
      </c>
      <c r="H71" s="1">
        <v>45</v>
      </c>
      <c r="I71" s="1" t="s">
        <v>31</v>
      </c>
      <c r="J71" s="1">
        <v>42</v>
      </c>
      <c r="K71" s="1">
        <f t="shared" si="37"/>
        <v>3</v>
      </c>
      <c r="L71" s="1"/>
      <c r="M71" s="1"/>
      <c r="N71" s="1"/>
      <c r="O71" s="1"/>
      <c r="P71" s="1">
        <f t="shared" ref="P71:P114" si="38">E71/5</f>
        <v>9</v>
      </c>
      <c r="Q71" s="28">
        <f t="shared" si="36"/>
        <v>46</v>
      </c>
      <c r="R71" s="5">
        <f t="shared" si="33"/>
        <v>46</v>
      </c>
      <c r="S71" s="5">
        <f t="shared" si="34"/>
        <v>46</v>
      </c>
      <c r="T71" s="5"/>
      <c r="U71" s="28"/>
      <c r="V71" s="29"/>
      <c r="W71" s="1">
        <f t="shared" si="35"/>
        <v>13</v>
      </c>
      <c r="X71" s="29">
        <f t="shared" ref="X71:X114" si="39">(F71-O71)/P71</f>
        <v>7.8888888888888893</v>
      </c>
      <c r="Y71" s="29">
        <v>8</v>
      </c>
      <c r="Z71" s="29">
        <v>11.6</v>
      </c>
      <c r="AA71" s="29">
        <v>6.4</v>
      </c>
      <c r="AB71" s="29">
        <v>17.399999999999999</v>
      </c>
      <c r="AC71" s="29">
        <v>11.4</v>
      </c>
      <c r="AD71" s="29" t="s">
        <v>107</v>
      </c>
      <c r="AE71" s="1">
        <f t="shared" ref="AE71:AE113" si="40">S71*G71</f>
        <v>23</v>
      </c>
      <c r="AF71" s="1">
        <f t="shared" ref="AF71:AF113" si="41">T71*G71</f>
        <v>0</v>
      </c>
      <c r="AG71" s="1">
        <f t="shared" ref="AG71:AG114" si="42">E71*3-F71-Q71+O71</f>
        <v>18</v>
      </c>
      <c r="AH71" s="1"/>
      <c r="AI71" s="1" t="str">
        <f>VLOOKUP(A71,[2]Донецк!$A:$A,1,0)</f>
        <v>6716 ОСОБАЯ Коровино ( в сетке) 0,5кг 8шт  Останкино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108</v>
      </c>
      <c r="B72" s="1" t="s">
        <v>30</v>
      </c>
      <c r="C72" s="1">
        <v>95</v>
      </c>
      <c r="D72" s="1">
        <v>600</v>
      </c>
      <c r="E72" s="16">
        <f>200+E110+E113</f>
        <v>475.01800000000003</v>
      </c>
      <c r="F72" s="16">
        <f>153+F110+F113</f>
        <v>486</v>
      </c>
      <c r="G72" s="6">
        <v>0.41</v>
      </c>
      <c r="H72" s="1">
        <v>45</v>
      </c>
      <c r="I72" s="1" t="s">
        <v>35</v>
      </c>
      <c r="J72" s="1">
        <v>213</v>
      </c>
      <c r="K72" s="1">
        <f t="shared" si="37"/>
        <v>262.01800000000003</v>
      </c>
      <c r="L72" s="1"/>
      <c r="M72" s="1"/>
      <c r="N72" s="1"/>
      <c r="O72" s="1">
        <f>VLOOKUP(A72,[1]TDSheet!$H$1:$I$65536,2,0)</f>
        <v>40</v>
      </c>
      <c r="P72" s="1">
        <f t="shared" si="38"/>
        <v>95.003600000000006</v>
      </c>
      <c r="Q72" s="5">
        <f>15*P72+O72-F72</f>
        <v>979.05400000000009</v>
      </c>
      <c r="R72" s="5">
        <f t="shared" si="33"/>
        <v>979</v>
      </c>
      <c r="S72" s="5">
        <f t="shared" si="34"/>
        <v>479</v>
      </c>
      <c r="T72" s="5">
        <v>500</v>
      </c>
      <c r="U72" s="5"/>
      <c r="V72" s="1"/>
      <c r="W72" s="1">
        <f t="shared" si="35"/>
        <v>14.999431600486718</v>
      </c>
      <c r="X72" s="1">
        <f t="shared" si="39"/>
        <v>4.6945589430295271</v>
      </c>
      <c r="Y72" s="1">
        <v>66.234999999999985</v>
      </c>
      <c r="Z72" s="1">
        <v>74</v>
      </c>
      <c r="AA72" s="1">
        <v>38.628399999999999</v>
      </c>
      <c r="AB72" s="1">
        <v>82.2</v>
      </c>
      <c r="AC72" s="1">
        <v>48.8</v>
      </c>
      <c r="AD72" s="1" t="s">
        <v>109</v>
      </c>
      <c r="AE72" s="1">
        <f t="shared" si="40"/>
        <v>196.39</v>
      </c>
      <c r="AF72" s="1">
        <f t="shared" si="41"/>
        <v>205</v>
      </c>
      <c r="AG72" s="1">
        <f t="shared" si="42"/>
        <v>0</v>
      </c>
      <c r="AH72" s="1"/>
      <c r="AI72" s="1" t="str">
        <f>VLOOKUP(A72,[2]Донецк!$A:$A,1,0)</f>
        <v>6722 СОЧНЫЕ ПМ сос п/о мгс 0,41кг 10шт  ОСТАНКИНО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110</v>
      </c>
      <c r="B73" s="1" t="s">
        <v>30</v>
      </c>
      <c r="C73" s="1">
        <v>214</v>
      </c>
      <c r="D73" s="1">
        <v>150</v>
      </c>
      <c r="E73" s="1">
        <v>160</v>
      </c>
      <c r="F73" s="1">
        <v>174</v>
      </c>
      <c r="G73" s="6">
        <v>0.41</v>
      </c>
      <c r="H73" s="1">
        <v>45</v>
      </c>
      <c r="I73" s="1" t="s">
        <v>31</v>
      </c>
      <c r="J73" s="1">
        <v>170</v>
      </c>
      <c r="K73" s="1">
        <f t="shared" si="37"/>
        <v>-10</v>
      </c>
      <c r="L73" s="1"/>
      <c r="M73" s="1"/>
      <c r="N73" s="1"/>
      <c r="O73" s="1">
        <f>VLOOKUP(A73,[1]TDSheet!$H$1:$I$65536,2,0)</f>
        <v>50</v>
      </c>
      <c r="P73" s="1">
        <f t="shared" si="38"/>
        <v>32</v>
      </c>
      <c r="Q73" s="5">
        <f t="shared" si="36"/>
        <v>292</v>
      </c>
      <c r="R73" s="5">
        <v>320</v>
      </c>
      <c r="S73" s="5">
        <f t="shared" si="34"/>
        <v>140</v>
      </c>
      <c r="T73" s="5">
        <v>180</v>
      </c>
      <c r="U73" s="5">
        <v>350</v>
      </c>
      <c r="V73" s="1"/>
      <c r="W73" s="1">
        <f t="shared" si="35"/>
        <v>13.875</v>
      </c>
      <c r="X73" s="1">
        <f t="shared" si="39"/>
        <v>3.875</v>
      </c>
      <c r="Y73" s="1">
        <v>22</v>
      </c>
      <c r="Z73" s="1">
        <v>3.4</v>
      </c>
      <c r="AA73" s="1">
        <v>26.8</v>
      </c>
      <c r="AB73" s="1">
        <v>23</v>
      </c>
      <c r="AC73" s="1">
        <v>17.2</v>
      </c>
      <c r="AD73" s="1"/>
      <c r="AE73" s="1">
        <f t="shared" si="40"/>
        <v>57.4</v>
      </c>
      <c r="AF73" s="1">
        <f t="shared" si="41"/>
        <v>73.8</v>
      </c>
      <c r="AG73" s="1">
        <f t="shared" si="42"/>
        <v>64</v>
      </c>
      <c r="AH73" s="1"/>
      <c r="AI73" s="1" t="str">
        <f>VLOOKUP(A73,[2]Донецк!$A:$A,1,0)</f>
        <v>6726 СЛИВОЧНЫЕ ПМ сос п/о мгс 0,41кг 10шт  Останкино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111</v>
      </c>
      <c r="B74" s="1" t="s">
        <v>30</v>
      </c>
      <c r="C74" s="1">
        <v>80</v>
      </c>
      <c r="D74" s="1">
        <v>8</v>
      </c>
      <c r="E74" s="1">
        <v>13</v>
      </c>
      <c r="F74" s="1">
        <v>73</v>
      </c>
      <c r="G74" s="6">
        <v>0.5</v>
      </c>
      <c r="H74" s="1">
        <v>45</v>
      </c>
      <c r="I74" s="1" t="s">
        <v>31</v>
      </c>
      <c r="J74" s="1">
        <v>13</v>
      </c>
      <c r="K74" s="1">
        <f t="shared" si="37"/>
        <v>0</v>
      </c>
      <c r="L74" s="1"/>
      <c r="M74" s="1"/>
      <c r="N74" s="1"/>
      <c r="O74" s="1"/>
      <c r="P74" s="1">
        <f t="shared" si="38"/>
        <v>2.6</v>
      </c>
      <c r="Q74" s="28"/>
      <c r="R74" s="5">
        <f t="shared" si="33"/>
        <v>0</v>
      </c>
      <c r="S74" s="5">
        <f t="shared" si="34"/>
        <v>0</v>
      </c>
      <c r="T74" s="5"/>
      <c r="U74" s="28"/>
      <c r="V74" s="29"/>
      <c r="W74" s="1">
        <f t="shared" si="35"/>
        <v>28.076923076923077</v>
      </c>
      <c r="X74" s="29">
        <f t="shared" si="39"/>
        <v>28.076923076923077</v>
      </c>
      <c r="Y74" s="29">
        <v>0.79120000000000001</v>
      </c>
      <c r="Z74" s="29">
        <v>0</v>
      </c>
      <c r="AA74" s="29">
        <v>8</v>
      </c>
      <c r="AB74" s="29">
        <v>3.6</v>
      </c>
      <c r="AC74" s="29">
        <v>3</v>
      </c>
      <c r="AD74" s="29" t="s">
        <v>112</v>
      </c>
      <c r="AE74" s="1">
        <f t="shared" si="40"/>
        <v>0</v>
      </c>
      <c r="AF74" s="1">
        <f t="shared" si="41"/>
        <v>0</v>
      </c>
      <c r="AG74" s="1">
        <f t="shared" si="42"/>
        <v>-34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1" t="s">
        <v>113</v>
      </c>
      <c r="B75" s="11" t="s">
        <v>30</v>
      </c>
      <c r="C75" s="11">
        <v>89</v>
      </c>
      <c r="D75" s="11"/>
      <c r="E75" s="11">
        <v>24</v>
      </c>
      <c r="F75" s="11">
        <v>65</v>
      </c>
      <c r="G75" s="12">
        <v>0</v>
      </c>
      <c r="H75" s="11">
        <v>60</v>
      </c>
      <c r="I75" s="11" t="s">
        <v>31</v>
      </c>
      <c r="J75" s="11">
        <v>23</v>
      </c>
      <c r="K75" s="11">
        <f t="shared" si="37"/>
        <v>1</v>
      </c>
      <c r="L75" s="11"/>
      <c r="M75" s="11"/>
      <c r="N75" s="11"/>
      <c r="O75" s="11"/>
      <c r="P75" s="11">
        <f t="shared" si="38"/>
        <v>4.8</v>
      </c>
      <c r="Q75" s="14"/>
      <c r="R75" s="14"/>
      <c r="S75" s="14"/>
      <c r="T75" s="14"/>
      <c r="U75" s="14"/>
      <c r="V75" s="11"/>
      <c r="W75" s="11">
        <f t="shared" ref="W75:W114" si="43">(F75-O75+Q75)/P75</f>
        <v>13.541666666666668</v>
      </c>
      <c r="X75" s="11">
        <f t="shared" si="39"/>
        <v>13.541666666666668</v>
      </c>
      <c r="Y75" s="11">
        <v>3.6</v>
      </c>
      <c r="Z75" s="11">
        <v>10</v>
      </c>
      <c r="AA75" s="11">
        <v>12.6</v>
      </c>
      <c r="AB75" s="11">
        <v>13</v>
      </c>
      <c r="AC75" s="11">
        <v>4.4000000000000004</v>
      </c>
      <c r="AD75" s="11" t="s">
        <v>114</v>
      </c>
      <c r="AE75" s="11">
        <f t="shared" si="40"/>
        <v>0</v>
      </c>
      <c r="AF75" s="11">
        <f t="shared" si="41"/>
        <v>0</v>
      </c>
      <c r="AG75" s="1">
        <f t="shared" si="42"/>
        <v>7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1" t="s">
        <v>115</v>
      </c>
      <c r="B76" s="11" t="s">
        <v>33</v>
      </c>
      <c r="C76" s="11">
        <v>45.256999999999998</v>
      </c>
      <c r="D76" s="11"/>
      <c r="E76" s="11">
        <v>15.26</v>
      </c>
      <c r="F76" s="11">
        <v>10.872</v>
      </c>
      <c r="G76" s="12">
        <v>0</v>
      </c>
      <c r="H76" s="11">
        <v>60</v>
      </c>
      <c r="I76" s="11" t="s">
        <v>36</v>
      </c>
      <c r="J76" s="11">
        <v>71.900000000000006</v>
      </c>
      <c r="K76" s="11">
        <f t="shared" si="37"/>
        <v>-56.640000000000008</v>
      </c>
      <c r="L76" s="11"/>
      <c r="M76" s="11"/>
      <c r="N76" s="11"/>
      <c r="O76" s="11">
        <f>VLOOKUP(A76,[1]TDSheet!$H$1:$I$65536,2,0)</f>
        <v>30</v>
      </c>
      <c r="P76" s="11">
        <f t="shared" si="38"/>
        <v>3.052</v>
      </c>
      <c r="Q76" s="14"/>
      <c r="R76" s="14"/>
      <c r="S76" s="14"/>
      <c r="T76" s="14"/>
      <c r="U76" s="14"/>
      <c r="V76" s="11"/>
      <c r="W76" s="11">
        <f t="shared" si="43"/>
        <v>-6.2673656618610742</v>
      </c>
      <c r="X76" s="11">
        <f t="shared" si="39"/>
        <v>-6.2673656618610742</v>
      </c>
      <c r="Y76" s="11">
        <v>15.8706</v>
      </c>
      <c r="Z76" s="11">
        <v>11.038399999999999</v>
      </c>
      <c r="AA76" s="11">
        <v>27.104399999999998</v>
      </c>
      <c r="AB76" s="11">
        <v>17.771999999999998</v>
      </c>
      <c r="AC76" s="11">
        <v>28.261600000000001</v>
      </c>
      <c r="AD76" s="11" t="s">
        <v>116</v>
      </c>
      <c r="AE76" s="11">
        <f t="shared" si="40"/>
        <v>0</v>
      </c>
      <c r="AF76" s="11">
        <f t="shared" si="41"/>
        <v>0</v>
      </c>
      <c r="AG76" s="1">
        <f t="shared" si="42"/>
        <v>64.908000000000001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117</v>
      </c>
      <c r="B77" s="1" t="s">
        <v>30</v>
      </c>
      <c r="C77" s="1"/>
      <c r="D77" s="1">
        <v>42</v>
      </c>
      <c r="E77" s="1"/>
      <c r="F77" s="1">
        <v>42</v>
      </c>
      <c r="G77" s="6">
        <v>0.4</v>
      </c>
      <c r="H77" s="1" t="e">
        <v>#N/A</v>
      </c>
      <c r="I77" s="1" t="s">
        <v>31</v>
      </c>
      <c r="J77" s="1"/>
      <c r="K77" s="1">
        <f t="shared" ref="K77" si="44">E77-J77</f>
        <v>0</v>
      </c>
      <c r="L77" s="1"/>
      <c r="M77" s="1"/>
      <c r="N77" s="1"/>
      <c r="O77" s="1"/>
      <c r="P77" s="1">
        <f t="shared" si="38"/>
        <v>0</v>
      </c>
      <c r="Q77" s="5"/>
      <c r="R77" s="5">
        <f t="shared" ref="R77:R83" si="45">ROUND(Q77,0)</f>
        <v>0</v>
      </c>
      <c r="S77" s="5">
        <f t="shared" ref="S77:S83" si="46">R77-T77</f>
        <v>0</v>
      </c>
      <c r="T77" s="5"/>
      <c r="U77" s="5"/>
      <c r="V77" s="1"/>
      <c r="W77" s="1" t="e">
        <f t="shared" ref="W77:W83" si="47">(F77-O77+R77)/P77</f>
        <v>#DIV/0!</v>
      </c>
      <c r="X77" s="1" t="e">
        <f t="shared" si="39"/>
        <v>#DIV/0!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/>
      <c r="AE77" s="1">
        <f t="shared" si="40"/>
        <v>0</v>
      </c>
      <c r="AF77" s="1">
        <f t="shared" si="41"/>
        <v>0</v>
      </c>
      <c r="AG77" s="1">
        <f t="shared" si="42"/>
        <v>-42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118</v>
      </c>
      <c r="B78" s="1" t="s">
        <v>33</v>
      </c>
      <c r="C78" s="1">
        <v>3.125</v>
      </c>
      <c r="D78" s="1">
        <v>64.593000000000004</v>
      </c>
      <c r="E78" s="1">
        <v>2.927</v>
      </c>
      <c r="F78" s="1">
        <v>60.246000000000002</v>
      </c>
      <c r="G78" s="6">
        <v>1</v>
      </c>
      <c r="H78" s="1">
        <v>30</v>
      </c>
      <c r="I78" s="1" t="s">
        <v>31</v>
      </c>
      <c r="J78" s="1">
        <v>4</v>
      </c>
      <c r="K78" s="1">
        <f t="shared" si="37"/>
        <v>-1.073</v>
      </c>
      <c r="L78" s="1"/>
      <c r="M78" s="1"/>
      <c r="N78" s="1"/>
      <c r="O78" s="1"/>
      <c r="P78" s="1">
        <f t="shared" si="38"/>
        <v>0.58540000000000003</v>
      </c>
      <c r="Q78" s="5"/>
      <c r="R78" s="5">
        <f t="shared" si="45"/>
        <v>0</v>
      </c>
      <c r="S78" s="5">
        <f t="shared" si="46"/>
        <v>0</v>
      </c>
      <c r="T78" s="5"/>
      <c r="U78" s="5"/>
      <c r="V78" s="1"/>
      <c r="W78" s="1">
        <f t="shared" si="47"/>
        <v>102.91424666894432</v>
      </c>
      <c r="X78" s="1">
        <f t="shared" si="39"/>
        <v>102.91424666894432</v>
      </c>
      <c r="Y78" s="1">
        <v>4.1381999999999994</v>
      </c>
      <c r="Z78" s="1">
        <v>4.4931999999999999</v>
      </c>
      <c r="AA78" s="1">
        <v>2.4718</v>
      </c>
      <c r="AB78" s="1">
        <v>0</v>
      </c>
      <c r="AC78" s="1">
        <v>0</v>
      </c>
      <c r="AD78" s="1"/>
      <c r="AE78" s="1">
        <f t="shared" si="40"/>
        <v>0</v>
      </c>
      <c r="AF78" s="1">
        <f t="shared" si="41"/>
        <v>0</v>
      </c>
      <c r="AG78" s="1">
        <f t="shared" si="42"/>
        <v>-51.465000000000003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119</v>
      </c>
      <c r="B79" s="1" t="s">
        <v>30</v>
      </c>
      <c r="C79" s="1"/>
      <c r="D79" s="1">
        <v>40</v>
      </c>
      <c r="E79" s="1"/>
      <c r="F79" s="1">
        <v>40</v>
      </c>
      <c r="G79" s="6">
        <v>0.41</v>
      </c>
      <c r="H79" s="1" t="e">
        <v>#N/A</v>
      </c>
      <c r="I79" s="1" t="s">
        <v>31</v>
      </c>
      <c r="J79" s="1"/>
      <c r="K79" s="1">
        <f t="shared" ref="K79" si="48">E79-J79</f>
        <v>0</v>
      </c>
      <c r="L79" s="1"/>
      <c r="M79" s="1"/>
      <c r="N79" s="1"/>
      <c r="O79" s="1"/>
      <c r="P79" s="1">
        <f t="shared" si="38"/>
        <v>0</v>
      </c>
      <c r="Q79" s="5"/>
      <c r="R79" s="5">
        <f t="shared" si="45"/>
        <v>0</v>
      </c>
      <c r="S79" s="5">
        <f t="shared" si="46"/>
        <v>0</v>
      </c>
      <c r="T79" s="5"/>
      <c r="U79" s="5"/>
      <c r="V79" s="1"/>
      <c r="W79" s="1" t="e">
        <f t="shared" si="47"/>
        <v>#DIV/0!</v>
      </c>
      <c r="X79" s="1" t="e">
        <f t="shared" si="39"/>
        <v>#DIV/0!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/>
      <c r="AE79" s="1">
        <f t="shared" si="40"/>
        <v>0</v>
      </c>
      <c r="AF79" s="1">
        <f t="shared" si="41"/>
        <v>0</v>
      </c>
      <c r="AG79" s="1">
        <f t="shared" si="42"/>
        <v>-40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120</v>
      </c>
      <c r="B80" s="1" t="s">
        <v>33</v>
      </c>
      <c r="C80" s="1">
        <v>50.351999999999997</v>
      </c>
      <c r="D80" s="1"/>
      <c r="E80" s="1">
        <v>10.439</v>
      </c>
      <c r="F80" s="1">
        <v>35.728000000000002</v>
      </c>
      <c r="G80" s="6">
        <v>1</v>
      </c>
      <c r="H80" s="1">
        <v>45</v>
      </c>
      <c r="I80" s="1" t="s">
        <v>31</v>
      </c>
      <c r="J80" s="1">
        <v>13</v>
      </c>
      <c r="K80" s="1">
        <f t="shared" si="37"/>
        <v>-2.5609999999999999</v>
      </c>
      <c r="L80" s="1"/>
      <c r="M80" s="1"/>
      <c r="N80" s="1"/>
      <c r="O80" s="1"/>
      <c r="P80" s="1">
        <f t="shared" si="38"/>
        <v>2.0878000000000001</v>
      </c>
      <c r="Q80" s="5"/>
      <c r="R80" s="5">
        <f t="shared" si="45"/>
        <v>0</v>
      </c>
      <c r="S80" s="5">
        <f t="shared" si="46"/>
        <v>0</v>
      </c>
      <c r="T80" s="5"/>
      <c r="U80" s="5"/>
      <c r="V80" s="1"/>
      <c r="W80" s="1">
        <f t="shared" si="47"/>
        <v>17.112750263435196</v>
      </c>
      <c r="X80" s="1">
        <f t="shared" si="39"/>
        <v>17.112750263435196</v>
      </c>
      <c r="Y80" s="1">
        <v>2.9220000000000002</v>
      </c>
      <c r="Z80" s="1">
        <v>2.5082</v>
      </c>
      <c r="AA80" s="1">
        <v>2.6932</v>
      </c>
      <c r="AB80" s="1">
        <v>0</v>
      </c>
      <c r="AC80" s="1">
        <v>0</v>
      </c>
      <c r="AD80" s="23" t="s">
        <v>34</v>
      </c>
      <c r="AE80" s="1">
        <f t="shared" si="40"/>
        <v>0</v>
      </c>
      <c r="AF80" s="1">
        <f t="shared" si="41"/>
        <v>0</v>
      </c>
      <c r="AG80" s="1">
        <f t="shared" si="42"/>
        <v>-4.4110000000000014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121</v>
      </c>
      <c r="B81" s="1" t="s">
        <v>30</v>
      </c>
      <c r="C81" s="1"/>
      <c r="D81" s="1">
        <v>42</v>
      </c>
      <c r="E81" s="1"/>
      <c r="F81" s="1">
        <v>42</v>
      </c>
      <c r="G81" s="6">
        <v>0.36</v>
      </c>
      <c r="H81" s="1" t="e">
        <v>#N/A</v>
      </c>
      <c r="I81" s="1" t="s">
        <v>31</v>
      </c>
      <c r="J81" s="1"/>
      <c r="K81" s="1">
        <f t="shared" ref="K81" si="49">E81-J81</f>
        <v>0</v>
      </c>
      <c r="L81" s="1"/>
      <c r="M81" s="1"/>
      <c r="N81" s="1"/>
      <c r="O81" s="1"/>
      <c r="P81" s="1">
        <f t="shared" si="38"/>
        <v>0</v>
      </c>
      <c r="Q81" s="5"/>
      <c r="R81" s="5">
        <f t="shared" si="45"/>
        <v>0</v>
      </c>
      <c r="S81" s="5">
        <f t="shared" si="46"/>
        <v>0</v>
      </c>
      <c r="T81" s="5"/>
      <c r="U81" s="5"/>
      <c r="V81" s="1"/>
      <c r="W81" s="1" t="e">
        <f t="shared" si="47"/>
        <v>#DIV/0!</v>
      </c>
      <c r="X81" s="1" t="e">
        <f t="shared" si="39"/>
        <v>#DIV/0!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/>
      <c r="AE81" s="1">
        <f t="shared" si="40"/>
        <v>0</v>
      </c>
      <c r="AF81" s="1">
        <f t="shared" si="41"/>
        <v>0</v>
      </c>
      <c r="AG81" s="1">
        <f t="shared" si="42"/>
        <v>-42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24" t="s">
        <v>122</v>
      </c>
      <c r="B82" s="1" t="s">
        <v>33</v>
      </c>
      <c r="C82" s="1">
        <v>30.741</v>
      </c>
      <c r="D82" s="1">
        <v>40.945999999999998</v>
      </c>
      <c r="E82" s="24">
        <v>8.1</v>
      </c>
      <c r="F82" s="24">
        <v>60.468000000000004</v>
      </c>
      <c r="G82" s="6">
        <v>1</v>
      </c>
      <c r="H82" s="1">
        <v>45</v>
      </c>
      <c r="I82" s="1" t="s">
        <v>31</v>
      </c>
      <c r="J82" s="1">
        <v>8</v>
      </c>
      <c r="K82" s="1">
        <f t="shared" si="37"/>
        <v>9.9999999999999645E-2</v>
      </c>
      <c r="L82" s="1"/>
      <c r="M82" s="1"/>
      <c r="N82" s="1"/>
      <c r="O82" s="1"/>
      <c r="P82" s="1">
        <f t="shared" si="38"/>
        <v>1.6199999999999999</v>
      </c>
      <c r="Q82" s="5"/>
      <c r="R82" s="5">
        <f t="shared" si="45"/>
        <v>0</v>
      </c>
      <c r="S82" s="5">
        <f t="shared" si="46"/>
        <v>0</v>
      </c>
      <c r="T82" s="5"/>
      <c r="U82" s="5"/>
      <c r="V82" s="1"/>
      <c r="W82" s="1">
        <f t="shared" si="47"/>
        <v>37.32592592592593</v>
      </c>
      <c r="X82" s="1">
        <f t="shared" si="39"/>
        <v>37.32592592592593</v>
      </c>
      <c r="Y82" s="1">
        <v>5.9805999999999999</v>
      </c>
      <c r="Z82" s="1">
        <v>3.3730000000000002</v>
      </c>
      <c r="AA82" s="1">
        <v>2.2913999999999999</v>
      </c>
      <c r="AB82" s="1">
        <v>0</v>
      </c>
      <c r="AC82" s="1">
        <v>0</v>
      </c>
      <c r="AD82" s="17" t="s">
        <v>34</v>
      </c>
      <c r="AE82" s="1">
        <f t="shared" si="40"/>
        <v>0</v>
      </c>
      <c r="AF82" s="1">
        <f t="shared" si="41"/>
        <v>0</v>
      </c>
      <c r="AG82" s="1">
        <f t="shared" si="42"/>
        <v>-36.168000000000006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123</v>
      </c>
      <c r="B83" s="1" t="s">
        <v>30</v>
      </c>
      <c r="C83" s="1"/>
      <c r="D83" s="1">
        <v>42</v>
      </c>
      <c r="E83" s="1"/>
      <c r="F83" s="1">
        <v>42</v>
      </c>
      <c r="G83" s="6">
        <v>0.41</v>
      </c>
      <c r="H83" s="1" t="e">
        <v>#N/A</v>
      </c>
      <c r="I83" s="1" t="s">
        <v>31</v>
      </c>
      <c r="J83" s="1"/>
      <c r="K83" s="1">
        <f t="shared" ref="K83" si="50">E83-J83</f>
        <v>0</v>
      </c>
      <c r="L83" s="1"/>
      <c r="M83" s="1"/>
      <c r="N83" s="1"/>
      <c r="O83" s="1"/>
      <c r="P83" s="1">
        <f t="shared" si="38"/>
        <v>0</v>
      </c>
      <c r="Q83" s="5"/>
      <c r="R83" s="5">
        <f t="shared" si="45"/>
        <v>0</v>
      </c>
      <c r="S83" s="5">
        <f t="shared" si="46"/>
        <v>0</v>
      </c>
      <c r="T83" s="5"/>
      <c r="U83" s="5"/>
      <c r="V83" s="1"/>
      <c r="W83" s="1" t="e">
        <f t="shared" si="47"/>
        <v>#DIV/0!</v>
      </c>
      <c r="X83" s="1" t="e">
        <f t="shared" si="39"/>
        <v>#DIV/0!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/>
      <c r="AE83" s="1">
        <f t="shared" si="40"/>
        <v>0</v>
      </c>
      <c r="AF83" s="1">
        <f t="shared" si="41"/>
        <v>0</v>
      </c>
      <c r="AG83" s="1">
        <f t="shared" si="42"/>
        <v>-42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1" t="s">
        <v>124</v>
      </c>
      <c r="B84" s="11" t="s">
        <v>33</v>
      </c>
      <c r="C84" s="11">
        <v>97.593999999999994</v>
      </c>
      <c r="D84" s="11"/>
      <c r="E84" s="11">
        <v>26.763000000000002</v>
      </c>
      <c r="F84" s="11">
        <v>68.168000000000006</v>
      </c>
      <c r="G84" s="12">
        <v>0</v>
      </c>
      <c r="H84" s="11">
        <v>60</v>
      </c>
      <c r="I84" s="11" t="s">
        <v>36</v>
      </c>
      <c r="J84" s="11">
        <v>30.1</v>
      </c>
      <c r="K84" s="11">
        <f t="shared" si="37"/>
        <v>-3.3369999999999997</v>
      </c>
      <c r="L84" s="11"/>
      <c r="M84" s="11"/>
      <c r="N84" s="11"/>
      <c r="O84" s="11"/>
      <c r="P84" s="11">
        <f t="shared" si="38"/>
        <v>5.3526000000000007</v>
      </c>
      <c r="Q84" s="14"/>
      <c r="R84" s="14"/>
      <c r="S84" s="14"/>
      <c r="T84" s="14"/>
      <c r="U84" s="14"/>
      <c r="V84" s="11"/>
      <c r="W84" s="11">
        <f t="shared" si="43"/>
        <v>12.73549303142398</v>
      </c>
      <c r="X84" s="11">
        <f t="shared" si="39"/>
        <v>12.73549303142398</v>
      </c>
      <c r="Y84" s="11">
        <v>6.1412000000000004</v>
      </c>
      <c r="Z84" s="11">
        <v>4.5502000000000002</v>
      </c>
      <c r="AA84" s="11">
        <v>1.6184000000000001</v>
      </c>
      <c r="AB84" s="11">
        <v>2.9660000000000002</v>
      </c>
      <c r="AC84" s="11">
        <v>8.879999999999999</v>
      </c>
      <c r="AD84" s="23" t="s">
        <v>34</v>
      </c>
      <c r="AE84" s="11">
        <f t="shared" si="40"/>
        <v>0</v>
      </c>
      <c r="AF84" s="11">
        <f t="shared" si="41"/>
        <v>0</v>
      </c>
      <c r="AG84" s="1">
        <f t="shared" si="42"/>
        <v>12.120999999999995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125</v>
      </c>
      <c r="B85" s="1" t="s">
        <v>30</v>
      </c>
      <c r="C85" s="1"/>
      <c r="D85" s="1">
        <v>42</v>
      </c>
      <c r="E85" s="1"/>
      <c r="F85" s="1">
        <v>42</v>
      </c>
      <c r="G85" s="6">
        <v>0.41</v>
      </c>
      <c r="H85" s="1" t="e">
        <v>#N/A</v>
      </c>
      <c r="I85" s="1" t="s">
        <v>31</v>
      </c>
      <c r="J85" s="1"/>
      <c r="K85" s="1">
        <f t="shared" ref="K85" si="51">E85-J85</f>
        <v>0</v>
      </c>
      <c r="L85" s="1"/>
      <c r="M85" s="1"/>
      <c r="N85" s="1"/>
      <c r="O85" s="1"/>
      <c r="P85" s="1">
        <f t="shared" si="38"/>
        <v>0</v>
      </c>
      <c r="Q85" s="5"/>
      <c r="R85" s="5">
        <f t="shared" ref="R85:R87" si="52">ROUND(Q85,0)</f>
        <v>0</v>
      </c>
      <c r="S85" s="5">
        <f t="shared" ref="S85:S88" si="53">R85-T85</f>
        <v>0</v>
      </c>
      <c r="T85" s="5"/>
      <c r="U85" s="5"/>
      <c r="V85" s="1"/>
      <c r="W85" s="1" t="e">
        <f t="shared" ref="W85:W88" si="54">(F85-O85+R85)/P85</f>
        <v>#DIV/0!</v>
      </c>
      <c r="X85" s="1" t="e">
        <f t="shared" si="39"/>
        <v>#DIV/0!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/>
      <c r="AE85" s="1">
        <f t="shared" si="40"/>
        <v>0</v>
      </c>
      <c r="AF85" s="1">
        <f t="shared" si="41"/>
        <v>0</v>
      </c>
      <c r="AG85" s="1">
        <f t="shared" si="42"/>
        <v>-42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24" t="s">
        <v>126</v>
      </c>
      <c r="B86" s="1" t="s">
        <v>30</v>
      </c>
      <c r="C86" s="1">
        <v>300</v>
      </c>
      <c r="D86" s="1"/>
      <c r="E86" s="24">
        <v>9</v>
      </c>
      <c r="F86" s="24">
        <v>284</v>
      </c>
      <c r="G86" s="6">
        <v>0.28000000000000003</v>
      </c>
      <c r="H86" s="1">
        <v>45</v>
      </c>
      <c r="I86" s="1" t="s">
        <v>31</v>
      </c>
      <c r="J86" s="1">
        <v>28</v>
      </c>
      <c r="K86" s="1">
        <f t="shared" si="37"/>
        <v>-19</v>
      </c>
      <c r="L86" s="1"/>
      <c r="M86" s="1"/>
      <c r="N86" s="1"/>
      <c r="O86" s="1"/>
      <c r="P86" s="1">
        <f t="shared" si="38"/>
        <v>1.8</v>
      </c>
      <c r="Q86" s="5"/>
      <c r="R86" s="5">
        <f t="shared" si="52"/>
        <v>0</v>
      </c>
      <c r="S86" s="5">
        <f t="shared" si="53"/>
        <v>0</v>
      </c>
      <c r="T86" s="5"/>
      <c r="U86" s="5"/>
      <c r="V86" s="1"/>
      <c r="W86" s="1">
        <f t="shared" si="54"/>
        <v>157.77777777777777</v>
      </c>
      <c r="X86" s="1">
        <f t="shared" si="39"/>
        <v>157.77777777777777</v>
      </c>
      <c r="Y86" s="1">
        <v>2</v>
      </c>
      <c r="Z86" s="1">
        <v>4.5999999999999996</v>
      </c>
      <c r="AA86" s="1">
        <v>12.8</v>
      </c>
      <c r="AB86" s="1">
        <v>3</v>
      </c>
      <c r="AC86" s="1">
        <v>2.2000000000000002</v>
      </c>
      <c r="AD86" s="15" t="s">
        <v>169</v>
      </c>
      <c r="AE86" s="1">
        <f t="shared" si="40"/>
        <v>0</v>
      </c>
      <c r="AF86" s="1">
        <f t="shared" si="41"/>
        <v>0</v>
      </c>
      <c r="AG86" s="1">
        <f t="shared" si="42"/>
        <v>-257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24" t="s">
        <v>127</v>
      </c>
      <c r="B87" s="1" t="s">
        <v>30</v>
      </c>
      <c r="C87" s="1">
        <v>121</v>
      </c>
      <c r="D87" s="1">
        <v>48</v>
      </c>
      <c r="E87" s="24">
        <v>17</v>
      </c>
      <c r="F87" s="24">
        <v>144</v>
      </c>
      <c r="G87" s="6">
        <v>0.35</v>
      </c>
      <c r="H87" s="1">
        <v>45</v>
      </c>
      <c r="I87" s="1" t="s">
        <v>31</v>
      </c>
      <c r="J87" s="1">
        <v>22</v>
      </c>
      <c r="K87" s="1">
        <f t="shared" si="37"/>
        <v>-5</v>
      </c>
      <c r="L87" s="1"/>
      <c r="M87" s="1"/>
      <c r="N87" s="1"/>
      <c r="O87" s="1"/>
      <c r="P87" s="1">
        <f t="shared" si="38"/>
        <v>3.4</v>
      </c>
      <c r="Q87" s="5"/>
      <c r="R87" s="5">
        <f t="shared" si="52"/>
        <v>0</v>
      </c>
      <c r="S87" s="5">
        <f t="shared" si="53"/>
        <v>0</v>
      </c>
      <c r="T87" s="5"/>
      <c r="U87" s="5"/>
      <c r="V87" s="1"/>
      <c r="W87" s="1">
        <f t="shared" si="54"/>
        <v>42.352941176470587</v>
      </c>
      <c r="X87" s="1">
        <f t="shared" si="39"/>
        <v>42.352941176470587</v>
      </c>
      <c r="Y87" s="1">
        <v>9.4</v>
      </c>
      <c r="Z87" s="1">
        <v>9.8000000000000007</v>
      </c>
      <c r="AA87" s="1">
        <v>17.399999999999999</v>
      </c>
      <c r="AB87" s="1">
        <v>22.6</v>
      </c>
      <c r="AC87" s="1">
        <v>13.8</v>
      </c>
      <c r="AD87" s="17" t="s">
        <v>34</v>
      </c>
      <c r="AE87" s="1">
        <f t="shared" si="40"/>
        <v>0</v>
      </c>
      <c r="AF87" s="1">
        <f t="shared" si="41"/>
        <v>0</v>
      </c>
      <c r="AG87" s="1">
        <f t="shared" si="42"/>
        <v>-93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128</v>
      </c>
      <c r="B88" s="1" t="s">
        <v>30</v>
      </c>
      <c r="C88" s="1">
        <v>324</v>
      </c>
      <c r="D88" s="1">
        <v>200</v>
      </c>
      <c r="E88" s="1">
        <v>276</v>
      </c>
      <c r="F88" s="1">
        <v>205</v>
      </c>
      <c r="G88" s="6">
        <v>0.4</v>
      </c>
      <c r="H88" s="1">
        <v>45</v>
      </c>
      <c r="I88" s="1" t="s">
        <v>31</v>
      </c>
      <c r="J88" s="1">
        <v>274</v>
      </c>
      <c r="K88" s="1">
        <f t="shared" si="37"/>
        <v>2</v>
      </c>
      <c r="L88" s="1"/>
      <c r="M88" s="1"/>
      <c r="N88" s="1"/>
      <c r="O88" s="1"/>
      <c r="P88" s="1">
        <f t="shared" si="38"/>
        <v>55.2</v>
      </c>
      <c r="Q88" s="5">
        <f t="shared" ref="Q88" si="55">13*P88+O88-F88</f>
        <v>512.6</v>
      </c>
      <c r="R88" s="5">
        <v>560</v>
      </c>
      <c r="S88" s="5">
        <f t="shared" si="53"/>
        <v>260</v>
      </c>
      <c r="T88" s="5">
        <v>300</v>
      </c>
      <c r="U88" s="5">
        <v>600</v>
      </c>
      <c r="V88" s="1"/>
      <c r="W88" s="1">
        <f t="shared" si="54"/>
        <v>13.858695652173912</v>
      </c>
      <c r="X88" s="1">
        <f t="shared" si="39"/>
        <v>3.7137681159420288</v>
      </c>
      <c r="Y88" s="1">
        <v>30.2</v>
      </c>
      <c r="Z88" s="1">
        <v>28.8</v>
      </c>
      <c r="AA88" s="1">
        <v>44</v>
      </c>
      <c r="AB88" s="1">
        <v>59</v>
      </c>
      <c r="AC88" s="1">
        <v>54.6</v>
      </c>
      <c r="AD88" s="1"/>
      <c r="AE88" s="1">
        <f t="shared" si="40"/>
        <v>104</v>
      </c>
      <c r="AF88" s="1">
        <f t="shared" si="41"/>
        <v>120</v>
      </c>
      <c r="AG88" s="1">
        <f t="shared" si="42"/>
        <v>110.39999999999998</v>
      </c>
      <c r="AH88" s="1"/>
      <c r="AI88" s="1" t="str">
        <f>VLOOKUP(A88,[2]Донецк!$A:$A,1,0)</f>
        <v>6777 МЯСНЫЕ С ГОВЯДИНОЙ ПМ сос п/о мгс 0,4кг  Останкино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24" t="s">
        <v>129</v>
      </c>
      <c r="B89" s="11" t="s">
        <v>30</v>
      </c>
      <c r="C89" s="11">
        <v>237</v>
      </c>
      <c r="D89" s="11"/>
      <c r="E89" s="24">
        <v>-1</v>
      </c>
      <c r="F89" s="24">
        <v>237</v>
      </c>
      <c r="G89" s="12">
        <v>0</v>
      </c>
      <c r="H89" s="11">
        <v>30</v>
      </c>
      <c r="I89" s="11" t="s">
        <v>36</v>
      </c>
      <c r="J89" s="11">
        <v>18</v>
      </c>
      <c r="K89" s="11">
        <f t="shared" si="37"/>
        <v>-19</v>
      </c>
      <c r="L89" s="11"/>
      <c r="M89" s="11"/>
      <c r="N89" s="11"/>
      <c r="O89" s="11"/>
      <c r="P89" s="11">
        <f t="shared" si="38"/>
        <v>-0.2</v>
      </c>
      <c r="Q89" s="14"/>
      <c r="R89" s="14"/>
      <c r="S89" s="14"/>
      <c r="T89" s="14"/>
      <c r="U89" s="14"/>
      <c r="V89" s="11"/>
      <c r="W89" s="11">
        <f t="shared" si="43"/>
        <v>-1185</v>
      </c>
      <c r="X89" s="11">
        <f t="shared" si="39"/>
        <v>-1185</v>
      </c>
      <c r="Y89" s="11">
        <v>-0.2</v>
      </c>
      <c r="Z89" s="11">
        <v>-0.2</v>
      </c>
      <c r="AA89" s="11">
        <v>-0.2</v>
      </c>
      <c r="AB89" s="11">
        <v>0</v>
      </c>
      <c r="AC89" s="11">
        <v>2.4</v>
      </c>
      <c r="AD89" s="17" t="s">
        <v>130</v>
      </c>
      <c r="AE89" s="11">
        <f t="shared" si="40"/>
        <v>0</v>
      </c>
      <c r="AF89" s="11">
        <f t="shared" si="41"/>
        <v>0</v>
      </c>
      <c r="AG89" s="1">
        <f t="shared" si="42"/>
        <v>-240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131</v>
      </c>
      <c r="B90" s="1" t="s">
        <v>30</v>
      </c>
      <c r="C90" s="1">
        <v>10.499000000000001</v>
      </c>
      <c r="D90" s="1">
        <v>32.5</v>
      </c>
      <c r="E90" s="1">
        <v>4.5</v>
      </c>
      <c r="F90" s="1">
        <v>34</v>
      </c>
      <c r="G90" s="6">
        <v>0.5</v>
      </c>
      <c r="H90" s="1">
        <v>120</v>
      </c>
      <c r="I90" s="1" t="s">
        <v>31</v>
      </c>
      <c r="J90" s="1">
        <v>3</v>
      </c>
      <c r="K90" s="1">
        <f t="shared" si="37"/>
        <v>1.5</v>
      </c>
      <c r="L90" s="1"/>
      <c r="M90" s="1"/>
      <c r="N90" s="1"/>
      <c r="O90" s="1"/>
      <c r="P90" s="1">
        <f t="shared" si="38"/>
        <v>0.9</v>
      </c>
      <c r="Q90" s="5"/>
      <c r="R90" s="5">
        <f t="shared" ref="R90:R97" si="56">ROUND(Q90,0)</f>
        <v>0</v>
      </c>
      <c r="S90" s="5">
        <f t="shared" ref="S90:S97" si="57">R90-T90</f>
        <v>0</v>
      </c>
      <c r="T90" s="5"/>
      <c r="U90" s="5"/>
      <c r="V90" s="1"/>
      <c r="W90" s="1">
        <f t="shared" ref="W90:W97" si="58">(F90-O90+R90)/P90</f>
        <v>37.777777777777779</v>
      </c>
      <c r="X90" s="1">
        <f t="shared" si="39"/>
        <v>37.777777777777779</v>
      </c>
      <c r="Y90" s="1">
        <v>3</v>
      </c>
      <c r="Z90" s="1">
        <v>0</v>
      </c>
      <c r="AA90" s="1">
        <v>0</v>
      </c>
      <c r="AB90" s="1">
        <v>0</v>
      </c>
      <c r="AC90" s="1">
        <v>0</v>
      </c>
      <c r="AD90" s="23" t="s">
        <v>34</v>
      </c>
      <c r="AE90" s="1">
        <f t="shared" si="40"/>
        <v>0</v>
      </c>
      <c r="AF90" s="1">
        <f t="shared" si="41"/>
        <v>0</v>
      </c>
      <c r="AG90" s="1">
        <f t="shared" si="42"/>
        <v>-20.5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132</v>
      </c>
      <c r="B91" s="1" t="s">
        <v>33</v>
      </c>
      <c r="C91" s="1">
        <v>25.952000000000002</v>
      </c>
      <c r="D91" s="1">
        <v>15.683</v>
      </c>
      <c r="E91" s="1">
        <v>6.657</v>
      </c>
      <c r="F91" s="1">
        <v>31.643999999999998</v>
      </c>
      <c r="G91" s="6">
        <v>1</v>
      </c>
      <c r="H91" s="1">
        <v>45</v>
      </c>
      <c r="I91" s="1" t="s">
        <v>31</v>
      </c>
      <c r="J91" s="1">
        <v>6.6</v>
      </c>
      <c r="K91" s="1">
        <f t="shared" si="37"/>
        <v>5.7000000000000384E-2</v>
      </c>
      <c r="L91" s="1"/>
      <c r="M91" s="1"/>
      <c r="N91" s="1"/>
      <c r="O91" s="1"/>
      <c r="P91" s="1">
        <f t="shared" si="38"/>
        <v>1.3313999999999999</v>
      </c>
      <c r="Q91" s="5"/>
      <c r="R91" s="5">
        <f t="shared" si="56"/>
        <v>0</v>
      </c>
      <c r="S91" s="5">
        <f t="shared" si="57"/>
        <v>0</v>
      </c>
      <c r="T91" s="5"/>
      <c r="U91" s="5"/>
      <c r="V91" s="1"/>
      <c r="W91" s="1">
        <f t="shared" si="58"/>
        <v>23.767462821090582</v>
      </c>
      <c r="X91" s="1">
        <f t="shared" si="39"/>
        <v>23.767462821090582</v>
      </c>
      <c r="Y91" s="1">
        <v>1.7190000000000001</v>
      </c>
      <c r="Z91" s="1">
        <v>3.7437999999999998</v>
      </c>
      <c r="AA91" s="1">
        <v>1.6028</v>
      </c>
      <c r="AB91" s="1">
        <v>2.3450000000000002</v>
      </c>
      <c r="AC91" s="1">
        <v>4.3015999999999996</v>
      </c>
      <c r="AD91" s="23" t="s">
        <v>34</v>
      </c>
      <c r="AE91" s="1">
        <f t="shared" si="40"/>
        <v>0</v>
      </c>
      <c r="AF91" s="1">
        <f t="shared" si="41"/>
        <v>0</v>
      </c>
      <c r="AG91" s="1">
        <f t="shared" si="42"/>
        <v>-11.672999999999998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133</v>
      </c>
      <c r="B92" s="1" t="s">
        <v>30</v>
      </c>
      <c r="C92" s="1">
        <v>26</v>
      </c>
      <c r="D92" s="1">
        <v>40</v>
      </c>
      <c r="E92" s="1">
        <v>20</v>
      </c>
      <c r="F92" s="1">
        <v>34</v>
      </c>
      <c r="G92" s="6">
        <v>0.33</v>
      </c>
      <c r="H92" s="1">
        <v>45</v>
      </c>
      <c r="I92" s="1" t="s">
        <v>31</v>
      </c>
      <c r="J92" s="1">
        <v>33</v>
      </c>
      <c r="K92" s="1">
        <f t="shared" si="37"/>
        <v>-13</v>
      </c>
      <c r="L92" s="1"/>
      <c r="M92" s="1"/>
      <c r="N92" s="1"/>
      <c r="O92" s="1"/>
      <c r="P92" s="1">
        <f t="shared" si="38"/>
        <v>4</v>
      </c>
      <c r="Q92" s="5">
        <f t="shared" ref="Q92:Q96" si="59">13*P92+O92-F92</f>
        <v>18</v>
      </c>
      <c r="R92" s="5">
        <v>26</v>
      </c>
      <c r="S92" s="5">
        <f t="shared" si="57"/>
        <v>26</v>
      </c>
      <c r="T92" s="5"/>
      <c r="U92" s="5">
        <v>26</v>
      </c>
      <c r="V92" s="1"/>
      <c r="W92" s="1">
        <f t="shared" si="58"/>
        <v>15</v>
      </c>
      <c r="X92" s="1">
        <f t="shared" si="39"/>
        <v>8.5</v>
      </c>
      <c r="Y92" s="1">
        <v>6.4</v>
      </c>
      <c r="Z92" s="1">
        <v>5.6</v>
      </c>
      <c r="AA92" s="1">
        <v>3.8</v>
      </c>
      <c r="AB92" s="1">
        <v>6.2</v>
      </c>
      <c r="AC92" s="1">
        <v>9.6</v>
      </c>
      <c r="AD92" s="1"/>
      <c r="AE92" s="1">
        <f t="shared" si="40"/>
        <v>8.58</v>
      </c>
      <c r="AF92" s="1">
        <f t="shared" si="41"/>
        <v>0</v>
      </c>
      <c r="AG92" s="1">
        <f t="shared" si="42"/>
        <v>8</v>
      </c>
      <c r="AH92" s="1"/>
      <c r="AI92" s="1" t="str">
        <f>VLOOKUP(A92,[2]Донецк!$A:$A,1,0)</f>
        <v>6791 СЕРВЕЛАТ ПРЕМИУМ в/к в/у 0,33кг 8шт  Останкино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134</v>
      </c>
      <c r="B93" s="1" t="s">
        <v>33</v>
      </c>
      <c r="C93" s="1"/>
      <c r="D93" s="1">
        <v>47.622</v>
      </c>
      <c r="E93" s="1"/>
      <c r="F93" s="1">
        <v>47.622</v>
      </c>
      <c r="G93" s="6">
        <v>1</v>
      </c>
      <c r="H93" s="1">
        <v>45</v>
      </c>
      <c r="I93" s="1" t="s">
        <v>31</v>
      </c>
      <c r="J93" s="1"/>
      <c r="K93" s="1">
        <f t="shared" ref="K93" si="60">E93-J93</f>
        <v>0</v>
      </c>
      <c r="L93" s="1"/>
      <c r="M93" s="1"/>
      <c r="N93" s="1"/>
      <c r="O93" s="1"/>
      <c r="P93" s="1">
        <f t="shared" si="38"/>
        <v>0</v>
      </c>
      <c r="Q93" s="5"/>
      <c r="R93" s="5">
        <f t="shared" si="56"/>
        <v>0</v>
      </c>
      <c r="S93" s="5">
        <f t="shared" si="57"/>
        <v>0</v>
      </c>
      <c r="T93" s="5"/>
      <c r="U93" s="5"/>
      <c r="V93" s="1"/>
      <c r="W93" s="1" t="e">
        <f t="shared" si="58"/>
        <v>#DIV/0!</v>
      </c>
      <c r="X93" s="1" t="e">
        <f t="shared" si="39"/>
        <v>#DIV/0!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0"/>
      <c r="AE93" s="1">
        <f t="shared" si="40"/>
        <v>0</v>
      </c>
      <c r="AF93" s="1">
        <f t="shared" si="41"/>
        <v>0</v>
      </c>
      <c r="AG93" s="1">
        <f t="shared" si="42"/>
        <v>-47.622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135</v>
      </c>
      <c r="B94" s="1" t="s">
        <v>30</v>
      </c>
      <c r="C94" s="1">
        <v>10</v>
      </c>
      <c r="D94" s="1">
        <v>120</v>
      </c>
      <c r="E94" s="1">
        <v>22</v>
      </c>
      <c r="F94" s="1">
        <v>97</v>
      </c>
      <c r="G94" s="6">
        <v>0.33</v>
      </c>
      <c r="H94" s="1">
        <v>45</v>
      </c>
      <c r="I94" s="1" t="s">
        <v>31</v>
      </c>
      <c r="J94" s="1">
        <v>75</v>
      </c>
      <c r="K94" s="1">
        <f t="shared" ref="K94:K114" si="61">E94-J94</f>
        <v>-53</v>
      </c>
      <c r="L94" s="1"/>
      <c r="M94" s="1"/>
      <c r="N94" s="1"/>
      <c r="O94" s="1"/>
      <c r="P94" s="1">
        <f t="shared" si="38"/>
        <v>4.4000000000000004</v>
      </c>
      <c r="Q94" s="5">
        <v>50</v>
      </c>
      <c r="R94" s="5">
        <f t="shared" si="56"/>
        <v>50</v>
      </c>
      <c r="S94" s="5">
        <f t="shared" si="57"/>
        <v>50</v>
      </c>
      <c r="T94" s="5"/>
      <c r="U94" s="5"/>
      <c r="V94" s="1"/>
      <c r="W94" s="1">
        <f t="shared" si="58"/>
        <v>33.409090909090907</v>
      </c>
      <c r="X94" s="1">
        <f t="shared" si="39"/>
        <v>22.045454545454543</v>
      </c>
      <c r="Y94" s="1">
        <v>9.4</v>
      </c>
      <c r="Z94" s="1">
        <v>12.2</v>
      </c>
      <c r="AA94" s="1">
        <v>5.2</v>
      </c>
      <c r="AB94" s="1">
        <v>5</v>
      </c>
      <c r="AC94" s="1">
        <v>10.6</v>
      </c>
      <c r="AD94" s="1"/>
      <c r="AE94" s="1">
        <f t="shared" si="40"/>
        <v>16.5</v>
      </c>
      <c r="AF94" s="1">
        <f t="shared" si="41"/>
        <v>0</v>
      </c>
      <c r="AG94" s="1">
        <f t="shared" si="42"/>
        <v>-81</v>
      </c>
      <c r="AH94" s="1"/>
      <c r="AI94" s="1" t="str">
        <f>VLOOKUP(A94,[2]Донецк!$A:$A,1,0)</f>
        <v>6793 БАЛЫКОВАЯ в/к в/у 0,33кг 8шт  Останкино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 t="s">
        <v>136</v>
      </c>
      <c r="B95" s="1" t="s">
        <v>33</v>
      </c>
      <c r="C95" s="1">
        <v>42.786999999999999</v>
      </c>
      <c r="D95" s="1">
        <v>47.597000000000001</v>
      </c>
      <c r="E95" s="1">
        <v>29.664999999999999</v>
      </c>
      <c r="F95" s="1">
        <v>50.805</v>
      </c>
      <c r="G95" s="6">
        <v>1</v>
      </c>
      <c r="H95" s="1">
        <v>45</v>
      </c>
      <c r="I95" s="1" t="s">
        <v>31</v>
      </c>
      <c r="J95" s="1">
        <v>30.8</v>
      </c>
      <c r="K95" s="1">
        <f t="shared" si="61"/>
        <v>-1.1350000000000016</v>
      </c>
      <c r="L95" s="1"/>
      <c r="M95" s="1"/>
      <c r="N95" s="1"/>
      <c r="O95" s="1"/>
      <c r="P95" s="1">
        <f t="shared" si="38"/>
        <v>5.9329999999999998</v>
      </c>
      <c r="Q95" s="5">
        <f t="shared" si="59"/>
        <v>26.323999999999991</v>
      </c>
      <c r="R95" s="5">
        <v>40</v>
      </c>
      <c r="S95" s="5">
        <f t="shared" si="57"/>
        <v>40</v>
      </c>
      <c r="T95" s="5"/>
      <c r="U95" s="5">
        <v>50</v>
      </c>
      <c r="V95" s="1"/>
      <c r="W95" s="1">
        <f t="shared" si="58"/>
        <v>15.305073318725773</v>
      </c>
      <c r="X95" s="1">
        <f t="shared" si="39"/>
        <v>8.5631215236811062</v>
      </c>
      <c r="Y95" s="1">
        <v>6.1671999999999993</v>
      </c>
      <c r="Z95" s="1">
        <v>7.2510000000000003</v>
      </c>
      <c r="AA95" s="1">
        <v>2.9857999999999998</v>
      </c>
      <c r="AB95" s="1">
        <v>8.9117999999999995</v>
      </c>
      <c r="AC95" s="1">
        <v>7.9261999999999997</v>
      </c>
      <c r="AD95" s="1"/>
      <c r="AE95" s="1">
        <f t="shared" si="40"/>
        <v>40</v>
      </c>
      <c r="AF95" s="1">
        <f t="shared" si="41"/>
        <v>0</v>
      </c>
      <c r="AG95" s="1">
        <f t="shared" si="42"/>
        <v>11.866000000000014</v>
      </c>
      <c r="AH95" s="1"/>
      <c r="AI95" s="1" t="str">
        <f>VLOOKUP(A95,[2]Донецк!$A:$A,1,0)</f>
        <v>6794 БАЛЫКОВАЯ в/к в/у  Останкино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 t="s">
        <v>137</v>
      </c>
      <c r="B96" s="1" t="s">
        <v>30</v>
      </c>
      <c r="C96" s="1">
        <v>32</v>
      </c>
      <c r="D96" s="1">
        <v>24</v>
      </c>
      <c r="E96" s="1">
        <v>31</v>
      </c>
      <c r="F96" s="1">
        <v>19</v>
      </c>
      <c r="G96" s="6">
        <v>0.33</v>
      </c>
      <c r="H96" s="1">
        <v>45</v>
      </c>
      <c r="I96" s="1" t="s">
        <v>31</v>
      </c>
      <c r="J96" s="1">
        <v>38</v>
      </c>
      <c r="K96" s="1">
        <f t="shared" si="61"/>
        <v>-7</v>
      </c>
      <c r="L96" s="1"/>
      <c r="M96" s="1"/>
      <c r="N96" s="1"/>
      <c r="O96" s="1"/>
      <c r="P96" s="1">
        <f t="shared" si="38"/>
        <v>6.2</v>
      </c>
      <c r="Q96" s="5">
        <f t="shared" si="59"/>
        <v>61.600000000000009</v>
      </c>
      <c r="R96" s="5">
        <v>74</v>
      </c>
      <c r="S96" s="5">
        <f t="shared" si="57"/>
        <v>74</v>
      </c>
      <c r="T96" s="5"/>
      <c r="U96" s="5">
        <v>74</v>
      </c>
      <c r="V96" s="1"/>
      <c r="W96" s="1">
        <f t="shared" si="58"/>
        <v>15</v>
      </c>
      <c r="X96" s="1">
        <f t="shared" si="39"/>
        <v>3.064516129032258</v>
      </c>
      <c r="Y96" s="1">
        <v>4.4000000000000004</v>
      </c>
      <c r="Z96" s="1">
        <v>4.4000000000000004</v>
      </c>
      <c r="AA96" s="1">
        <v>6</v>
      </c>
      <c r="AB96" s="1">
        <v>6.2</v>
      </c>
      <c r="AC96" s="1">
        <v>6.4</v>
      </c>
      <c r="AD96" s="1"/>
      <c r="AE96" s="1">
        <f t="shared" si="40"/>
        <v>24.42</v>
      </c>
      <c r="AF96" s="1">
        <f t="shared" si="41"/>
        <v>0</v>
      </c>
      <c r="AG96" s="1">
        <f t="shared" si="42"/>
        <v>12.399999999999991</v>
      </c>
      <c r="AH96" s="1"/>
      <c r="AI96" s="1" t="str">
        <f>VLOOKUP(A96,[2]Донецк!$A:$A,1,0)</f>
        <v>6795 ОСТАНКИНСКАЯ в/к в/у 0,33кг 8шт  Останкино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 t="s">
        <v>138</v>
      </c>
      <c r="B97" s="1" t="s">
        <v>33</v>
      </c>
      <c r="C97" s="1">
        <v>21.527999999999999</v>
      </c>
      <c r="D97" s="1">
        <v>20.61</v>
      </c>
      <c r="E97" s="1">
        <v>8.4489999999999998</v>
      </c>
      <c r="F97" s="1">
        <v>33.024999999999999</v>
      </c>
      <c r="G97" s="6">
        <v>1</v>
      </c>
      <c r="H97" s="1">
        <v>45</v>
      </c>
      <c r="I97" s="1" t="s">
        <v>31</v>
      </c>
      <c r="J97" s="1">
        <v>10.8</v>
      </c>
      <c r="K97" s="1">
        <f t="shared" si="61"/>
        <v>-2.3510000000000009</v>
      </c>
      <c r="L97" s="1"/>
      <c r="M97" s="1"/>
      <c r="N97" s="1"/>
      <c r="O97" s="1"/>
      <c r="P97" s="1">
        <f t="shared" si="38"/>
        <v>1.6898</v>
      </c>
      <c r="Q97" s="5"/>
      <c r="R97" s="5">
        <f t="shared" si="56"/>
        <v>0</v>
      </c>
      <c r="S97" s="5">
        <f t="shared" si="57"/>
        <v>0</v>
      </c>
      <c r="T97" s="5"/>
      <c r="U97" s="5"/>
      <c r="V97" s="1"/>
      <c r="W97" s="1">
        <f t="shared" si="58"/>
        <v>19.543732986152207</v>
      </c>
      <c r="X97" s="1">
        <f t="shared" si="39"/>
        <v>19.543732986152207</v>
      </c>
      <c r="Y97" s="1">
        <v>2.2440000000000002</v>
      </c>
      <c r="Z97" s="1">
        <v>4.1932</v>
      </c>
      <c r="AA97" s="1">
        <v>3.2494000000000001</v>
      </c>
      <c r="AB97" s="1">
        <v>5.3601999999999999</v>
      </c>
      <c r="AC97" s="1">
        <v>3.5175999999999998</v>
      </c>
      <c r="AD97" s="23" t="s">
        <v>34</v>
      </c>
      <c r="AE97" s="1">
        <f t="shared" si="40"/>
        <v>0</v>
      </c>
      <c r="AF97" s="1">
        <f t="shared" si="41"/>
        <v>0</v>
      </c>
      <c r="AG97" s="1">
        <f t="shared" si="42"/>
        <v>-7.6779999999999973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24" t="s">
        <v>139</v>
      </c>
      <c r="B98" s="11" t="s">
        <v>30</v>
      </c>
      <c r="C98" s="11">
        <v>124</v>
      </c>
      <c r="D98" s="11"/>
      <c r="E98" s="24">
        <v>1</v>
      </c>
      <c r="F98" s="24">
        <v>116</v>
      </c>
      <c r="G98" s="12">
        <v>0</v>
      </c>
      <c r="H98" s="11">
        <v>60</v>
      </c>
      <c r="I98" s="11" t="s">
        <v>36</v>
      </c>
      <c r="J98" s="11">
        <v>1.3</v>
      </c>
      <c r="K98" s="11">
        <f t="shared" si="61"/>
        <v>-0.30000000000000004</v>
      </c>
      <c r="L98" s="11"/>
      <c r="M98" s="11"/>
      <c r="N98" s="11"/>
      <c r="O98" s="11"/>
      <c r="P98" s="11">
        <f t="shared" si="38"/>
        <v>0.2</v>
      </c>
      <c r="Q98" s="14"/>
      <c r="R98" s="14"/>
      <c r="S98" s="14"/>
      <c r="T98" s="14"/>
      <c r="U98" s="14"/>
      <c r="V98" s="11"/>
      <c r="W98" s="11">
        <f t="shared" si="43"/>
        <v>580</v>
      </c>
      <c r="X98" s="11">
        <f t="shared" si="39"/>
        <v>580</v>
      </c>
      <c r="Y98" s="11">
        <v>4</v>
      </c>
      <c r="Z98" s="11">
        <v>5</v>
      </c>
      <c r="AA98" s="11">
        <v>5.8</v>
      </c>
      <c r="AB98" s="11">
        <v>0.6</v>
      </c>
      <c r="AC98" s="11">
        <v>1</v>
      </c>
      <c r="AD98" s="17" t="s">
        <v>140</v>
      </c>
      <c r="AE98" s="11">
        <f t="shared" si="40"/>
        <v>0</v>
      </c>
      <c r="AF98" s="11">
        <f t="shared" si="41"/>
        <v>0</v>
      </c>
      <c r="AG98" s="1">
        <f t="shared" si="42"/>
        <v>-113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 t="s">
        <v>141</v>
      </c>
      <c r="B99" s="1" t="s">
        <v>30</v>
      </c>
      <c r="C99" s="1">
        <v>3</v>
      </c>
      <c r="D99" s="1">
        <v>88</v>
      </c>
      <c r="E99" s="1">
        <v>8</v>
      </c>
      <c r="F99" s="1">
        <v>82</v>
      </c>
      <c r="G99" s="6">
        <v>0.66</v>
      </c>
      <c r="H99" s="1">
        <v>45</v>
      </c>
      <c r="I99" s="1" t="s">
        <v>31</v>
      </c>
      <c r="J99" s="1">
        <v>14</v>
      </c>
      <c r="K99" s="1">
        <f t="shared" si="61"/>
        <v>-6</v>
      </c>
      <c r="L99" s="1"/>
      <c r="M99" s="1"/>
      <c r="N99" s="1"/>
      <c r="O99" s="1"/>
      <c r="P99" s="1">
        <f t="shared" si="38"/>
        <v>1.6</v>
      </c>
      <c r="Q99" s="5"/>
      <c r="R99" s="5">
        <f t="shared" ref="R99:R109" si="62">ROUND(Q99,0)</f>
        <v>0</v>
      </c>
      <c r="S99" s="5">
        <f t="shared" ref="S99:S109" si="63">R99-T99</f>
        <v>0</v>
      </c>
      <c r="T99" s="5"/>
      <c r="U99" s="5"/>
      <c r="V99" s="1"/>
      <c r="W99" s="1">
        <f t="shared" ref="W99:W109" si="64">(F99-O99+R99)/P99</f>
        <v>51.25</v>
      </c>
      <c r="X99" s="1">
        <f t="shared" si="39"/>
        <v>51.25</v>
      </c>
      <c r="Y99" s="1">
        <v>1</v>
      </c>
      <c r="Z99" s="1">
        <v>0</v>
      </c>
      <c r="AA99" s="1">
        <v>6</v>
      </c>
      <c r="AB99" s="1">
        <v>9.4</v>
      </c>
      <c r="AC99" s="1">
        <v>1</v>
      </c>
      <c r="AD99" s="1"/>
      <c r="AE99" s="1">
        <f t="shared" si="40"/>
        <v>0</v>
      </c>
      <c r="AF99" s="1">
        <f t="shared" si="41"/>
        <v>0</v>
      </c>
      <c r="AG99" s="1">
        <f t="shared" si="42"/>
        <v>-58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 t="s">
        <v>142</v>
      </c>
      <c r="B100" s="1" t="s">
        <v>30</v>
      </c>
      <c r="C100" s="1">
        <v>47</v>
      </c>
      <c r="D100" s="1">
        <v>48</v>
      </c>
      <c r="E100" s="1">
        <v>18</v>
      </c>
      <c r="F100" s="1">
        <v>72</v>
      </c>
      <c r="G100" s="6">
        <v>0.66</v>
      </c>
      <c r="H100" s="1">
        <v>45</v>
      </c>
      <c r="I100" s="1" t="s">
        <v>31</v>
      </c>
      <c r="J100" s="1">
        <v>20</v>
      </c>
      <c r="K100" s="1">
        <f t="shared" si="61"/>
        <v>-2</v>
      </c>
      <c r="L100" s="1"/>
      <c r="M100" s="1"/>
      <c r="N100" s="1"/>
      <c r="O100" s="1"/>
      <c r="P100" s="1">
        <f t="shared" si="38"/>
        <v>3.6</v>
      </c>
      <c r="Q100" s="5"/>
      <c r="R100" s="5">
        <f t="shared" si="62"/>
        <v>0</v>
      </c>
      <c r="S100" s="5">
        <f t="shared" si="63"/>
        <v>0</v>
      </c>
      <c r="T100" s="5"/>
      <c r="U100" s="5"/>
      <c r="V100" s="1"/>
      <c r="W100" s="1">
        <f t="shared" si="64"/>
        <v>20</v>
      </c>
      <c r="X100" s="1">
        <f t="shared" si="39"/>
        <v>20</v>
      </c>
      <c r="Y100" s="1">
        <v>1.8</v>
      </c>
      <c r="Z100" s="1">
        <v>0</v>
      </c>
      <c r="AA100" s="1">
        <v>6.8</v>
      </c>
      <c r="AB100" s="1">
        <v>7.2</v>
      </c>
      <c r="AC100" s="1">
        <v>1</v>
      </c>
      <c r="AD100" s="23" t="s">
        <v>34</v>
      </c>
      <c r="AE100" s="1">
        <f t="shared" si="40"/>
        <v>0</v>
      </c>
      <c r="AF100" s="1">
        <f t="shared" si="41"/>
        <v>0</v>
      </c>
      <c r="AG100" s="1">
        <f t="shared" si="42"/>
        <v>-18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 t="s">
        <v>143</v>
      </c>
      <c r="B101" s="1" t="s">
        <v>30</v>
      </c>
      <c r="C101" s="1">
        <v>30</v>
      </c>
      <c r="D101" s="1"/>
      <c r="E101" s="1">
        <v>7</v>
      </c>
      <c r="F101" s="1">
        <v>21</v>
      </c>
      <c r="G101" s="6">
        <v>0.66</v>
      </c>
      <c r="H101" s="1">
        <v>45</v>
      </c>
      <c r="I101" s="1" t="s">
        <v>31</v>
      </c>
      <c r="J101" s="1">
        <v>12</v>
      </c>
      <c r="K101" s="1">
        <f t="shared" si="61"/>
        <v>-5</v>
      </c>
      <c r="L101" s="1"/>
      <c r="M101" s="1"/>
      <c r="N101" s="1"/>
      <c r="O101" s="1"/>
      <c r="P101" s="1">
        <f t="shared" si="38"/>
        <v>1.4</v>
      </c>
      <c r="Q101" s="5"/>
      <c r="R101" s="5">
        <f t="shared" si="62"/>
        <v>0</v>
      </c>
      <c r="S101" s="5">
        <f t="shared" si="63"/>
        <v>0</v>
      </c>
      <c r="T101" s="5"/>
      <c r="U101" s="5"/>
      <c r="V101" s="1"/>
      <c r="W101" s="1">
        <f t="shared" si="64"/>
        <v>15.000000000000002</v>
      </c>
      <c r="X101" s="1">
        <f t="shared" si="39"/>
        <v>15.000000000000002</v>
      </c>
      <c r="Y101" s="1">
        <v>1.6</v>
      </c>
      <c r="Z101" s="1">
        <v>2.2000000000000002</v>
      </c>
      <c r="AA101" s="1">
        <v>1.2</v>
      </c>
      <c r="AB101" s="1">
        <v>0</v>
      </c>
      <c r="AC101" s="1">
        <v>0</v>
      </c>
      <c r="AD101" s="23" t="s">
        <v>34</v>
      </c>
      <c r="AE101" s="1">
        <f t="shared" si="40"/>
        <v>0</v>
      </c>
      <c r="AF101" s="1">
        <f t="shared" si="41"/>
        <v>0</v>
      </c>
      <c r="AG101" s="1">
        <f t="shared" si="42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 t="s">
        <v>144</v>
      </c>
      <c r="B102" s="1" t="s">
        <v>30</v>
      </c>
      <c r="C102" s="1">
        <v>98</v>
      </c>
      <c r="D102" s="1">
        <v>8</v>
      </c>
      <c r="E102" s="1">
        <v>50</v>
      </c>
      <c r="F102" s="1">
        <v>51</v>
      </c>
      <c r="G102" s="6">
        <v>0.33</v>
      </c>
      <c r="H102" s="1">
        <v>45</v>
      </c>
      <c r="I102" s="1" t="s">
        <v>31</v>
      </c>
      <c r="J102" s="1">
        <v>51</v>
      </c>
      <c r="K102" s="1">
        <f t="shared" si="61"/>
        <v>-1</v>
      </c>
      <c r="L102" s="1"/>
      <c r="M102" s="1"/>
      <c r="N102" s="1"/>
      <c r="O102" s="1"/>
      <c r="P102" s="1">
        <f t="shared" si="38"/>
        <v>10</v>
      </c>
      <c r="Q102" s="5">
        <f t="shared" ref="Q102:Q106" si="65">13*P102+O102-F102</f>
        <v>79</v>
      </c>
      <c r="R102" s="5">
        <v>100</v>
      </c>
      <c r="S102" s="5">
        <f t="shared" si="63"/>
        <v>100</v>
      </c>
      <c r="T102" s="5"/>
      <c r="U102" s="5">
        <v>100</v>
      </c>
      <c r="V102" s="1"/>
      <c r="W102" s="1">
        <f t="shared" si="64"/>
        <v>15.1</v>
      </c>
      <c r="X102" s="1">
        <f t="shared" si="39"/>
        <v>5.0999999999999996</v>
      </c>
      <c r="Y102" s="1">
        <v>7.8</v>
      </c>
      <c r="Z102" s="1">
        <v>6.6</v>
      </c>
      <c r="AA102" s="1">
        <v>6</v>
      </c>
      <c r="AB102" s="1">
        <v>1.4</v>
      </c>
      <c r="AC102" s="1">
        <v>14.6</v>
      </c>
      <c r="AD102" s="1"/>
      <c r="AE102" s="1">
        <f t="shared" si="40"/>
        <v>33</v>
      </c>
      <c r="AF102" s="1">
        <f t="shared" si="41"/>
        <v>0</v>
      </c>
      <c r="AG102" s="1">
        <f t="shared" si="42"/>
        <v>20</v>
      </c>
      <c r="AH102" s="1"/>
      <c r="AI102" s="1" t="str">
        <f>VLOOKUP(A102,[2]Донецк!$A:$A,1,0)</f>
        <v>6807 СЕРВЕЛАТ ЕВРОПЕЙСКИЙ в/к в/у 0,33кг 8шт  Останкино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 t="s">
        <v>145</v>
      </c>
      <c r="B103" s="1" t="s">
        <v>30</v>
      </c>
      <c r="C103" s="1">
        <v>132</v>
      </c>
      <c r="D103" s="1">
        <v>32</v>
      </c>
      <c r="E103" s="1">
        <v>72</v>
      </c>
      <c r="F103" s="1">
        <v>69</v>
      </c>
      <c r="G103" s="6">
        <v>0.36</v>
      </c>
      <c r="H103" s="1">
        <v>45</v>
      </c>
      <c r="I103" s="1" t="s">
        <v>31</v>
      </c>
      <c r="J103" s="1">
        <v>75</v>
      </c>
      <c r="K103" s="1">
        <f t="shared" si="61"/>
        <v>-3</v>
      </c>
      <c r="L103" s="1"/>
      <c r="M103" s="1"/>
      <c r="N103" s="1"/>
      <c r="O103" s="1"/>
      <c r="P103" s="1">
        <f t="shared" si="38"/>
        <v>14.4</v>
      </c>
      <c r="Q103" s="5">
        <f t="shared" si="65"/>
        <v>118.20000000000002</v>
      </c>
      <c r="R103" s="5">
        <v>140</v>
      </c>
      <c r="S103" s="5">
        <f t="shared" si="63"/>
        <v>140</v>
      </c>
      <c r="T103" s="5"/>
      <c r="U103" s="5">
        <v>150</v>
      </c>
      <c r="V103" s="1"/>
      <c r="W103" s="1">
        <f t="shared" si="64"/>
        <v>14.513888888888889</v>
      </c>
      <c r="X103" s="1">
        <f t="shared" si="39"/>
        <v>4.791666666666667</v>
      </c>
      <c r="Y103" s="1">
        <v>10.6</v>
      </c>
      <c r="Z103" s="1">
        <v>0</v>
      </c>
      <c r="AA103" s="1">
        <v>17</v>
      </c>
      <c r="AB103" s="1">
        <v>14.6</v>
      </c>
      <c r="AC103" s="1">
        <v>8</v>
      </c>
      <c r="AD103" s="1"/>
      <c r="AE103" s="1">
        <f t="shared" si="40"/>
        <v>50.4</v>
      </c>
      <c r="AF103" s="1">
        <f t="shared" si="41"/>
        <v>0</v>
      </c>
      <c r="AG103" s="1">
        <f t="shared" si="42"/>
        <v>28.799999999999983</v>
      </c>
      <c r="AH103" s="1"/>
      <c r="AI103" s="1" t="str">
        <f>VLOOKUP(A103,[2]Донецк!$A:$A,1,0)</f>
        <v>6822 ИЗ ОТБОРНОГО МЯСА ПМ сос п/о мгс 0,36кг  Останкино</v>
      </c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 t="s">
        <v>146</v>
      </c>
      <c r="B104" s="1" t="s">
        <v>30</v>
      </c>
      <c r="C104" s="1">
        <v>21</v>
      </c>
      <c r="D104" s="1"/>
      <c r="E104" s="1">
        <v>11</v>
      </c>
      <c r="F104" s="1">
        <v>8</v>
      </c>
      <c r="G104" s="6">
        <v>0.15</v>
      </c>
      <c r="H104" s="1">
        <v>60</v>
      </c>
      <c r="I104" s="1" t="s">
        <v>31</v>
      </c>
      <c r="J104" s="1">
        <v>13</v>
      </c>
      <c r="K104" s="1">
        <f t="shared" si="61"/>
        <v>-2</v>
      </c>
      <c r="L104" s="1"/>
      <c r="M104" s="1"/>
      <c r="N104" s="1"/>
      <c r="O104" s="1"/>
      <c r="P104" s="1">
        <f t="shared" si="38"/>
        <v>2.2000000000000002</v>
      </c>
      <c r="Q104" s="5">
        <f t="shared" si="65"/>
        <v>20.6</v>
      </c>
      <c r="R104" s="5">
        <f t="shared" si="62"/>
        <v>21</v>
      </c>
      <c r="S104" s="5">
        <f t="shared" si="63"/>
        <v>21</v>
      </c>
      <c r="T104" s="5"/>
      <c r="U104" s="5"/>
      <c r="V104" s="1"/>
      <c r="W104" s="1">
        <f t="shared" si="64"/>
        <v>13.18181818181818</v>
      </c>
      <c r="X104" s="1">
        <f t="shared" si="39"/>
        <v>3.6363636363636362</v>
      </c>
      <c r="Y104" s="1">
        <v>0</v>
      </c>
      <c r="Z104" s="1">
        <v>0.6</v>
      </c>
      <c r="AA104" s="1">
        <v>1.6</v>
      </c>
      <c r="AB104" s="1">
        <v>2.6</v>
      </c>
      <c r="AC104" s="1">
        <v>0.2</v>
      </c>
      <c r="AD104" s="1"/>
      <c r="AE104" s="1">
        <f t="shared" si="40"/>
        <v>3.15</v>
      </c>
      <c r="AF104" s="1">
        <f t="shared" si="41"/>
        <v>0</v>
      </c>
      <c r="AG104" s="1">
        <f t="shared" si="42"/>
        <v>4.3999999999999986</v>
      </c>
      <c r="AH104" s="1"/>
      <c r="AI104" s="1" t="str">
        <f>VLOOKUP(A104,[2]Донецк!$A:$A,1,0)</f>
        <v>6826 МЯСНОЙ пашт п/о 1/150 12шт  Останкино</v>
      </c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 t="s">
        <v>147</v>
      </c>
      <c r="B105" s="1" t="s">
        <v>30</v>
      </c>
      <c r="C105" s="1">
        <v>29</v>
      </c>
      <c r="D105" s="1"/>
      <c r="E105" s="1">
        <v>15</v>
      </c>
      <c r="F105" s="1">
        <v>11</v>
      </c>
      <c r="G105" s="6">
        <v>0.15</v>
      </c>
      <c r="H105" s="1">
        <v>60</v>
      </c>
      <c r="I105" s="1" t="s">
        <v>31</v>
      </c>
      <c r="J105" s="1">
        <v>25</v>
      </c>
      <c r="K105" s="1">
        <f t="shared" si="61"/>
        <v>-10</v>
      </c>
      <c r="L105" s="1"/>
      <c r="M105" s="1"/>
      <c r="N105" s="1"/>
      <c r="O105" s="1"/>
      <c r="P105" s="1">
        <f t="shared" si="38"/>
        <v>3</v>
      </c>
      <c r="Q105" s="5">
        <f t="shared" si="65"/>
        <v>28</v>
      </c>
      <c r="R105" s="5">
        <f t="shared" si="62"/>
        <v>28</v>
      </c>
      <c r="S105" s="5">
        <f t="shared" si="63"/>
        <v>28</v>
      </c>
      <c r="T105" s="5"/>
      <c r="U105" s="5"/>
      <c r="V105" s="1"/>
      <c r="W105" s="1">
        <f t="shared" si="64"/>
        <v>13</v>
      </c>
      <c r="X105" s="1">
        <f t="shared" si="39"/>
        <v>3.6666666666666665</v>
      </c>
      <c r="Y105" s="1">
        <v>0.2</v>
      </c>
      <c r="Z105" s="1">
        <v>0</v>
      </c>
      <c r="AA105" s="1">
        <v>0.4</v>
      </c>
      <c r="AB105" s="1">
        <v>1.8</v>
      </c>
      <c r="AC105" s="1">
        <v>2.6</v>
      </c>
      <c r="AD105" s="1"/>
      <c r="AE105" s="1">
        <f t="shared" si="40"/>
        <v>4.2</v>
      </c>
      <c r="AF105" s="1">
        <f t="shared" si="41"/>
        <v>0</v>
      </c>
      <c r="AG105" s="1">
        <f t="shared" si="42"/>
        <v>6</v>
      </c>
      <c r="AH105" s="1"/>
      <c r="AI105" s="1" t="str">
        <f>VLOOKUP(A105,[2]Донецк!$A:$A,1,0)</f>
        <v>6827 НЕЖНЫЙ пашт п/о 1/150 12шт  Останкино</v>
      </c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 t="s">
        <v>148</v>
      </c>
      <c r="B106" s="1" t="s">
        <v>30</v>
      </c>
      <c r="C106" s="1">
        <v>24</v>
      </c>
      <c r="D106" s="1"/>
      <c r="E106" s="1">
        <v>12</v>
      </c>
      <c r="F106" s="1">
        <v>11</v>
      </c>
      <c r="G106" s="6">
        <v>0.15</v>
      </c>
      <c r="H106" s="1">
        <v>60</v>
      </c>
      <c r="I106" s="1" t="s">
        <v>31</v>
      </c>
      <c r="J106" s="1">
        <v>3</v>
      </c>
      <c r="K106" s="1">
        <f t="shared" si="61"/>
        <v>9</v>
      </c>
      <c r="L106" s="1"/>
      <c r="M106" s="1"/>
      <c r="N106" s="1"/>
      <c r="O106" s="1"/>
      <c r="P106" s="1">
        <f t="shared" si="38"/>
        <v>2.4</v>
      </c>
      <c r="Q106" s="5">
        <f t="shared" si="65"/>
        <v>20.2</v>
      </c>
      <c r="R106" s="5">
        <f t="shared" si="62"/>
        <v>20</v>
      </c>
      <c r="S106" s="5">
        <f t="shared" si="63"/>
        <v>20</v>
      </c>
      <c r="T106" s="5"/>
      <c r="U106" s="5"/>
      <c r="V106" s="1"/>
      <c r="W106" s="1">
        <f t="shared" si="64"/>
        <v>12.916666666666668</v>
      </c>
      <c r="X106" s="1">
        <f t="shared" si="39"/>
        <v>4.5833333333333339</v>
      </c>
      <c r="Y106" s="1">
        <v>0</v>
      </c>
      <c r="Z106" s="1">
        <v>0.6</v>
      </c>
      <c r="AA106" s="1">
        <v>0.4</v>
      </c>
      <c r="AB106" s="1">
        <v>1.8</v>
      </c>
      <c r="AC106" s="1">
        <v>0.2</v>
      </c>
      <c r="AD106" s="1"/>
      <c r="AE106" s="1">
        <f t="shared" si="40"/>
        <v>3</v>
      </c>
      <c r="AF106" s="1">
        <f t="shared" si="41"/>
        <v>0</v>
      </c>
      <c r="AG106" s="1">
        <f t="shared" si="42"/>
        <v>4.8000000000000007</v>
      </c>
      <c r="AH106" s="1"/>
      <c r="AI106" s="1" t="str">
        <f>VLOOKUP(A106,[2]Донецк!$A:$A,1,0)</f>
        <v>6828 ПЕЧЕНОЧНЫЙ пашт п/о 1/150 12шт  Останкино</v>
      </c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 t="s">
        <v>149</v>
      </c>
      <c r="B107" s="1" t="s">
        <v>33</v>
      </c>
      <c r="C107" s="1">
        <v>1146.6289999999999</v>
      </c>
      <c r="D107" s="1"/>
      <c r="E107" s="1">
        <v>326.65699999999998</v>
      </c>
      <c r="F107" s="1">
        <v>725.27800000000002</v>
      </c>
      <c r="G107" s="6">
        <v>1</v>
      </c>
      <c r="H107" s="1">
        <v>45</v>
      </c>
      <c r="I107" s="1" t="s">
        <v>35</v>
      </c>
      <c r="J107" s="1">
        <v>343.09100000000001</v>
      </c>
      <c r="K107" s="1">
        <f t="shared" si="61"/>
        <v>-16.434000000000026</v>
      </c>
      <c r="L107" s="1"/>
      <c r="M107" s="1"/>
      <c r="N107" s="1"/>
      <c r="O107" s="1"/>
      <c r="P107" s="1">
        <f t="shared" si="38"/>
        <v>65.331400000000002</v>
      </c>
      <c r="Q107" s="5">
        <f>14*P107+O107-F107</f>
        <v>189.36159999999995</v>
      </c>
      <c r="R107" s="5">
        <v>230</v>
      </c>
      <c r="S107" s="5">
        <f t="shared" si="63"/>
        <v>100</v>
      </c>
      <c r="T107" s="5">
        <v>130</v>
      </c>
      <c r="U107" s="27">
        <v>250</v>
      </c>
      <c r="V107" s="30"/>
      <c r="W107" s="1">
        <f t="shared" si="64"/>
        <v>14.622034733680895</v>
      </c>
      <c r="X107" s="1">
        <f t="shared" si="39"/>
        <v>11.101522391989151</v>
      </c>
      <c r="Y107" s="1">
        <v>48.517000000000003</v>
      </c>
      <c r="Z107" s="1">
        <v>50.809199999999997</v>
      </c>
      <c r="AA107" s="1">
        <v>92.6828</v>
      </c>
      <c r="AB107" s="1">
        <v>63.276000000000003</v>
      </c>
      <c r="AC107" s="1">
        <v>0</v>
      </c>
      <c r="AD107" s="1"/>
      <c r="AE107" s="1">
        <f t="shared" si="40"/>
        <v>100</v>
      </c>
      <c r="AF107" s="1">
        <f t="shared" si="41"/>
        <v>130</v>
      </c>
      <c r="AG107" s="1">
        <f t="shared" si="42"/>
        <v>65.331400000000031</v>
      </c>
      <c r="AH107" s="1"/>
      <c r="AI107" s="1" t="str">
        <f>VLOOKUP(A107,[2]Донецк!$A:$A,1,0)</f>
        <v>6829  МОЛОЧНЫЕ КЛАССИЧЕСКИЕ сос п/о мгс 2*4 С  Останккино</v>
      </c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 t="s">
        <v>150</v>
      </c>
      <c r="B108" s="1" t="s">
        <v>33</v>
      </c>
      <c r="C108" s="1"/>
      <c r="D108" s="1">
        <v>7.843</v>
      </c>
      <c r="E108" s="1"/>
      <c r="F108" s="1">
        <v>7.843</v>
      </c>
      <c r="G108" s="6">
        <v>1</v>
      </c>
      <c r="H108" s="1"/>
      <c r="I108" s="1" t="s">
        <v>31</v>
      </c>
      <c r="J108" s="1"/>
      <c r="K108" s="1">
        <f t="shared" si="61"/>
        <v>0</v>
      </c>
      <c r="L108" s="1"/>
      <c r="M108" s="1"/>
      <c r="N108" s="1"/>
      <c r="O108" s="1"/>
      <c r="P108" s="1">
        <f t="shared" si="38"/>
        <v>0</v>
      </c>
      <c r="Q108" s="5"/>
      <c r="R108" s="5">
        <f t="shared" si="62"/>
        <v>0</v>
      </c>
      <c r="S108" s="5">
        <f t="shared" si="63"/>
        <v>0</v>
      </c>
      <c r="T108" s="5"/>
      <c r="U108" s="5"/>
      <c r="V108" s="1"/>
      <c r="W108" s="1" t="e">
        <f t="shared" si="64"/>
        <v>#DIV/0!</v>
      </c>
      <c r="X108" s="1" t="e">
        <f t="shared" si="39"/>
        <v>#DIV/0!</v>
      </c>
      <c r="Y108" s="1">
        <v>0</v>
      </c>
      <c r="Z108" s="1">
        <v>0</v>
      </c>
      <c r="AA108" s="1">
        <v>0.4</v>
      </c>
      <c r="AB108" s="1">
        <v>0.4</v>
      </c>
      <c r="AC108" s="1">
        <v>0.4</v>
      </c>
      <c r="AD108" s="10" t="s">
        <v>159</v>
      </c>
      <c r="AE108" s="1">
        <f t="shared" si="40"/>
        <v>0</v>
      </c>
      <c r="AF108" s="1">
        <f t="shared" si="41"/>
        <v>0</v>
      </c>
      <c r="AG108" s="1">
        <f t="shared" si="42"/>
        <v>-7.843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24" t="s">
        <v>151</v>
      </c>
      <c r="B109" s="1" t="s">
        <v>33</v>
      </c>
      <c r="C109" s="1">
        <v>239.185</v>
      </c>
      <c r="D109" s="1">
        <v>30.34</v>
      </c>
      <c r="E109" s="24">
        <v>3.02</v>
      </c>
      <c r="F109" s="24">
        <v>266.505</v>
      </c>
      <c r="G109" s="6">
        <v>1</v>
      </c>
      <c r="H109" s="1">
        <v>60</v>
      </c>
      <c r="I109" s="1" t="s">
        <v>39</v>
      </c>
      <c r="J109" s="1">
        <v>5.8</v>
      </c>
      <c r="K109" s="1">
        <f t="shared" si="61"/>
        <v>-2.78</v>
      </c>
      <c r="L109" s="1"/>
      <c r="M109" s="1"/>
      <c r="N109" s="1"/>
      <c r="O109" s="1"/>
      <c r="P109" s="1">
        <f t="shared" si="38"/>
        <v>0.60399999999999998</v>
      </c>
      <c r="Q109" s="5"/>
      <c r="R109" s="5">
        <f t="shared" si="62"/>
        <v>0</v>
      </c>
      <c r="S109" s="5">
        <f t="shared" si="63"/>
        <v>0</v>
      </c>
      <c r="T109" s="5"/>
      <c r="U109" s="5"/>
      <c r="V109" s="1"/>
      <c r="W109" s="1">
        <f t="shared" si="64"/>
        <v>441.23344370860929</v>
      </c>
      <c r="X109" s="1">
        <f t="shared" si="39"/>
        <v>441.23344370860929</v>
      </c>
      <c r="Y109" s="1">
        <v>0</v>
      </c>
      <c r="Z109" s="1">
        <v>0</v>
      </c>
      <c r="AA109" s="1">
        <v>0.4</v>
      </c>
      <c r="AB109" s="1">
        <v>0.4</v>
      </c>
      <c r="AC109" s="1">
        <v>0.4</v>
      </c>
      <c r="AD109" s="15" t="s">
        <v>170</v>
      </c>
      <c r="AE109" s="1">
        <f t="shared" si="40"/>
        <v>0</v>
      </c>
      <c r="AF109" s="1">
        <f t="shared" si="41"/>
        <v>0</v>
      </c>
      <c r="AG109" s="1">
        <f t="shared" si="42"/>
        <v>-257.44499999999999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1" t="s">
        <v>152</v>
      </c>
      <c r="B110" s="11" t="s">
        <v>30</v>
      </c>
      <c r="C110" s="11">
        <v>50</v>
      </c>
      <c r="D110" s="11">
        <v>40</v>
      </c>
      <c r="E110" s="16">
        <v>39</v>
      </c>
      <c r="F110" s="16">
        <v>50</v>
      </c>
      <c r="G110" s="12">
        <v>0</v>
      </c>
      <c r="H110" s="11" t="e">
        <v>#N/A</v>
      </c>
      <c r="I110" s="11" t="s">
        <v>36</v>
      </c>
      <c r="J110" s="11">
        <v>41</v>
      </c>
      <c r="K110" s="11">
        <f t="shared" si="61"/>
        <v>-2</v>
      </c>
      <c r="L110" s="11"/>
      <c r="M110" s="11"/>
      <c r="N110" s="11"/>
      <c r="O110" s="11"/>
      <c r="P110" s="11">
        <f t="shared" si="38"/>
        <v>7.8</v>
      </c>
      <c r="Q110" s="14"/>
      <c r="R110" s="14"/>
      <c r="S110" s="14"/>
      <c r="T110" s="14"/>
      <c r="U110" s="14"/>
      <c r="V110" s="11"/>
      <c r="W110" s="11">
        <f t="shared" si="43"/>
        <v>6.4102564102564106</v>
      </c>
      <c r="X110" s="11">
        <f t="shared" si="39"/>
        <v>6.4102564102564106</v>
      </c>
      <c r="Y110" s="11">
        <v>0.2</v>
      </c>
      <c r="Z110" s="11">
        <v>0</v>
      </c>
      <c r="AA110" s="11">
        <v>0.4</v>
      </c>
      <c r="AB110" s="11">
        <v>0.4</v>
      </c>
      <c r="AC110" s="11">
        <v>0.4</v>
      </c>
      <c r="AD110" s="11" t="s">
        <v>153</v>
      </c>
      <c r="AE110" s="11">
        <f t="shared" si="40"/>
        <v>0</v>
      </c>
      <c r="AF110" s="11">
        <f t="shared" si="41"/>
        <v>0</v>
      </c>
      <c r="AG110" s="1">
        <f t="shared" si="42"/>
        <v>67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 t="s">
        <v>154</v>
      </c>
      <c r="B111" s="1" t="s">
        <v>30</v>
      </c>
      <c r="C111" s="1"/>
      <c r="D111" s="1">
        <v>50</v>
      </c>
      <c r="E111" s="1"/>
      <c r="F111" s="1">
        <v>50</v>
      </c>
      <c r="G111" s="6">
        <v>0.18</v>
      </c>
      <c r="H111" s="1">
        <v>45</v>
      </c>
      <c r="I111" s="1" t="s">
        <v>31</v>
      </c>
      <c r="J111" s="1"/>
      <c r="K111" s="1">
        <f t="shared" si="61"/>
        <v>0</v>
      </c>
      <c r="L111" s="1"/>
      <c r="M111" s="1"/>
      <c r="N111" s="1"/>
      <c r="O111" s="1"/>
      <c r="P111" s="1">
        <f t="shared" si="38"/>
        <v>0</v>
      </c>
      <c r="Q111" s="28"/>
      <c r="R111" s="5">
        <v>40</v>
      </c>
      <c r="S111" s="5">
        <f>R111-T111</f>
        <v>40</v>
      </c>
      <c r="T111" s="5"/>
      <c r="U111" s="28">
        <v>50</v>
      </c>
      <c r="V111" s="29"/>
      <c r="W111" s="1" t="e">
        <f>(F111-O111+R111)/P111</f>
        <v>#DIV/0!</v>
      </c>
      <c r="X111" s="29" t="e">
        <f t="shared" si="39"/>
        <v>#DIV/0!</v>
      </c>
      <c r="Y111" s="29">
        <v>0</v>
      </c>
      <c r="Z111" s="29">
        <v>0</v>
      </c>
      <c r="AA111" s="29">
        <v>0</v>
      </c>
      <c r="AB111" s="29">
        <v>0</v>
      </c>
      <c r="AC111" s="29">
        <v>0</v>
      </c>
      <c r="AD111" s="29" t="s">
        <v>172</v>
      </c>
      <c r="AE111" s="1">
        <f t="shared" si="40"/>
        <v>7.1999999999999993</v>
      </c>
      <c r="AF111" s="1">
        <f t="shared" si="41"/>
        <v>0</v>
      </c>
      <c r="AG111" s="1">
        <f t="shared" si="42"/>
        <v>-50</v>
      </c>
      <c r="AH111" s="1"/>
      <c r="AI111" s="1" t="str">
        <f>VLOOKUP(A111,[2]Донецк!$A:$A,1,0)</f>
        <v>6919 БЕКОН Останкино с/к с/н в/у 1/180 10шт  Останкино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 t="s">
        <v>155</v>
      </c>
      <c r="B112" s="1" t="s">
        <v>30</v>
      </c>
      <c r="C112" s="1">
        <v>30</v>
      </c>
      <c r="D112" s="1"/>
      <c r="E112" s="16">
        <v>6</v>
      </c>
      <c r="F112" s="16">
        <v>23</v>
      </c>
      <c r="G112" s="6">
        <v>0</v>
      </c>
      <c r="H112" s="1" t="e">
        <v>#N/A</v>
      </c>
      <c r="I112" s="1" t="s">
        <v>156</v>
      </c>
      <c r="J112" s="1">
        <v>6</v>
      </c>
      <c r="K112" s="1">
        <f t="shared" si="61"/>
        <v>0</v>
      </c>
      <c r="L112" s="1"/>
      <c r="M112" s="1"/>
      <c r="N112" s="1"/>
      <c r="O112" s="1"/>
      <c r="P112" s="1">
        <f t="shared" si="38"/>
        <v>1.2</v>
      </c>
      <c r="Q112" s="5"/>
      <c r="R112" s="5"/>
      <c r="S112" s="5"/>
      <c r="T112" s="5"/>
      <c r="U112" s="5"/>
      <c r="V112" s="1"/>
      <c r="W112" s="1">
        <f t="shared" si="43"/>
        <v>19.166666666666668</v>
      </c>
      <c r="X112" s="1">
        <f t="shared" si="39"/>
        <v>19.166666666666668</v>
      </c>
      <c r="Y112" s="1">
        <v>0.4</v>
      </c>
      <c r="Z112" s="1">
        <v>1.4</v>
      </c>
      <c r="AA112" s="1">
        <v>1.2</v>
      </c>
      <c r="AB112" s="1">
        <v>1.8</v>
      </c>
      <c r="AC112" s="1">
        <v>1.4</v>
      </c>
      <c r="AD112" s="1"/>
      <c r="AE112" s="1">
        <f t="shared" si="40"/>
        <v>0</v>
      </c>
      <c r="AF112" s="1">
        <f t="shared" si="41"/>
        <v>0</v>
      </c>
      <c r="AG112" s="1">
        <f t="shared" si="42"/>
        <v>-5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0" t="s">
        <v>157</v>
      </c>
      <c r="B113" s="1" t="s">
        <v>30</v>
      </c>
      <c r="C113" s="1">
        <v>245</v>
      </c>
      <c r="D113" s="1">
        <v>298.01799999999997</v>
      </c>
      <c r="E113" s="16">
        <v>236.018</v>
      </c>
      <c r="F113" s="16">
        <v>283</v>
      </c>
      <c r="G113" s="6">
        <v>0</v>
      </c>
      <c r="H113" s="1">
        <v>45</v>
      </c>
      <c r="I113" s="1" t="s">
        <v>156</v>
      </c>
      <c r="J113" s="1">
        <v>239</v>
      </c>
      <c r="K113" s="1">
        <f t="shared" si="61"/>
        <v>-2.9819999999999993</v>
      </c>
      <c r="L113" s="1"/>
      <c r="M113" s="1"/>
      <c r="N113" s="1"/>
      <c r="O113" s="1"/>
      <c r="P113" s="1">
        <f t="shared" si="38"/>
        <v>47.203600000000002</v>
      </c>
      <c r="Q113" s="5"/>
      <c r="R113" s="5"/>
      <c r="S113" s="5"/>
      <c r="T113" s="5"/>
      <c r="U113" s="5"/>
      <c r="V113" s="1"/>
      <c r="W113" s="1">
        <f t="shared" si="43"/>
        <v>5.9953054428052095</v>
      </c>
      <c r="X113" s="1">
        <f t="shared" si="39"/>
        <v>5.9953054428052095</v>
      </c>
      <c r="Y113" s="1">
        <v>27.635200000000001</v>
      </c>
      <c r="Z113" s="1">
        <v>33</v>
      </c>
      <c r="AA113" s="1">
        <v>21.828399999999998</v>
      </c>
      <c r="AB113" s="1">
        <v>40.200000000000003</v>
      </c>
      <c r="AC113" s="1">
        <v>28.8</v>
      </c>
      <c r="AD113" s="1"/>
      <c r="AE113" s="1">
        <f t="shared" si="40"/>
        <v>0</v>
      </c>
      <c r="AF113" s="1">
        <f t="shared" si="41"/>
        <v>0</v>
      </c>
      <c r="AG113" s="1">
        <f t="shared" si="42"/>
        <v>425.05399999999997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0" t="s">
        <v>158</v>
      </c>
      <c r="B114" s="1" t="s">
        <v>33</v>
      </c>
      <c r="C114" s="1">
        <v>102.02</v>
      </c>
      <c r="D114" s="1">
        <v>739.53599999999994</v>
      </c>
      <c r="E114" s="16">
        <v>383.88799999999998</v>
      </c>
      <c r="F114" s="16">
        <v>406.97399999999999</v>
      </c>
      <c r="G114" s="6">
        <v>0</v>
      </c>
      <c r="H114" s="1">
        <v>45</v>
      </c>
      <c r="I114" s="1" t="s">
        <v>156</v>
      </c>
      <c r="J114" s="1">
        <v>381</v>
      </c>
      <c r="K114" s="1">
        <f t="shared" si="61"/>
        <v>2.8879999999999768</v>
      </c>
      <c r="L114" s="1"/>
      <c r="M114" s="1"/>
      <c r="N114" s="1"/>
      <c r="O114" s="1"/>
      <c r="P114" s="1">
        <f t="shared" si="38"/>
        <v>76.777599999999993</v>
      </c>
      <c r="Q114" s="5"/>
      <c r="R114" s="5"/>
      <c r="S114" s="5"/>
      <c r="T114" s="5"/>
      <c r="U114" s="5"/>
      <c r="V114" s="1"/>
      <c r="W114" s="1">
        <f t="shared" si="43"/>
        <v>5.3006866586087611</v>
      </c>
      <c r="X114" s="1">
        <f t="shared" si="39"/>
        <v>5.3006866586087611</v>
      </c>
      <c r="Y114" s="1">
        <v>92.113399999999999</v>
      </c>
      <c r="Z114" s="1">
        <v>10.189</v>
      </c>
      <c r="AA114" s="1">
        <v>78.171400000000006</v>
      </c>
      <c r="AB114" s="1">
        <v>90.400599999999997</v>
      </c>
      <c r="AC114" s="1">
        <v>80.840599999999995</v>
      </c>
      <c r="AD114" s="1"/>
      <c r="AE114" s="1">
        <f>S114*G114</f>
        <v>0</v>
      </c>
      <c r="AF114" s="1">
        <f>T114*G114</f>
        <v>0</v>
      </c>
      <c r="AG114" s="1">
        <f t="shared" si="42"/>
        <v>744.69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</sheetData>
  <autoFilter ref="A3:AE114" xr:uid="{464D7763-0856-4EE2-BD60-2668E154545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2024-07-02T11:09:16Z</dcterms:created>
  <dcterms:modified xsi:type="dcterms:W3CDTF">2024-07-12T12:23:00Z</dcterms:modified>
</cp:coreProperties>
</file>