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9,24\"/>
    </mc:Choice>
  </mc:AlternateContent>
  <xr:revisionPtr revIDLastSave="0" documentId="13_ncr:1_{56DE1617-50C4-4F77-AA53-21F0CE8A4B3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Sheet!$A$3:$AE$104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6" i="1" l="1"/>
  <c r="AH93" i="1"/>
  <c r="AH91" i="1"/>
  <c r="AH90" i="1"/>
  <c r="AH89" i="1"/>
  <c r="AH88" i="1"/>
  <c r="AH87" i="1"/>
  <c r="AH84" i="1"/>
  <c r="AH83" i="1"/>
  <c r="AH81" i="1"/>
  <c r="AH80" i="1"/>
  <c r="AH79" i="1"/>
  <c r="AH77" i="1"/>
  <c r="AH74" i="1"/>
  <c r="AH73" i="1"/>
  <c r="AH72" i="1"/>
  <c r="AH71" i="1"/>
  <c r="AH70" i="1"/>
  <c r="AH69" i="1"/>
  <c r="AH68" i="1"/>
  <c r="AH66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1" i="1"/>
  <c r="AH49" i="1"/>
  <c r="AH48" i="1"/>
  <c r="AH47" i="1"/>
  <c r="AH44" i="1"/>
  <c r="AH43" i="1"/>
  <c r="AH42" i="1"/>
  <c r="AH39" i="1"/>
  <c r="AH38" i="1"/>
  <c r="AH37" i="1"/>
  <c r="AH36" i="1"/>
  <c r="AH35" i="1"/>
  <c r="AH33" i="1"/>
  <c r="AH31" i="1"/>
  <c r="AH27" i="1"/>
  <c r="AH26" i="1"/>
  <c r="AH25" i="1"/>
  <c r="AH24" i="1"/>
  <c r="AH22" i="1"/>
  <c r="AH21" i="1"/>
  <c r="AH20" i="1"/>
  <c r="AH19" i="1"/>
  <c r="AH18" i="1"/>
  <c r="AH17" i="1"/>
  <c r="AH15" i="1"/>
  <c r="AH14" i="1"/>
  <c r="AH13" i="1"/>
  <c r="AH11" i="1"/>
  <c r="AH9" i="1"/>
  <c r="AH8" i="1"/>
  <c r="AH7" i="1"/>
  <c r="AH6" i="1"/>
  <c r="S96" i="1" l="1"/>
  <c r="S93" i="1"/>
  <c r="S91" i="1"/>
  <c r="S90" i="1"/>
  <c r="S88" i="1"/>
  <c r="S87" i="1"/>
  <c r="S84" i="1"/>
  <c r="S80" i="1"/>
  <c r="S79" i="1"/>
  <c r="S74" i="1"/>
  <c r="S71" i="1"/>
  <c r="S70" i="1"/>
  <c r="S68" i="1"/>
  <c r="S64" i="1"/>
  <c r="S62" i="1"/>
  <c r="S61" i="1"/>
  <c r="S60" i="1"/>
  <c r="S59" i="1"/>
  <c r="S58" i="1"/>
  <c r="S57" i="1"/>
  <c r="S56" i="1"/>
  <c r="S54" i="1"/>
  <c r="S53" i="1"/>
  <c r="S51" i="1"/>
  <c r="S49" i="1"/>
  <c r="S48" i="1"/>
  <c r="S47" i="1"/>
  <c r="S44" i="1"/>
  <c r="S43" i="1"/>
  <c r="S42" i="1"/>
  <c r="S39" i="1"/>
  <c r="S38" i="1"/>
  <c r="S37" i="1"/>
  <c r="S36" i="1"/>
  <c r="S35" i="1"/>
  <c r="S33" i="1"/>
  <c r="S31" i="1"/>
  <c r="S27" i="1"/>
  <c r="S26" i="1"/>
  <c r="S25" i="1"/>
  <c r="S24" i="1"/>
  <c r="S22" i="1"/>
  <c r="S21" i="1"/>
  <c r="S20" i="1"/>
  <c r="S19" i="1"/>
  <c r="S18" i="1"/>
  <c r="S17" i="1"/>
  <c r="S15" i="1"/>
  <c r="S14" i="1"/>
  <c r="S13" i="1"/>
  <c r="S11" i="1"/>
  <c r="S9" i="1"/>
  <c r="S8" i="1"/>
  <c r="S7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6" i="1"/>
  <c r="AE8" i="1"/>
  <c r="AE16" i="1"/>
  <c r="AE21" i="1"/>
  <c r="AE25" i="1"/>
  <c r="AE29" i="1"/>
  <c r="AE34" i="1"/>
  <c r="AE37" i="1"/>
  <c r="AE40" i="1"/>
  <c r="AE41" i="1"/>
  <c r="AE50" i="1"/>
  <c r="AE54" i="1"/>
  <c r="AE56" i="1"/>
  <c r="AE62" i="1"/>
  <c r="AE68" i="1"/>
  <c r="AE74" i="1"/>
  <c r="AE80" i="1"/>
  <c r="AE84" i="1"/>
  <c r="AE86" i="1"/>
  <c r="AE87" i="1"/>
  <c r="AE93" i="1"/>
  <c r="AE98" i="1"/>
  <c r="AE100" i="1"/>
  <c r="AE101" i="1"/>
  <c r="AE102" i="1"/>
  <c r="AE103" i="1"/>
  <c r="T5" i="1"/>
  <c r="AE70" i="1" l="1"/>
  <c r="AE64" i="1"/>
  <c r="AE27" i="1"/>
  <c r="AE6" i="1"/>
  <c r="AE11" i="1"/>
  <c r="AE17" i="1"/>
  <c r="AE24" i="1"/>
  <c r="AE26" i="1"/>
  <c r="AE31" i="1"/>
  <c r="AE39" i="1"/>
  <c r="AE43" i="1"/>
  <c r="AE47" i="1"/>
  <c r="AE53" i="1"/>
  <c r="AE58" i="1"/>
  <c r="AE71" i="1"/>
  <c r="AE79" i="1"/>
  <c r="AE88" i="1"/>
  <c r="AE96" i="1"/>
  <c r="AE91" i="1"/>
  <c r="AE60" i="1"/>
  <c r="AE49" i="1"/>
  <c r="AE35" i="1"/>
  <c r="AE19" i="1"/>
  <c r="AE14" i="1"/>
  <c r="AE7" i="1"/>
  <c r="AE9" i="1"/>
  <c r="AE13" i="1"/>
  <c r="AE15" i="1"/>
  <c r="AE18" i="1"/>
  <c r="AE20" i="1"/>
  <c r="AE22" i="1"/>
  <c r="AE33" i="1"/>
  <c r="AE36" i="1"/>
  <c r="AE38" i="1"/>
  <c r="AE42" i="1"/>
  <c r="AE44" i="1"/>
  <c r="AE48" i="1"/>
  <c r="AE51" i="1"/>
  <c r="AE57" i="1"/>
  <c r="AE59" i="1"/>
  <c r="AE61" i="1"/>
  <c r="AE90" i="1"/>
  <c r="AF5" i="1"/>
  <c r="R104" i="1"/>
  <c r="AE104" i="1" s="1"/>
  <c r="R99" i="1"/>
  <c r="S99" i="1" s="1"/>
  <c r="R97" i="1"/>
  <c r="S97" i="1" s="1"/>
  <c r="R95" i="1"/>
  <c r="S95" i="1" s="1"/>
  <c r="R94" i="1"/>
  <c r="S94" i="1" s="1"/>
  <c r="R92" i="1"/>
  <c r="S92" i="1" s="1"/>
  <c r="R89" i="1"/>
  <c r="S89" i="1" s="1"/>
  <c r="R85" i="1"/>
  <c r="S85" i="1" s="1"/>
  <c r="R83" i="1"/>
  <c r="S83" i="1" s="1"/>
  <c r="R82" i="1"/>
  <c r="S82" i="1" s="1"/>
  <c r="R78" i="1"/>
  <c r="S78" i="1" s="1"/>
  <c r="R76" i="1"/>
  <c r="S76" i="1" s="1"/>
  <c r="R75" i="1"/>
  <c r="S75" i="1" s="1"/>
  <c r="R73" i="1"/>
  <c r="S73" i="1" s="1"/>
  <c r="R72" i="1"/>
  <c r="S72" i="1" s="1"/>
  <c r="R67" i="1"/>
  <c r="S67" i="1" s="1"/>
  <c r="R65" i="1"/>
  <c r="S65" i="1" s="1"/>
  <c r="R63" i="1"/>
  <c r="S63" i="1" s="1"/>
  <c r="R52" i="1"/>
  <c r="S52" i="1" s="1"/>
  <c r="R46" i="1"/>
  <c r="S46" i="1" s="1"/>
  <c r="R45" i="1"/>
  <c r="S45" i="1" s="1"/>
  <c r="R32" i="1"/>
  <c r="S32" i="1" s="1"/>
  <c r="R30" i="1"/>
  <c r="S30" i="1" s="1"/>
  <c r="R28" i="1"/>
  <c r="S28" i="1" s="1"/>
  <c r="R23" i="1"/>
  <c r="S23" i="1" s="1"/>
  <c r="R12" i="1"/>
  <c r="S12" i="1" s="1"/>
  <c r="R10" i="1"/>
  <c r="S10" i="1" s="1"/>
  <c r="AE10" i="1" l="1"/>
  <c r="AE23" i="1"/>
  <c r="AE30" i="1"/>
  <c r="AE45" i="1"/>
  <c r="AE52" i="1"/>
  <c r="AE65" i="1"/>
  <c r="AE72" i="1"/>
  <c r="AE75" i="1"/>
  <c r="AE78" i="1"/>
  <c r="AE83" i="1"/>
  <c r="AE89" i="1"/>
  <c r="AE94" i="1"/>
  <c r="AE97" i="1"/>
  <c r="AE12" i="1"/>
  <c r="AE28" i="1"/>
  <c r="AE32" i="1"/>
  <c r="AE46" i="1"/>
  <c r="AE63" i="1"/>
  <c r="AE67" i="1"/>
  <c r="AE73" i="1"/>
  <c r="AE76" i="1"/>
  <c r="AE82" i="1"/>
  <c r="AE85" i="1"/>
  <c r="AE92" i="1"/>
  <c r="AE95" i="1"/>
  <c r="AE99" i="1"/>
  <c r="F37" i="1"/>
  <c r="E37" i="1"/>
  <c r="F31" i="1"/>
  <c r="E31" i="1"/>
  <c r="F62" i="1"/>
  <c r="E62" i="1"/>
  <c r="E10" i="1"/>
  <c r="F92" i="1"/>
  <c r="E92" i="1"/>
  <c r="E57" i="1"/>
  <c r="F57" i="1"/>
  <c r="F56" i="1"/>
  <c r="X87" i="1"/>
  <c r="P104" i="1" l="1"/>
  <c r="W104" i="1" s="1"/>
  <c r="X104" i="1" l="1"/>
  <c r="P6" i="1"/>
  <c r="Q6" i="1" s="1"/>
  <c r="P7" i="1"/>
  <c r="W7" i="1" s="1"/>
  <c r="P8" i="1"/>
  <c r="P9" i="1"/>
  <c r="Q9" i="1" s="1"/>
  <c r="P10" i="1"/>
  <c r="W10" i="1" s="1"/>
  <c r="P11" i="1"/>
  <c r="P12" i="1"/>
  <c r="W12" i="1" s="1"/>
  <c r="P13" i="1"/>
  <c r="Q13" i="1" s="1"/>
  <c r="P14" i="1"/>
  <c r="P15" i="1"/>
  <c r="Q15" i="1" s="1"/>
  <c r="P16" i="1"/>
  <c r="P17" i="1"/>
  <c r="Q17" i="1" s="1"/>
  <c r="P18" i="1"/>
  <c r="Q18" i="1" s="1"/>
  <c r="P19" i="1"/>
  <c r="P20" i="1"/>
  <c r="W20" i="1" s="1"/>
  <c r="P21" i="1"/>
  <c r="W21" i="1" s="1"/>
  <c r="P22" i="1"/>
  <c r="Q22" i="1" s="1"/>
  <c r="P23" i="1"/>
  <c r="W23" i="1" s="1"/>
  <c r="P24" i="1"/>
  <c r="Q24" i="1" s="1"/>
  <c r="P25" i="1"/>
  <c r="Q25" i="1" s="1"/>
  <c r="P26" i="1"/>
  <c r="P27" i="1"/>
  <c r="Q27" i="1" s="1"/>
  <c r="P28" i="1"/>
  <c r="W28" i="1" s="1"/>
  <c r="P29" i="1"/>
  <c r="P30" i="1"/>
  <c r="W30" i="1" s="1"/>
  <c r="P31" i="1"/>
  <c r="P32" i="1"/>
  <c r="W32" i="1" s="1"/>
  <c r="P33" i="1"/>
  <c r="W33" i="1" s="1"/>
  <c r="P34" i="1"/>
  <c r="P35" i="1"/>
  <c r="P36" i="1"/>
  <c r="P37" i="1"/>
  <c r="Q37" i="1" s="1"/>
  <c r="P38" i="1"/>
  <c r="W38" i="1" s="1"/>
  <c r="P39" i="1"/>
  <c r="P40" i="1"/>
  <c r="P41" i="1"/>
  <c r="P42" i="1"/>
  <c r="Q42" i="1" s="1"/>
  <c r="P43" i="1"/>
  <c r="Q43" i="1" s="1"/>
  <c r="P44" i="1"/>
  <c r="Q44" i="1" s="1"/>
  <c r="P45" i="1"/>
  <c r="W45" i="1" s="1"/>
  <c r="P46" i="1"/>
  <c r="W46" i="1" s="1"/>
  <c r="P47" i="1"/>
  <c r="P48" i="1"/>
  <c r="Q48" i="1" s="1"/>
  <c r="P49" i="1"/>
  <c r="Q49" i="1" s="1"/>
  <c r="P50" i="1"/>
  <c r="P51" i="1"/>
  <c r="W51" i="1" s="1"/>
  <c r="P52" i="1"/>
  <c r="W52" i="1" s="1"/>
  <c r="P53" i="1"/>
  <c r="Q53" i="1" s="1"/>
  <c r="P54" i="1"/>
  <c r="W54" i="1" s="1"/>
  <c r="P55" i="1"/>
  <c r="Q55" i="1" s="1"/>
  <c r="R55" i="1" s="1"/>
  <c r="S55" i="1" s="1"/>
  <c r="P56" i="1"/>
  <c r="Q56" i="1" s="1"/>
  <c r="P57" i="1"/>
  <c r="Q57" i="1" s="1"/>
  <c r="P58" i="1"/>
  <c r="P59" i="1"/>
  <c r="P60" i="1"/>
  <c r="Q60" i="1" s="1"/>
  <c r="P61" i="1"/>
  <c r="Q61" i="1" s="1"/>
  <c r="P62" i="1"/>
  <c r="W62" i="1" s="1"/>
  <c r="P63" i="1"/>
  <c r="W63" i="1" s="1"/>
  <c r="P64" i="1"/>
  <c r="Q64" i="1" s="1"/>
  <c r="P65" i="1"/>
  <c r="W65" i="1" s="1"/>
  <c r="P66" i="1"/>
  <c r="Q66" i="1" s="1"/>
  <c r="R66" i="1" s="1"/>
  <c r="S66" i="1" s="1"/>
  <c r="P67" i="1"/>
  <c r="W67" i="1" s="1"/>
  <c r="P68" i="1"/>
  <c r="Q68" i="1" s="1"/>
  <c r="P69" i="1"/>
  <c r="Q69" i="1" s="1"/>
  <c r="R69" i="1" s="1"/>
  <c r="S69" i="1" s="1"/>
  <c r="P70" i="1"/>
  <c r="Q70" i="1" s="1"/>
  <c r="P71" i="1"/>
  <c r="W71" i="1" s="1"/>
  <c r="P72" i="1"/>
  <c r="W72" i="1" s="1"/>
  <c r="P73" i="1"/>
  <c r="W73" i="1" s="1"/>
  <c r="P74" i="1"/>
  <c r="Q74" i="1" s="1"/>
  <c r="P75" i="1"/>
  <c r="W75" i="1" s="1"/>
  <c r="P76" i="1"/>
  <c r="W76" i="1" s="1"/>
  <c r="P77" i="1"/>
  <c r="V77" i="1" s="1"/>
  <c r="P78" i="1"/>
  <c r="W78" i="1" s="1"/>
  <c r="P79" i="1"/>
  <c r="W79" i="1" s="1"/>
  <c r="P80" i="1"/>
  <c r="W80" i="1" s="1"/>
  <c r="P81" i="1"/>
  <c r="Q81" i="1" s="1"/>
  <c r="R81" i="1" s="1"/>
  <c r="S81" i="1" s="1"/>
  <c r="P82" i="1"/>
  <c r="W82" i="1" s="1"/>
  <c r="P83" i="1"/>
  <c r="W83" i="1" s="1"/>
  <c r="P84" i="1"/>
  <c r="W84" i="1" s="1"/>
  <c r="P85" i="1"/>
  <c r="W85" i="1" s="1"/>
  <c r="P86" i="1"/>
  <c r="Q87" i="1" s="1"/>
  <c r="P88" i="1"/>
  <c r="Q88" i="1" s="1"/>
  <c r="P89" i="1"/>
  <c r="W89" i="1" s="1"/>
  <c r="P90" i="1"/>
  <c r="Q90" i="1" s="1"/>
  <c r="P91" i="1"/>
  <c r="W91" i="1" s="1"/>
  <c r="P92" i="1"/>
  <c r="W92" i="1" s="1"/>
  <c r="P93" i="1"/>
  <c r="Q93" i="1" s="1"/>
  <c r="P94" i="1"/>
  <c r="W94" i="1" s="1"/>
  <c r="P95" i="1"/>
  <c r="W95" i="1" s="1"/>
  <c r="P96" i="1"/>
  <c r="P97" i="1"/>
  <c r="W97" i="1" s="1"/>
  <c r="P98" i="1"/>
  <c r="P99" i="1"/>
  <c r="W99" i="1" s="1"/>
  <c r="P100" i="1"/>
  <c r="P101" i="1"/>
  <c r="P102" i="1"/>
  <c r="P103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AE81" i="1" l="1"/>
  <c r="AE69" i="1"/>
  <c r="AE66" i="1"/>
  <c r="AE55" i="1"/>
  <c r="S5" i="1"/>
  <c r="W93" i="1"/>
  <c r="W87" i="1"/>
  <c r="W74" i="1"/>
  <c r="W70" i="1"/>
  <c r="W68" i="1"/>
  <c r="W66" i="1"/>
  <c r="W64" i="1"/>
  <c r="W60" i="1"/>
  <c r="W56" i="1"/>
  <c r="W48" i="1"/>
  <c r="W44" i="1"/>
  <c r="W42" i="1"/>
  <c r="W24" i="1"/>
  <c r="W22" i="1"/>
  <c r="W18" i="1"/>
  <c r="W6" i="1"/>
  <c r="W90" i="1"/>
  <c r="W88" i="1"/>
  <c r="W81" i="1"/>
  <c r="W69" i="1"/>
  <c r="W61" i="1"/>
  <c r="W57" i="1"/>
  <c r="W55" i="1"/>
  <c r="W53" i="1"/>
  <c r="W49" i="1"/>
  <c r="W43" i="1"/>
  <c r="W37" i="1"/>
  <c r="W27" i="1"/>
  <c r="W25" i="1"/>
  <c r="W17" i="1"/>
  <c r="W15" i="1"/>
  <c r="W13" i="1"/>
  <c r="W9" i="1"/>
  <c r="Q96" i="1"/>
  <c r="Q59" i="1"/>
  <c r="Q47" i="1"/>
  <c r="Q39" i="1"/>
  <c r="Q35" i="1"/>
  <c r="Q31" i="1"/>
  <c r="Q19" i="1"/>
  <c r="Q11" i="1"/>
  <c r="Q58" i="1"/>
  <c r="Q36" i="1"/>
  <c r="Q26" i="1"/>
  <c r="Q14" i="1"/>
  <c r="Q8" i="1"/>
  <c r="Q77" i="1"/>
  <c r="R77" i="1" s="1"/>
  <c r="S77" i="1" s="1"/>
  <c r="X103" i="1"/>
  <c r="W103" i="1"/>
  <c r="X101" i="1"/>
  <c r="W101" i="1"/>
  <c r="X99" i="1"/>
  <c r="X97" i="1"/>
  <c r="X95" i="1"/>
  <c r="X93" i="1"/>
  <c r="X91" i="1"/>
  <c r="X89" i="1"/>
  <c r="X86" i="1"/>
  <c r="W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W50" i="1"/>
  <c r="X50" i="1"/>
  <c r="X48" i="1"/>
  <c r="X46" i="1"/>
  <c r="X44" i="1"/>
  <c r="X42" i="1"/>
  <c r="W41" i="1"/>
  <c r="X41" i="1"/>
  <c r="X39" i="1"/>
  <c r="X37" i="1"/>
  <c r="X35" i="1"/>
  <c r="X33" i="1"/>
  <c r="X31" i="1"/>
  <c r="W29" i="1"/>
  <c r="X29" i="1"/>
  <c r="X27" i="1"/>
  <c r="X25" i="1"/>
  <c r="X23" i="1"/>
  <c r="X21" i="1"/>
  <c r="X19" i="1"/>
  <c r="X17" i="1"/>
  <c r="X15" i="1"/>
  <c r="X13" i="1"/>
  <c r="X11" i="1"/>
  <c r="X9" i="1"/>
  <c r="X7" i="1"/>
  <c r="X102" i="1"/>
  <c r="W102" i="1"/>
  <c r="X100" i="1"/>
  <c r="W100" i="1"/>
  <c r="X98" i="1"/>
  <c r="W98" i="1"/>
  <c r="X96" i="1"/>
  <c r="X94" i="1"/>
  <c r="X92" i="1"/>
  <c r="X90" i="1"/>
  <c r="X88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0" i="1"/>
  <c r="W40" i="1"/>
  <c r="X38" i="1"/>
  <c r="X36" i="1"/>
  <c r="X34" i="1"/>
  <c r="W34" i="1"/>
  <c r="X32" i="1"/>
  <c r="X30" i="1"/>
  <c r="X28" i="1"/>
  <c r="X26" i="1"/>
  <c r="X24" i="1"/>
  <c r="X22" i="1"/>
  <c r="X20" i="1"/>
  <c r="X18" i="1"/>
  <c r="X16" i="1"/>
  <c r="W16" i="1"/>
  <c r="X14" i="1"/>
  <c r="X12" i="1"/>
  <c r="X10" i="1"/>
  <c r="X8" i="1"/>
  <c r="X6" i="1"/>
  <c r="P5" i="1"/>
  <c r="K5" i="1"/>
  <c r="AE77" i="1" l="1"/>
  <c r="W77" i="1"/>
  <c r="W14" i="1"/>
  <c r="W36" i="1"/>
  <c r="W11" i="1"/>
  <c r="W31" i="1"/>
  <c r="W39" i="1"/>
  <c r="W59" i="1"/>
  <c r="R5" i="1"/>
  <c r="W8" i="1"/>
  <c r="W26" i="1"/>
  <c r="W58" i="1"/>
  <c r="W19" i="1"/>
  <c r="W35" i="1"/>
  <c r="W47" i="1"/>
  <c r="W96" i="1"/>
  <c r="Q5" i="1"/>
  <c r="AE5" i="1" l="1"/>
</calcChain>
</file>

<file path=xl/sharedStrings.xml><?xml version="1.0" encoding="utf-8"?>
<sst xmlns="http://schemas.openxmlformats.org/spreadsheetml/2006/main" count="377" uniqueCount="166">
  <si>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</si>
  <si>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</si>
  <si>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</si>
  <si>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</si>
  <si>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</si>
  <si>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</si>
  <si>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</si>
  <si>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</si>
  <si>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</si>
  <si>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</si>
  <si>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</si>
  <si>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</si>
  <si>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</si>
  <si>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</si>
  <si>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</si>
  <si>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</si>
  <si>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</si>
  <si>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</si>
  <si>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</si>
  <si>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</si>
  <si>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</si>
  <si>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</si>
  <si>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</si>
  <si>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31,08,</t>
  </si>
  <si>
    <t>02,09,</t>
  </si>
  <si>
    <t>03,09,</t>
  </si>
  <si>
    <t>27,08,</t>
  </si>
  <si>
    <t>20,08,</t>
  </si>
  <si>
    <t>13,08,</t>
  </si>
  <si>
    <t>06,08,</t>
  </si>
  <si>
    <t>30,07,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</si>
  <si>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</si>
  <si>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</si>
  <si>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</si>
  <si>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</si>
  <si>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</si>
  <si>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</si>
  <si>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</si>
  <si>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</si>
  <si>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</si>
  <si>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</si>
  <si>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</si>
  <si>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</si>
  <si>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</si>
  <si>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</si>
  <si>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</si>
  <si>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</si>
  <si>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</si>
  <si>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5480 ЭКСТРА Папа может с/к в/у   ОСТАНКИНО</t>
  </si>
  <si>
    <t>дубль на 4117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</si>
  <si>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</si>
  <si>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</si>
  <si>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</si>
  <si>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</si>
  <si>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</si>
  <si>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</si>
  <si>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</si>
  <si>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</si>
  <si>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</si>
  <si>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</si>
  <si>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</si>
  <si>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</si>
  <si>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21,08,24 Зверев обнулил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</si>
  <si>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</si>
  <si>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</si>
  <si>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</si>
  <si>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</si>
  <si>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</t>
  </si>
  <si>
    <t>6228 МЯСНОЕ АССОРТИ к/з с/н мгс 1/90 10шт  Останкино</t>
  </si>
  <si>
    <t>6281 СВИНИНА ДЕЛИКАТ. к/в мл/к в/у 0.3кг 45с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</si>
  <si>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</si>
  <si>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</si>
  <si>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</si>
  <si>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</si>
  <si>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</si>
  <si>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</si>
  <si>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</si>
  <si>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6365 СЕРВЕЛАТ КАРЕЛЬСКИЙ ПМ в/к в/у 0.28кг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</si>
  <si>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</si>
  <si>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</si>
  <si>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</si>
  <si>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</si>
  <si>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</si>
  <si>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</si>
  <si>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</si>
  <si>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</si>
  <si>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</si>
  <si>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</si>
  <si>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</si>
  <si>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</si>
  <si>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</si>
  <si>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</si>
  <si>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</si>
  <si>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</si>
  <si>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</si>
  <si>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</si>
  <si>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</si>
  <si>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</si>
  <si>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</si>
  <si>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</si>
  <si>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</si>
  <si>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</si>
  <si>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</si>
  <si>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</si>
  <si>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</si>
  <si>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</si>
  <si>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08,08 - 54кг в уценку!!! / нужно продавать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</si>
  <si>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</si>
  <si>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</si>
  <si>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</si>
  <si>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</si>
  <si>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</si>
  <si>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</si>
  <si>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</si>
  <si>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10,08,24 завод отгрузил на 136шт. больше</t>
  </si>
  <si>
    <t>6776 ХОТ-ДОГ Папа может сос п/о мгс 0,35кг  Останкино</t>
  </si>
  <si>
    <t>6777 МЯСНЫЕ С ГОВЯДИНОЙ ПМ сос п/о мгс 0,4кг  Останкино</t>
  </si>
  <si>
    <t>10,08,24 завод отгрузил на 410шт. больше</t>
  </si>
  <si>
    <t>6780 ЛАДОЖСКАЯ с/к в/у 0,5кг 8шт  Останкино</t>
  </si>
  <si>
    <t>нужно увеличить продажи!!!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</si>
  <si>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</si>
  <si>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</si>
  <si>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</si>
  <si>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</si>
  <si>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</si>
  <si>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</si>
  <si>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</si>
  <si>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</si>
  <si>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</si>
  <si>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</si>
  <si>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</si>
  <si>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</si>
  <si>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</si>
  <si>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</si>
  <si>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</si>
  <si>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</si>
  <si>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есть дубль 6555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</si>
  <si>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</si>
  <si>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</si>
  <si>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</si>
  <si>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</si>
  <si>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</si>
  <si>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</si>
  <si>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</si>
  <si>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</si>
  <si>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</si>
  <si>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</si>
  <si>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</si>
  <si>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</si>
  <si>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</si>
  <si>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У_5341 СЕРВЕЛАТ ОХОТНИЧИЙ в/к в/у  ОСТАНКИНО</t>
  </si>
  <si>
    <t>6931 ИЗ ОТБОРНОГО МЯСА ПМ сос п/о мгс 1/360  Останкино</t>
  </si>
  <si>
    <t>вместо 6822</t>
  </si>
  <si>
    <t>ротация завода на 6931</t>
  </si>
  <si>
    <t>дубль на 6684</t>
  </si>
  <si>
    <t>есть дубль 6365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</si>
  <si>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есть дубль (5480)</t>
    </r>
  </si>
  <si>
    <r>
      <t xml:space="preserve">08,08 - 8кг в уценку!!! / </t>
    </r>
    <r>
      <rPr>
        <b/>
        <sz val="10"/>
        <color rgb="FFFF0000"/>
        <rFont val="Arial"/>
        <family val="2"/>
        <charset val="204"/>
      </rPr>
      <t>нужно продавать</t>
    </r>
  </si>
  <si>
    <t>потребность ТК</t>
  </si>
  <si>
    <t>Бонус</t>
  </si>
  <si>
    <t>Вымылись в 0 на момент поступления</t>
  </si>
  <si>
    <t>итого</t>
  </si>
  <si>
    <t>что за бред?</t>
  </si>
  <si>
    <t>заказ</t>
  </si>
  <si>
    <t>07,09,</t>
  </si>
  <si>
    <t>09,09,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</si>
</sst>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5" borderId="10" xfId="1" applyNumberFormat="1" applyFill="1" applyBorder="1"/>
    <xf numFmtId="164" fontId="1" fillId="4" borderId="1" xfId="1" applyNumberFormat="1" applyFill="1"/>
    <xf numFmtId="164" fontId="1" fillId="4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6" borderId="9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5" fillId="0" borderId="1" xfId="1" applyNumberFormat="1" applyFont="1"/>
    <xf numFmtId="164" fontId="5" fillId="5" borderId="1" xfId="1" applyNumberFormat="1" applyFont="1" applyFill="1"/>
    <xf numFmtId="164" fontId="6" fillId="5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5698 СЫТНЫЕ Папа может сар б/о мгс 1*3_Маяк  Останкино</v>
          </cell>
        </row>
        <row r="26">
          <cell r="A26" t="str">
            <v>5706 АРОМАТНАЯ Папа может с/к в/у 1/250 8шт.  ОСТАНКИНО</v>
          </cell>
        </row>
        <row r="27">
          <cell r="A27" t="str">
            <v>5708 ПОСОЛЬСКАЯ Папа может с/к в/у ОСТАНКИНО</v>
          </cell>
        </row>
        <row r="28">
          <cell r="A28" t="str">
            <v>5819 Сосиски Папа может 400г Мясные  ОСТАНКИНО</v>
          </cell>
        </row>
        <row r="29">
          <cell r="A29" t="str">
            <v>5820 СЛИВОЧНЫЕ Папа может сос п/о мгс 2*2_45с   ОСТАНКИНО</v>
          </cell>
        </row>
        <row r="30">
          <cell r="A30" t="str">
            <v>5851 ЭКСТРА Папа может вар п/о   ОСТАНКИНО</v>
          </cell>
        </row>
        <row r="31">
          <cell r="A31" t="str">
            <v>5931 ОХОТНИЧЬЯ Папа может с/к в/у 1/220 8шт.   ОСТАНКИНО</v>
          </cell>
        </row>
        <row r="32">
          <cell r="A32" t="str">
            <v>5981 МОЛОЧНЫЕ ТРАДИЦ. сос п/о мгс 1*6_45с   ОСТАНКИНО</v>
          </cell>
        </row>
        <row r="33">
          <cell r="A33" t="str">
            <v>5992 ВРЕМЯ ОКРОШКИ Папа может вар п/о 0.4кг   ОСТАНКИНО</v>
          </cell>
        </row>
        <row r="34">
          <cell r="A34" t="str">
            <v>5993 ВРЕМЯ ОКРОШКИ Папа может вар п/о   ОСТАНКИНО</v>
          </cell>
        </row>
        <row r="35">
          <cell r="A35" t="str">
            <v>5997 ОСОБАЯ Коровино вар п/о  ОСТАНКИНО</v>
          </cell>
        </row>
        <row r="36">
          <cell r="A36" t="str">
            <v>6027 ВЕТЧ.ИЗ ЛОПАТКИ Папа может п/о 400*6  ОСТАНКИНО</v>
          </cell>
        </row>
        <row r="37">
          <cell r="A37" t="str">
            <v>6069 ФИЛЕЙНЫЕ Папа может сос ц/о мгс 0,33кг  Останкино</v>
          </cell>
        </row>
        <row r="38">
          <cell r="A38" t="str">
            <v>6113 СОЧНЫЕ сос п/о мгс 1*6_Ашан  ОСТАНКИНО</v>
          </cell>
        </row>
        <row r="39">
          <cell r="A39" t="str">
            <v>6123 МОЛОЧНЫЕ КЛАССИЧЕСКИЕ ПМ сос п/о мгс 2*4   ОСТАНКИНО</v>
          </cell>
        </row>
        <row r="40">
          <cell r="A40" t="str">
            <v>6144 МОЛОЧНЫЕ ТРАДИЦ. сос п/о в/у 1/360 (1+1)  Останкино</v>
          </cell>
        </row>
        <row r="41">
          <cell r="A41" t="str">
            <v>6206 СВИНИНА ПО-ДОМАШНЕМУ к/в мл/к в/у 0,3кг  Останкино</v>
          </cell>
        </row>
        <row r="42">
          <cell r="A42" t="str">
            <v>6220 ГОВЯЖЬЯ папа может вар п/о  Останкино</v>
          </cell>
        </row>
        <row r="43">
          <cell r="A43" t="str">
            <v>6228 МЯСНОЕ АССОРТИ к/з с/н мгс 1/90 10шт  Останкино</v>
          </cell>
        </row>
        <row r="44">
          <cell r="A44" t="str">
            <v>6281 СВИНИНА ДЕЛИКАТ. к/в мл/к в/у 0.3кг 45с  ОСТАНКИНО</v>
          </cell>
        </row>
        <row r="45">
          <cell r="A45" t="str">
            <v>6297 ФИЛЕЙНЫЕ сос ц/о в/у 1/270 12шт_45с  ОСТАНКИНО</v>
          </cell>
        </row>
        <row r="46">
          <cell r="A46" t="str">
            <v>6303 Мясные Папа может сос п/о мгс 1,5*3  Останкино</v>
          </cell>
        </row>
        <row r="47">
          <cell r="A47" t="str">
            <v>6308 С ИНДЕЙКОЙ ПМ сар б/о мгс 1*3_СНГ  Останкино</v>
          </cell>
        </row>
        <row r="48">
          <cell r="A48" t="str">
            <v>6332 МЯСНАЯ Папа может вар п/о 0,5кг 8шт  Останкино</v>
          </cell>
        </row>
        <row r="49">
          <cell r="A49" t="str">
            <v>6333 МЯСНАЯ Папа может вар п/о 0.4кг 8шт.  ОСТАНКИНО</v>
          </cell>
        </row>
        <row r="50">
          <cell r="A50" t="str">
            <v>6340 ДОМАШНИЙ РЕЦЕПТ Коровино 0,5кг 8шт.  Останкино</v>
          </cell>
        </row>
        <row r="51">
          <cell r="A51" t="str">
            <v>6341 ДОМАШНИЙ РЕЦЕПТ СО ШПИКОМ Коровино 0,5кг  Останкино</v>
          </cell>
        </row>
        <row r="52">
          <cell r="A52" t="str">
            <v>6345 ФИЛЕЙНАЯ Папа может вар п/о 0,5кг 8шт  Останкино</v>
          </cell>
        </row>
        <row r="53">
          <cell r="A53" t="str">
            <v>6353 ЭКСТРА Папа может вар п/о 0.4кг 8шт.  ОСТАНКИНО</v>
          </cell>
        </row>
        <row r="54">
          <cell r="A54" t="str">
            <v>6392 ФИЛЕЙНАЯ Папа может вар п/о 0,4кг  ОСТАНКИНО</v>
          </cell>
        </row>
        <row r="55">
          <cell r="A55" t="str">
            <v>6448 Свинина Останкино 100г Мадера с/к в/у нарезка  ОСТАНКИНО</v>
          </cell>
        </row>
        <row r="56">
          <cell r="A56" t="str">
            <v>6453 ЭКСТРА Папа может с/к с/н в/у 1/100 14шт.   ОСТАНКИНО</v>
          </cell>
        </row>
        <row r="57">
          <cell r="A57" t="str">
            <v>6454 АРОМАТНАЯ с/к с/н в/у 1/100 10шт.  ОСТАНКИНО</v>
          </cell>
        </row>
        <row r="58">
          <cell r="A58" t="str">
            <v>6475 Сосиски Папа может 400г С сыром  ОСТАНКИНО</v>
          </cell>
        </row>
        <row r="59">
          <cell r="A59" t="str">
            <v>6498 МОЛОЧНАЯ Папа может вар п/о  ОСТАНКИНО</v>
          </cell>
        </row>
        <row r="60">
          <cell r="A60" t="str">
            <v>6527 ШПИКАЧКИ СОЧНЫЕ ПМ сар б/о мгс 1*3 45с ОСТАНКИНО</v>
          </cell>
        </row>
        <row r="61">
          <cell r="A61" t="str">
            <v>6550 МЯСНЫЕ Папа может сар б/о мгс 1*3 О 45с  Останкино</v>
          </cell>
        </row>
        <row r="62">
          <cell r="A62" t="str">
            <v>6555 ПОСОЛЬСКАЯ с/к с/н в/у 1/100 10шт.  ОСТАНКИНО</v>
          </cell>
        </row>
        <row r="63">
          <cell r="A63" t="str">
            <v>6563 СЛИВОЧНЫЕ СН сос п/о мгс 1*6  ОСТАНКИНО</v>
          </cell>
        </row>
        <row r="64">
          <cell r="A64" t="str">
            <v>6586 МРАМОРНАЯ И БАЛЫКОВАЯ в/к с/н мгс 1/90  Останкино</v>
          </cell>
        </row>
        <row r="65">
          <cell r="A65" t="str">
            <v>6602 БАВАРСКИЕ ПМ сос ц/о мгс 0,35кг 8шт  Останкино</v>
          </cell>
        </row>
        <row r="66">
          <cell r="A66" t="str">
            <v>6607 С ГОВЯДИНОЙ ПМ сар б/о мгс 1*3_45с</v>
          </cell>
        </row>
        <row r="67">
          <cell r="A67" t="str">
            <v>6656 ГОВЯЖЬИ СН сос п/о мгс 2*2  ОСТАНКИНО</v>
          </cell>
        </row>
        <row r="68">
          <cell r="A68" t="str">
            <v>6661 СОЧНЫЙ ГРИЛЬ ПМ сос п/о мгс 1,5*4_Маяк Останкино</v>
          </cell>
        </row>
        <row r="69">
          <cell r="A69" t="str">
            <v>6666 БОЯNСКАЯ Папа может п/к в/у 0,28кг 8шт  ОСТАНКИНО</v>
          </cell>
        </row>
        <row r="70">
          <cell r="A70" t="str">
            <v>6669 ВЕНСКАЯ САЛЯМИ п/к в/у 0,28кг 8шт  ОСТАНКИНО</v>
          </cell>
        </row>
        <row r="71">
          <cell r="A71" t="str">
            <v>6683 СЕРВЕЛАТ ЗЕРНИСТЫЙ ПМ в/к в/у 0,35кг  ОСТАНКИНО</v>
          </cell>
        </row>
        <row r="72">
          <cell r="A72" t="str">
            <v>6684 СЕРВЕЛАТ КАРЕЛЬСКИЙ ПМ в/к в/у 0,28кг  ОСТАНКИНО</v>
          </cell>
        </row>
        <row r="73">
          <cell r="A73" t="str">
            <v>6689 СЕРВЕЛАТ ОХОТНИЧИЙ ПМ в/к в/у 0,35кг 8шт  ОСТАНКИНО</v>
          </cell>
        </row>
        <row r="74">
          <cell r="A74" t="str">
            <v>6692 СЕРВЕЛАТ ПРИМА в/к в/у 0.28кг 8шт.  ОСТАНКИНО</v>
          </cell>
        </row>
        <row r="75">
          <cell r="A75" t="str">
            <v>6697 СЕРВЕЛАТ ФИНСКИЙ ПМ в/к в/у 0,35кг 8шт  ОСТАНКИНО</v>
          </cell>
        </row>
        <row r="76">
          <cell r="A76" t="str">
            <v>6701 СЕРВЕЛАТ ШВАРЦЕР ПМ в/к в/у 0.28кг 8шт.  ОСТАНКИНО</v>
          </cell>
        </row>
        <row r="77">
          <cell r="A77" t="str">
            <v>6713 СОЧНЫЙ ГРИЛЬ ПМ сос п/о мгс 0,41кг 8 шт.  ОСТАНКИНО</v>
          </cell>
        </row>
        <row r="78">
          <cell r="A78" t="str">
            <v>6716 ОСОБАЯ Коровино ( в сетке) 0,5кг 8шт  Останкино</v>
          </cell>
        </row>
        <row r="79">
          <cell r="A79" t="str">
            <v>6722 СОЧНЫЕ ПМ сос п/о мгс 0,41кг 10шт  ОСТАНКИНО</v>
          </cell>
        </row>
        <row r="80">
          <cell r="A80" t="str">
            <v>6726 СЛИВОЧНЫЕ ПМ сос п/о мгс 0,41кг 10шт  Останкино</v>
          </cell>
        </row>
        <row r="81">
          <cell r="A81" t="str">
            <v>6734 ОСОБАЯ СО ШПИКОМ Коровино(в сетке) 0,5кг  Останкино</v>
          </cell>
        </row>
        <row r="82">
          <cell r="A82" t="str">
            <v>6751 СЛИВОЧНЫЕ СН сос п/о мгс 0,41 кг 10шт.  Останкино</v>
          </cell>
        </row>
        <row r="83">
          <cell r="A83" t="str">
            <v>6755 ВЕТЧ.ЛЮБИТЕЛЬСКАЯ п/о 0,4кг 10шт.  Останкино</v>
          </cell>
        </row>
        <row r="84">
          <cell r="A84" t="str">
            <v>6756 ВЕТЧ.ЛЮБИТЕЛЬСКАЯ п/о  Останкино</v>
          </cell>
        </row>
        <row r="85">
          <cell r="A85" t="str">
            <v>6759 МОЛОЧНЫЕ ГОСТ сос ц/о мгс 0,4кг 7 шт  Останкино</v>
          </cell>
        </row>
        <row r="86">
          <cell r="A86" t="str">
            <v>6761 МОЛОЧНЫЕ ГОСТ сос ц/о мгс 1*4  Останкино</v>
          </cell>
        </row>
        <row r="87">
          <cell r="A87" t="str">
            <v>6762 СЛИВОЧНЫЕ сос ц/о мгс 0,41кг 8шт  Останкино</v>
          </cell>
        </row>
        <row r="88">
          <cell r="A88" t="str">
            <v>6764 СЛИИВОЧНЫЕ сос ц/о мгс 1*4  Останкино</v>
          </cell>
        </row>
        <row r="89">
          <cell r="A89" t="str">
            <v>6765 РУБЛЕНЫЕ сос ц/о мгс 0,36кг 6шт  Останкино</v>
          </cell>
        </row>
        <row r="90">
          <cell r="A90" t="str">
            <v>6767 РУБЛЕНЫЕ сос ц/о мгс 1*4  Останкино</v>
          </cell>
        </row>
        <row r="91">
          <cell r="A91" t="str">
            <v>6768 С СЫРОМ сос ц/о мгс 0,41кг 6шт  Останкино</v>
          </cell>
        </row>
        <row r="92">
          <cell r="A92" t="str">
            <v>6769 СЕМЕЙНАЯ вар п/о  Останкино</v>
          </cell>
        </row>
        <row r="93">
          <cell r="A93" t="str">
            <v>6770 ИСПАНСКИЕ сос ц/о мгс 0,41кг 6шт  Останкино</v>
          </cell>
        </row>
        <row r="94">
          <cell r="A94" t="str">
            <v>6773 САЛЯМИ Папа может п/к в/у 0,28кг 8шт  Останкино</v>
          </cell>
        </row>
        <row r="95">
          <cell r="A95" t="str">
            <v>6776 ХОТ-ДОГ Папа может сос п/о мгс 0,35кг  Останкино</v>
          </cell>
        </row>
        <row r="96">
          <cell r="A96" t="str">
            <v>6777 МЯСНЫЕ С ГОВЯДИНОЙ ПМ сос п/о мгс 0,4кг  Останкино</v>
          </cell>
        </row>
        <row r="97">
          <cell r="A97" t="str">
            <v>6778 МЯСНИКС Папа Может сос б/о мгс 1/160  Останкино</v>
          </cell>
        </row>
        <row r="98">
          <cell r="A98" t="str">
            <v>6790 СЕРВЕЛАТ ЕВРОПЕЙСКИЙ в/к в/у  Останкино</v>
          </cell>
        </row>
        <row r="99">
          <cell r="A99" t="str">
            <v>6791 СЕРВЕЛАТ ПРЕМИУМ в/к в/у 0,33кг 8шт  Останкино</v>
          </cell>
        </row>
        <row r="100">
          <cell r="A100" t="str">
            <v>6792 СЕРВЕЛАТ ПРЕМИУМ в/к в/у  Останкино</v>
          </cell>
        </row>
        <row r="101">
          <cell r="A101" t="str">
            <v>6793 БАЛЫКОВАЯ в/к в/у 0,33кг 8шт  Останкино</v>
          </cell>
        </row>
        <row r="102">
          <cell r="A102" t="str">
            <v>6794 БАЛЫКОВАЯ в/к в/у  Останкино</v>
          </cell>
        </row>
        <row r="103">
          <cell r="A103" t="str">
            <v>6795 ОСТАНКИНСКАЯ в/к в/у 0,33кг 8шт  Останкино</v>
          </cell>
        </row>
        <row r="104">
          <cell r="A104" t="str">
            <v>6796 ОСТАНКИНСКАЯ в/к в/у  Останкино</v>
          </cell>
        </row>
        <row r="105">
          <cell r="A105" t="str">
            <v>6798 ВРЕМЯ ОКРОШКИ Папа может вар п/о 0,75 кг  Останкино</v>
          </cell>
        </row>
        <row r="106">
          <cell r="A106" t="str">
            <v>6780 ЛАДОЖСКАЯ с/к в/у 0,5кг 8шт  Останкино</v>
          </cell>
        </row>
        <row r="107">
          <cell r="A107" t="str">
            <v>6803 ВЕНСКАЯ САЛЯМИ п/к в/у 0,66кг 8шт  Останкино</v>
          </cell>
        </row>
        <row r="108">
          <cell r="A108" t="str">
            <v>6804 СЕРВЕЛАТ КРЕМЛЕВСКИЙ в/к в/у 0,66кг 8шт  Останкино</v>
          </cell>
        </row>
        <row r="109">
          <cell r="A109" t="str">
            <v>6806 СЕРВЕЛАТ ЕВРОПЕЙСКИЙ в/к в/у 0,66кг 8шт  Останкино</v>
          </cell>
        </row>
        <row r="110">
          <cell r="A110" t="str">
            <v>6807 СЕРВЕЛАТ ЕВРОПЕЙСКИЙ в/к в/у 0,33кг 8шт  Останкино</v>
          </cell>
        </row>
        <row r="111">
          <cell r="A111" t="str">
            <v>6822 ИЗ ОТБОРНОГО МЯСА ПМ сос п/о мгс 0,36кг  Останкино</v>
          </cell>
        </row>
        <row r="112">
          <cell r="A112" t="str">
            <v>6826 МЯСНОЙ пашт п/о 1/150 12шт  Останкино</v>
          </cell>
        </row>
        <row r="113">
          <cell r="A113" t="str">
            <v>6827 НЕЖНЫЙ пашт п/о 1/150 12шт  Останкино</v>
          </cell>
        </row>
        <row r="114">
          <cell r="A114" t="str">
            <v>6828 ПЕЧЕНОЧНЫЙ пашт п/о 1/150 12шт  Останкино</v>
          </cell>
        </row>
        <row r="115">
          <cell r="A115" t="str">
            <v>6829  МОЛОЧНЫЕ КЛАССИЧЕСКИЕ сос п/о мгс 2*4 С  Останккино</v>
          </cell>
        </row>
        <row r="116">
          <cell r="A116" t="str">
            <v>6834 ПОСОЛЬСКАЯ с/к с/н в/у 1/100 10шт  Останкино</v>
          </cell>
        </row>
        <row r="117">
          <cell r="A117" t="str">
            <v>6853 МОЛОЧНЫЕ ПРЕМИУМ ПМ сос п/о мгс 1*6  Останкино</v>
          </cell>
        </row>
        <row r="118">
          <cell r="A118" t="str">
            <v>6861 ДОМАШНИЙ РЕЦЕПТ Коровино вар п/о  Останкино</v>
          </cell>
        </row>
        <row r="119">
          <cell r="A119" t="str">
            <v>6862 ДОМАШНИЙ РЕЦЕПТ СО ШПИК. Коровино вар п/о  Останкино</v>
          </cell>
        </row>
        <row r="120">
          <cell r="A120" t="str">
            <v>6865 ВЕТЧ.НЕЖНАЯ Коровино п/о  Останкино</v>
          </cell>
        </row>
        <row r="121">
          <cell r="A121" t="str">
            <v>6868 МОЛОЧНЫЕ ПРЕМИУМ ПМ сос п/о мгс 2*4  Останкино</v>
          </cell>
        </row>
        <row r="122">
          <cell r="A122" t="str">
            <v>6903 СОЧНЫЕ ПМ сос п/о мгс 0,41кг_osu  Останкино</v>
          </cell>
        </row>
        <row r="123">
          <cell r="A123" t="str">
            <v>6931 ИЗ ОТБОРНОГО МЯСА ПМ сос п/о мгс 1/360  Останкино</v>
          </cell>
        </row>
        <row r="124">
          <cell r="A124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5" sqref="V5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42578125" style="8" customWidth="1"/>
    <col min="8" max="8" width="5.42578125" customWidth="1"/>
    <col min="9" max="9" width="12.85546875" customWidth="1"/>
    <col min="10" max="11" width="6.42578125" customWidth="1"/>
    <col min="12" max="13" width="0.85546875" customWidth="1"/>
    <col min="14" max="21" width="6.42578125" customWidth="1"/>
    <col min="22" max="22" width="21.28515625" customWidth="1"/>
    <col min="23" max="24" width="5.140625" customWidth="1"/>
    <col min="25" max="29" width="6.140625" customWidth="1"/>
    <col min="30" max="30" width="37.285156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161</v>
      </c>
      <c r="S3" s="3" t="s">
        <v>163</v>
      </c>
      <c r="T3" s="3" t="s">
        <v>163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164</v>
      </c>
      <c r="T4" s="1" t="s">
        <v>165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164</v>
      </c>
      <c r="AF4" s="1" t="s">
        <v>165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14644.001</v>
      </c>
      <c r="F5" s="4">
        <f>SUM(F6:F496)</f>
        <v>19870.685000000005</v>
      </c>
      <c r="G5" s="6"/>
      <c r="H5" s="1"/>
      <c r="I5" s="1"/>
      <c r="J5" s="4">
        <f t="shared" ref="J5:U5" si="0">SUM(J6:J496)</f>
        <v>15020.631000000001</v>
      </c>
      <c r="K5" s="4">
        <f t="shared" si="0"/>
        <v>-376.63000000000017</v>
      </c>
      <c r="L5" s="4">
        <f t="shared" si="0"/>
        <v>0</v>
      </c>
      <c r="M5" s="4">
        <f t="shared" si="0"/>
        <v>0</v>
      </c>
      <c r="N5" s="4">
        <f t="shared" si="0"/>
        <v>10110.556600000002</v>
      </c>
      <c r="O5" s="4">
        <f t="shared" si="0"/>
        <v>4350</v>
      </c>
      <c r="P5" s="4">
        <f t="shared" si="0"/>
        <v>2928.8001999999979</v>
      </c>
      <c r="Q5" s="4">
        <f t="shared" si="0"/>
        <v>7817.7646000000013</v>
      </c>
      <c r="R5" s="4">
        <f t="shared" si="0"/>
        <v>10754</v>
      </c>
      <c r="S5" s="4">
        <f t="shared" si="0"/>
        <v>7654</v>
      </c>
      <c r="T5" s="4">
        <f t="shared" ref="T5" si="1">SUM(T6:T496)</f>
        <v>3000</v>
      </c>
      <c r="U5" s="4">
        <f t="shared" si="0"/>
        <v>11603</v>
      </c>
      <c r="V5" s="1"/>
      <c r="W5" s="1"/>
      <c r="X5" s="1"/>
      <c r="Y5" s="4">
        <f>SUM(Y6:Y496)</f>
        <v>3330.7710000000006</v>
      </c>
      <c r="Z5" s="4">
        <f>SUM(Z6:Z496)</f>
        <v>3412.4668000000006</v>
      </c>
      <c r="AA5" s="4">
        <f>SUM(AA6:AA496)</f>
        <v>3248.433399999999</v>
      </c>
      <c r="AB5" s="4">
        <f>SUM(AB6:AB496)</f>
        <v>3285.3217999999997</v>
      </c>
      <c r="AC5" s="4">
        <f>SUM(AC6:AC496)</f>
        <v>3432.4260000000004</v>
      </c>
      <c r="AD5" s="1"/>
      <c r="AE5" s="4">
        <f>SUM(AE6:AE496)</f>
        <v>3871.9700000000007</v>
      </c>
      <c r="AF5" s="4">
        <f>SUM(AF6:AF496)</f>
        <v>1377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535</v>
      </c>
      <c r="D6" s="1">
        <v>616</v>
      </c>
      <c r="E6" s="1">
        <v>419</v>
      </c>
      <c r="F6" s="1">
        <v>617</v>
      </c>
      <c r="G6" s="6">
        <v>0.4</v>
      </c>
      <c r="H6" s="1">
        <v>60</v>
      </c>
      <c r="I6" s="1" t="s">
        <v>35</v>
      </c>
      <c r="J6" s="1">
        <v>420</v>
      </c>
      <c r="K6" s="1">
        <f t="shared" ref="K6:K34" si="2">E6-J6</f>
        <v>-1</v>
      </c>
      <c r="L6" s="1"/>
      <c r="M6" s="1"/>
      <c r="N6" s="1">
        <v>100</v>
      </c>
      <c r="O6" s="1">
        <v>100</v>
      </c>
      <c r="P6" s="1">
        <f t="shared" ref="P6:P37" si="3">E6/5</f>
        <v>83.8</v>
      </c>
      <c r="Q6" s="5">
        <f>13*P6-O6-N6-F6</f>
        <v>272.39999999999986</v>
      </c>
      <c r="R6" s="5">
        <v>350</v>
      </c>
      <c r="S6" s="5">
        <f>R6-T6</f>
        <v>200</v>
      </c>
      <c r="T6" s="5">
        <v>150</v>
      </c>
      <c r="U6" s="5">
        <v>400</v>
      </c>
      <c r="V6" s="1"/>
      <c r="W6" s="1">
        <f>(F6+N6+O6+R6)/P6</f>
        <v>13.92601431980907</v>
      </c>
      <c r="X6" s="1">
        <f t="shared" ref="X6:X66" si="4">(F6+N6+O6)/P6</f>
        <v>9.7494033412887831</v>
      </c>
      <c r="Y6" s="1">
        <v>87.2</v>
      </c>
      <c r="Z6" s="1">
        <v>98.6</v>
      </c>
      <c r="AA6" s="1">
        <v>96.6</v>
      </c>
      <c r="AB6" s="1">
        <v>91.2</v>
      </c>
      <c r="AC6" s="1">
        <v>87</v>
      </c>
      <c r="AD6" s="1"/>
      <c r="AE6" s="1">
        <f>S6*G6</f>
        <v>80</v>
      </c>
      <c r="AF6" s="1">
        <f>T6*G6</f>
        <v>60</v>
      </c>
      <c r="AG6" s="1"/>
      <c r="AH6" s="1" t="str">
        <f>VLOOKUP(A6,[1]Бердянск!$A:$A,1,0)</f>
        <v>3215 ВЕТЧ.МЯСНАЯ Папа может п/о 0.4кг 8шт.    ОСТАНКИНО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31</v>
      </c>
      <c r="C7" s="1">
        <v>91.751000000000005</v>
      </c>
      <c r="D7" s="1"/>
      <c r="E7" s="1">
        <v>27.404</v>
      </c>
      <c r="F7" s="1">
        <v>62.396000000000001</v>
      </c>
      <c r="G7" s="6">
        <v>1</v>
      </c>
      <c r="H7" s="1">
        <v>120</v>
      </c>
      <c r="I7" s="1" t="s">
        <v>35</v>
      </c>
      <c r="J7" s="1">
        <v>24.5</v>
      </c>
      <c r="K7" s="1">
        <f t="shared" si="2"/>
        <v>2.9039999999999999</v>
      </c>
      <c r="L7" s="1"/>
      <c r="M7" s="1"/>
      <c r="N7" s="1">
        <v>0</v>
      </c>
      <c r="O7" s="1"/>
      <c r="P7" s="1">
        <f t="shared" si="3"/>
        <v>5.4808000000000003</v>
      </c>
      <c r="Q7" s="5">
        <v>10</v>
      </c>
      <c r="R7" s="5">
        <v>20</v>
      </c>
      <c r="S7" s="5">
        <f t="shared" ref="S7:S15" si="5">R7-T7</f>
        <v>20</v>
      </c>
      <c r="T7" s="5"/>
      <c r="U7" s="5">
        <v>20</v>
      </c>
      <c r="V7" s="1"/>
      <c r="W7" s="1">
        <f t="shared" ref="W7:W15" si="6">(F7+N7+O7+R7)/P7</f>
        <v>15.033571741351627</v>
      </c>
      <c r="X7" s="1">
        <f t="shared" si="4"/>
        <v>11.384469420522551</v>
      </c>
      <c r="Y7" s="1">
        <v>3.3849999999999998</v>
      </c>
      <c r="Z7" s="1">
        <v>4.6574</v>
      </c>
      <c r="AA7" s="1">
        <v>3.1962000000000002</v>
      </c>
      <c r="AB7" s="1">
        <v>9.3168000000000006</v>
      </c>
      <c r="AC7" s="1">
        <v>8.8274000000000008</v>
      </c>
      <c r="AD7" s="1"/>
      <c r="AE7" s="1">
        <f t="shared" ref="AE7:AE70" si="7">S7*G7</f>
        <v>20</v>
      </c>
      <c r="AF7" s="1">
        <f t="shared" ref="AF7:AF70" si="8">T7*G7</f>
        <v>0</v>
      </c>
      <c r="AG7" s="1"/>
      <c r="AH7" s="1" t="str">
        <f>VLOOKUP(A7,[1]Бердянск!$A:$A,1,0)</f>
        <v>3287 САЛЯМИ ИТАЛЬЯНСКАЯ с/к в/у ОСТАНКИНО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31</v>
      </c>
      <c r="C8" s="1">
        <v>362.17399999999998</v>
      </c>
      <c r="D8" s="1">
        <v>332.54700000000003</v>
      </c>
      <c r="E8" s="1">
        <v>274.15800000000002</v>
      </c>
      <c r="F8" s="1">
        <v>270.42700000000002</v>
      </c>
      <c r="G8" s="6">
        <v>1</v>
      </c>
      <c r="H8" s="1">
        <v>45</v>
      </c>
      <c r="I8" s="1" t="s">
        <v>39</v>
      </c>
      <c r="J8" s="1">
        <v>265.02199999999999</v>
      </c>
      <c r="K8" s="1">
        <f t="shared" si="2"/>
        <v>9.1360000000000241</v>
      </c>
      <c r="L8" s="1"/>
      <c r="M8" s="1"/>
      <c r="N8" s="1">
        <v>270</v>
      </c>
      <c r="O8" s="1">
        <v>100</v>
      </c>
      <c r="P8" s="1">
        <f t="shared" si="3"/>
        <v>54.831600000000002</v>
      </c>
      <c r="Q8" s="5">
        <f>14*P8-O8-N8-F8</f>
        <v>127.21540000000005</v>
      </c>
      <c r="R8" s="5">
        <v>200</v>
      </c>
      <c r="S8" s="5">
        <f t="shared" si="5"/>
        <v>150</v>
      </c>
      <c r="T8" s="5">
        <v>50</v>
      </c>
      <c r="U8" s="5">
        <v>200</v>
      </c>
      <c r="V8" s="1"/>
      <c r="W8" s="1">
        <f t="shared" si="6"/>
        <v>15.327420684422851</v>
      </c>
      <c r="X8" s="1">
        <f t="shared" si="4"/>
        <v>11.679888969134586</v>
      </c>
      <c r="Y8" s="1">
        <v>64.100999999999999</v>
      </c>
      <c r="Z8" s="1">
        <v>60.061199999999999</v>
      </c>
      <c r="AA8" s="1">
        <v>55.642600000000002</v>
      </c>
      <c r="AB8" s="1">
        <v>71.829800000000006</v>
      </c>
      <c r="AC8" s="1">
        <v>72.364800000000002</v>
      </c>
      <c r="AD8" s="1"/>
      <c r="AE8" s="1">
        <f t="shared" si="7"/>
        <v>150</v>
      </c>
      <c r="AF8" s="1">
        <f t="shared" si="8"/>
        <v>50</v>
      </c>
      <c r="AG8" s="1"/>
      <c r="AH8" s="1" t="str">
        <f>VLOOKUP(A8,[1]Бердянск!$A:$A,1,0)</f>
        <v>3812 СОЧНЫЕ сос п/о мгс 2*2  Останкино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31</v>
      </c>
      <c r="C9" s="1">
        <v>594.50400000000002</v>
      </c>
      <c r="D9" s="1">
        <v>906.09500000000003</v>
      </c>
      <c r="E9" s="1">
        <v>467.77300000000002</v>
      </c>
      <c r="F9" s="1">
        <v>819.53499999999997</v>
      </c>
      <c r="G9" s="6">
        <v>1</v>
      </c>
      <c r="H9" s="1">
        <v>60</v>
      </c>
      <c r="I9" s="1" t="s">
        <v>41</v>
      </c>
      <c r="J9" s="1">
        <v>439.41800000000001</v>
      </c>
      <c r="K9" s="1">
        <f t="shared" si="2"/>
        <v>28.355000000000018</v>
      </c>
      <c r="L9" s="1"/>
      <c r="M9" s="1"/>
      <c r="N9" s="1">
        <v>200</v>
      </c>
      <c r="O9" s="1">
        <v>200</v>
      </c>
      <c r="P9" s="1">
        <f t="shared" si="3"/>
        <v>93.554600000000008</v>
      </c>
      <c r="Q9" s="5">
        <f>14*P9-O9-N9-F9</f>
        <v>90.229400000000055</v>
      </c>
      <c r="R9" s="5">
        <v>270</v>
      </c>
      <c r="S9" s="5">
        <f t="shared" si="5"/>
        <v>120</v>
      </c>
      <c r="T9" s="5">
        <v>150</v>
      </c>
      <c r="U9" s="29">
        <v>450</v>
      </c>
      <c r="V9" s="30" t="s">
        <v>158</v>
      </c>
      <c r="W9" s="1">
        <f t="shared" si="6"/>
        <v>15.921558106175429</v>
      </c>
      <c r="X9" s="1">
        <f t="shared" si="4"/>
        <v>13.035542880841772</v>
      </c>
      <c r="Y9" s="1">
        <v>107.503</v>
      </c>
      <c r="Z9" s="1">
        <v>122.8514</v>
      </c>
      <c r="AA9" s="1">
        <v>104.3308</v>
      </c>
      <c r="AB9" s="1">
        <v>117.79040000000001</v>
      </c>
      <c r="AC9" s="1">
        <v>119.846</v>
      </c>
      <c r="AD9" s="1"/>
      <c r="AE9" s="1">
        <f t="shared" si="7"/>
        <v>120</v>
      </c>
      <c r="AF9" s="1">
        <f t="shared" si="8"/>
        <v>150</v>
      </c>
      <c r="AG9" s="1"/>
      <c r="AH9" s="1" t="str">
        <f>VLOOKUP(A9,[1]Бердянск!$A:$A,1,0)</f>
        <v>4063 МЯСНАЯ Папа может вар п/о_Л   ОСТАНКИНО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31</v>
      </c>
      <c r="C10" s="1">
        <v>101.79</v>
      </c>
      <c r="D10" s="1">
        <v>87.316000000000003</v>
      </c>
      <c r="E10" s="24">
        <f>15.602+E16</f>
        <v>16.122</v>
      </c>
      <c r="F10" s="1">
        <v>135.364</v>
      </c>
      <c r="G10" s="6">
        <v>1</v>
      </c>
      <c r="H10" s="1">
        <v>120</v>
      </c>
      <c r="I10" s="1" t="s">
        <v>35</v>
      </c>
      <c r="J10" s="1">
        <v>13</v>
      </c>
      <c r="K10" s="1">
        <f t="shared" si="2"/>
        <v>3.1219999999999999</v>
      </c>
      <c r="L10" s="1"/>
      <c r="M10" s="1"/>
      <c r="N10" s="1">
        <v>0</v>
      </c>
      <c r="O10" s="1"/>
      <c r="P10" s="1">
        <f t="shared" si="3"/>
        <v>3.2244000000000002</v>
      </c>
      <c r="Q10" s="5"/>
      <c r="R10" s="5">
        <f t="shared" ref="R10:R12" si="9">ROUND(Q10,0)</f>
        <v>0</v>
      </c>
      <c r="S10" s="5">
        <f t="shared" si="5"/>
        <v>0</v>
      </c>
      <c r="T10" s="5"/>
      <c r="U10" s="5"/>
      <c r="V10" s="1"/>
      <c r="W10" s="1">
        <f t="shared" si="6"/>
        <v>41.98114377868751</v>
      </c>
      <c r="X10" s="1">
        <f t="shared" si="4"/>
        <v>41.98114377868751</v>
      </c>
      <c r="Y10" s="1">
        <v>5.6840000000000002</v>
      </c>
      <c r="Z10" s="1">
        <v>10.394</v>
      </c>
      <c r="AA10" s="1">
        <v>5.0724</v>
      </c>
      <c r="AB10" s="1">
        <v>9.7027999999999999</v>
      </c>
      <c r="AC10" s="1">
        <v>8.6237999999999992</v>
      </c>
      <c r="AD10" s="27" t="s">
        <v>156</v>
      </c>
      <c r="AE10" s="1">
        <f t="shared" si="7"/>
        <v>0</v>
      </c>
      <c r="AF10" s="1">
        <f t="shared" si="8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31</v>
      </c>
      <c r="C11" s="1">
        <v>131.76499999999999</v>
      </c>
      <c r="D11" s="1">
        <v>228.392</v>
      </c>
      <c r="E11" s="1">
        <v>106.77200000000001</v>
      </c>
      <c r="F11" s="1">
        <v>216.95699999999999</v>
      </c>
      <c r="G11" s="6">
        <v>1</v>
      </c>
      <c r="H11" s="1">
        <v>60</v>
      </c>
      <c r="I11" s="1" t="s">
        <v>41</v>
      </c>
      <c r="J11" s="1">
        <v>103.09099999999999</v>
      </c>
      <c r="K11" s="1">
        <f t="shared" si="2"/>
        <v>3.6810000000000116</v>
      </c>
      <c r="L11" s="1"/>
      <c r="M11" s="1"/>
      <c r="N11" s="1">
        <v>0</v>
      </c>
      <c r="O11" s="1"/>
      <c r="P11" s="1">
        <f t="shared" si="3"/>
        <v>21.354400000000002</v>
      </c>
      <c r="Q11" s="5">
        <f t="shared" ref="Q11" si="10">14*P11-O11-N11-F11</f>
        <v>82.004600000000039</v>
      </c>
      <c r="R11" s="5">
        <v>100</v>
      </c>
      <c r="S11" s="5">
        <f t="shared" si="5"/>
        <v>100</v>
      </c>
      <c r="T11" s="5"/>
      <c r="U11" s="5">
        <v>150</v>
      </c>
      <c r="V11" s="1"/>
      <c r="W11" s="1">
        <f t="shared" si="6"/>
        <v>14.84270220657101</v>
      </c>
      <c r="X11" s="1">
        <f t="shared" si="4"/>
        <v>10.159826546285542</v>
      </c>
      <c r="Y11" s="1">
        <v>21.740600000000001</v>
      </c>
      <c r="Z11" s="1">
        <v>28.7776</v>
      </c>
      <c r="AA11" s="1">
        <v>24.134</v>
      </c>
      <c r="AB11" s="1">
        <v>26.004200000000001</v>
      </c>
      <c r="AC11" s="1">
        <v>28.172000000000001</v>
      </c>
      <c r="AD11" s="1"/>
      <c r="AE11" s="1">
        <f t="shared" si="7"/>
        <v>100</v>
      </c>
      <c r="AF11" s="1">
        <f t="shared" si="8"/>
        <v>0</v>
      </c>
      <c r="AG11" s="1"/>
      <c r="AH11" s="1" t="str">
        <f>VLOOKUP(A11,[1]Бердянск!$A:$A,1,0)</f>
        <v>4574 Мясная со шпиком Папа может вар п/о ОСТАНКИНО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31</v>
      </c>
      <c r="C12" s="1">
        <v>287.89499999999998</v>
      </c>
      <c r="D12" s="1">
        <v>662.12699999999995</v>
      </c>
      <c r="E12" s="1">
        <v>364.03699999999998</v>
      </c>
      <c r="F12" s="1">
        <v>351.37200000000001</v>
      </c>
      <c r="G12" s="6">
        <v>1</v>
      </c>
      <c r="H12" s="1">
        <v>60</v>
      </c>
      <c r="I12" s="1" t="s">
        <v>41</v>
      </c>
      <c r="J12" s="1">
        <v>379.13600000000002</v>
      </c>
      <c r="K12" s="1">
        <f t="shared" si="2"/>
        <v>-15.099000000000046</v>
      </c>
      <c r="L12" s="1"/>
      <c r="M12" s="1"/>
      <c r="N12" s="1">
        <v>600</v>
      </c>
      <c r="O12" s="1">
        <v>250</v>
      </c>
      <c r="P12" s="1">
        <f t="shared" si="3"/>
        <v>72.807400000000001</v>
      </c>
      <c r="Q12" s="5"/>
      <c r="R12" s="5">
        <f t="shared" si="9"/>
        <v>0</v>
      </c>
      <c r="S12" s="5">
        <f t="shared" si="5"/>
        <v>0</v>
      </c>
      <c r="T12" s="5"/>
      <c r="U12" s="5"/>
      <c r="V12" s="1"/>
      <c r="W12" s="1">
        <f t="shared" si="6"/>
        <v>16.50068536989372</v>
      </c>
      <c r="X12" s="1">
        <f t="shared" si="4"/>
        <v>16.50068536989372</v>
      </c>
      <c r="Y12" s="1">
        <v>104.53</v>
      </c>
      <c r="Z12" s="1">
        <v>100.0686</v>
      </c>
      <c r="AA12" s="1">
        <v>90.635599999999997</v>
      </c>
      <c r="AB12" s="1">
        <v>97.301599999999993</v>
      </c>
      <c r="AC12" s="1">
        <v>104.0502</v>
      </c>
      <c r="AD12" s="1"/>
      <c r="AE12" s="1">
        <f t="shared" si="7"/>
        <v>0</v>
      </c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34</v>
      </c>
      <c r="C13" s="1">
        <v>271</v>
      </c>
      <c r="D13" s="1">
        <v>192</v>
      </c>
      <c r="E13" s="1">
        <v>175</v>
      </c>
      <c r="F13" s="1">
        <v>267</v>
      </c>
      <c r="G13" s="6">
        <v>0.25</v>
      </c>
      <c r="H13" s="1">
        <v>120</v>
      </c>
      <c r="I13" s="1" t="s">
        <v>35</v>
      </c>
      <c r="J13" s="1">
        <v>179</v>
      </c>
      <c r="K13" s="1">
        <f t="shared" si="2"/>
        <v>-4</v>
      </c>
      <c r="L13" s="1"/>
      <c r="M13" s="1"/>
      <c r="N13" s="1">
        <v>0</v>
      </c>
      <c r="O13" s="1">
        <v>100</v>
      </c>
      <c r="P13" s="1">
        <f t="shared" si="3"/>
        <v>35</v>
      </c>
      <c r="Q13" s="5">
        <f t="shared" ref="Q13:Q15" si="11">13*P13-O13-N13-F13</f>
        <v>88</v>
      </c>
      <c r="R13" s="5">
        <v>125</v>
      </c>
      <c r="S13" s="5">
        <f t="shared" si="5"/>
        <v>125</v>
      </c>
      <c r="T13" s="5"/>
      <c r="U13" s="5">
        <v>150</v>
      </c>
      <c r="V13" s="1"/>
      <c r="W13" s="1">
        <f t="shared" si="6"/>
        <v>14.057142857142857</v>
      </c>
      <c r="X13" s="1">
        <f t="shared" si="4"/>
        <v>10.485714285714286</v>
      </c>
      <c r="Y13" s="1">
        <v>33.4</v>
      </c>
      <c r="Z13" s="1">
        <v>39.4</v>
      </c>
      <c r="AA13" s="1">
        <v>28.8</v>
      </c>
      <c r="AB13" s="1">
        <v>35.4</v>
      </c>
      <c r="AC13" s="1">
        <v>48.8</v>
      </c>
      <c r="AD13" s="1"/>
      <c r="AE13" s="1">
        <f t="shared" si="7"/>
        <v>31.25</v>
      </c>
      <c r="AF13" s="1">
        <f t="shared" si="8"/>
        <v>0</v>
      </c>
      <c r="AG13" s="1"/>
      <c r="AH13" s="1" t="str">
        <f>VLOOKUP(A13,[1]Бердянск!$A:$A,1,0)</f>
        <v>4993 САЛЯМИ ИТАЛЬЯНСКАЯ с/к в/у 1/250*8_120c ОСТАНКИНО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31</v>
      </c>
      <c r="C14" s="1">
        <v>436.21699999999998</v>
      </c>
      <c r="D14" s="1">
        <v>39.470999999999997</v>
      </c>
      <c r="E14" s="1">
        <v>221.49299999999999</v>
      </c>
      <c r="F14" s="1">
        <v>215.64500000000001</v>
      </c>
      <c r="G14" s="6">
        <v>1</v>
      </c>
      <c r="H14" s="1">
        <v>45</v>
      </c>
      <c r="I14" s="1" t="s">
        <v>39</v>
      </c>
      <c r="J14" s="1">
        <v>208.1</v>
      </c>
      <c r="K14" s="1">
        <f t="shared" si="2"/>
        <v>13.393000000000001</v>
      </c>
      <c r="L14" s="1"/>
      <c r="M14" s="1"/>
      <c r="N14" s="1">
        <v>280</v>
      </c>
      <c r="O14" s="1">
        <v>100</v>
      </c>
      <c r="P14" s="1">
        <f t="shared" si="3"/>
        <v>44.2986</v>
      </c>
      <c r="Q14" s="5">
        <f>14*P14-O14-N14-F14</f>
        <v>24.535399999999953</v>
      </c>
      <c r="R14" s="5">
        <v>70</v>
      </c>
      <c r="S14" s="5">
        <f t="shared" si="5"/>
        <v>70</v>
      </c>
      <c r="T14" s="5"/>
      <c r="U14" s="5">
        <v>100</v>
      </c>
      <c r="V14" s="1"/>
      <c r="W14" s="1">
        <f t="shared" si="6"/>
        <v>15.026321373587427</v>
      </c>
      <c r="X14" s="1">
        <f t="shared" si="4"/>
        <v>13.446135995268474</v>
      </c>
      <c r="Y14" s="1">
        <v>53.454799999999999</v>
      </c>
      <c r="Z14" s="1">
        <v>42.519199999999998</v>
      </c>
      <c r="AA14" s="1">
        <v>56.996400000000008</v>
      </c>
      <c r="AB14" s="1">
        <v>46.4818</v>
      </c>
      <c r="AC14" s="1">
        <v>57.778599999999997</v>
      </c>
      <c r="AD14" s="1"/>
      <c r="AE14" s="1">
        <f t="shared" si="7"/>
        <v>70</v>
      </c>
      <c r="AF14" s="1">
        <f t="shared" si="8"/>
        <v>0</v>
      </c>
      <c r="AG14" s="1"/>
      <c r="AH14" s="1" t="str">
        <f>VLOOKUP(A14,[1]Бердянск!$A:$A,1,0)</f>
        <v>5341 СЕРВЕЛАТ ОХОТНИЧИЙ в/к в/у  ОСТАНКИНО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31</v>
      </c>
      <c r="C15" s="1">
        <v>123.41500000000001</v>
      </c>
      <c r="D15" s="1">
        <v>120.55</v>
      </c>
      <c r="E15" s="1">
        <v>115.479</v>
      </c>
      <c r="F15" s="1">
        <v>59.670999999999999</v>
      </c>
      <c r="G15" s="6">
        <v>1</v>
      </c>
      <c r="H15" s="1">
        <v>60</v>
      </c>
      <c r="I15" s="1" t="s">
        <v>35</v>
      </c>
      <c r="J15" s="1">
        <v>108.33499999999999</v>
      </c>
      <c r="K15" s="1">
        <f t="shared" si="2"/>
        <v>7.1440000000000055</v>
      </c>
      <c r="L15" s="1"/>
      <c r="M15" s="1"/>
      <c r="N15" s="1">
        <v>120</v>
      </c>
      <c r="O15" s="1">
        <v>80</v>
      </c>
      <c r="P15" s="1">
        <f t="shared" si="3"/>
        <v>23.095800000000001</v>
      </c>
      <c r="Q15" s="5">
        <f t="shared" si="11"/>
        <v>40.574400000000018</v>
      </c>
      <c r="R15" s="5">
        <v>65</v>
      </c>
      <c r="S15" s="5">
        <f t="shared" si="5"/>
        <v>65</v>
      </c>
      <c r="T15" s="5"/>
      <c r="U15" s="5">
        <v>90</v>
      </c>
      <c r="V15" s="1"/>
      <c r="W15" s="1">
        <f t="shared" si="6"/>
        <v>14.057577568215866</v>
      </c>
      <c r="X15" s="1">
        <f t="shared" si="4"/>
        <v>11.243213051723689</v>
      </c>
      <c r="Y15" s="1">
        <v>26.808</v>
      </c>
      <c r="Z15" s="1">
        <v>17.540400000000002</v>
      </c>
      <c r="AA15" s="1">
        <v>31.200399999999998</v>
      </c>
      <c r="AB15" s="1">
        <v>28.2346</v>
      </c>
      <c r="AC15" s="1">
        <v>28.558</v>
      </c>
      <c r="AD15" s="1"/>
      <c r="AE15" s="1">
        <f t="shared" si="7"/>
        <v>65</v>
      </c>
      <c r="AF15" s="1">
        <f t="shared" si="8"/>
        <v>0</v>
      </c>
      <c r="AG15" s="1"/>
      <c r="AH15" s="1" t="str">
        <f>VLOOKUP(A15,[1]Бердянск!$A:$A,1,0)</f>
        <v>5452 ВЕТЧ.МЯСНАЯ Папа может п/о    ОСТАНКИНО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6" t="s">
        <v>48</v>
      </c>
      <c r="B16" s="16" t="s">
        <v>31</v>
      </c>
      <c r="C16" s="16">
        <v>14.15</v>
      </c>
      <c r="D16" s="16"/>
      <c r="E16" s="24">
        <v>0.52</v>
      </c>
      <c r="F16" s="16"/>
      <c r="G16" s="17">
        <v>0</v>
      </c>
      <c r="H16" s="16" t="e">
        <v>#N/A</v>
      </c>
      <c r="I16" s="16" t="s">
        <v>32</v>
      </c>
      <c r="J16" s="16">
        <v>1</v>
      </c>
      <c r="K16" s="16">
        <f t="shared" si="2"/>
        <v>-0.48</v>
      </c>
      <c r="L16" s="16"/>
      <c r="M16" s="16"/>
      <c r="N16" s="16"/>
      <c r="O16" s="16"/>
      <c r="P16" s="16">
        <f t="shared" si="3"/>
        <v>0.10400000000000001</v>
      </c>
      <c r="Q16" s="18"/>
      <c r="R16" s="18"/>
      <c r="S16" s="18"/>
      <c r="T16" s="18"/>
      <c r="U16" s="18"/>
      <c r="V16" s="16"/>
      <c r="W16" s="16">
        <f t="shared" ref="W16:W50" si="12">(F16+N16+O16+Q16)/P16</f>
        <v>0</v>
      </c>
      <c r="X16" s="16">
        <f t="shared" si="4"/>
        <v>0</v>
      </c>
      <c r="Y16" s="16">
        <v>2.3035999999999999</v>
      </c>
      <c r="Z16" s="16">
        <v>2.1408</v>
      </c>
      <c r="AA16" s="16">
        <v>0.78680000000000005</v>
      </c>
      <c r="AB16" s="16">
        <v>0</v>
      </c>
      <c r="AC16" s="16">
        <v>0</v>
      </c>
      <c r="AD16" s="16" t="s">
        <v>49</v>
      </c>
      <c r="AE16" s="16">
        <f t="shared" si="7"/>
        <v>0</v>
      </c>
      <c r="AF16" s="16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34</v>
      </c>
      <c r="C17" s="1">
        <v>396</v>
      </c>
      <c r="D17" s="1">
        <v>448</v>
      </c>
      <c r="E17" s="1">
        <v>242</v>
      </c>
      <c r="F17" s="1">
        <v>518</v>
      </c>
      <c r="G17" s="6">
        <v>0.25</v>
      </c>
      <c r="H17" s="1">
        <v>120</v>
      </c>
      <c r="I17" s="1" t="s">
        <v>35</v>
      </c>
      <c r="J17" s="1">
        <v>243</v>
      </c>
      <c r="K17" s="1">
        <f t="shared" si="2"/>
        <v>-1</v>
      </c>
      <c r="L17" s="1"/>
      <c r="M17" s="1"/>
      <c r="N17" s="1">
        <v>0</v>
      </c>
      <c r="O17" s="1">
        <v>100</v>
      </c>
      <c r="P17" s="1">
        <f t="shared" si="3"/>
        <v>48.4</v>
      </c>
      <c r="Q17" s="5">
        <f t="shared" ref="Q17:Q27" si="13">13*P17-O17-N17-F17</f>
        <v>11.199999999999932</v>
      </c>
      <c r="R17" s="5">
        <v>100</v>
      </c>
      <c r="S17" s="5">
        <f t="shared" ref="S17:S28" si="14">R17-T17</f>
        <v>50</v>
      </c>
      <c r="T17" s="5">
        <v>50</v>
      </c>
      <c r="U17" s="5">
        <v>100</v>
      </c>
      <c r="V17" s="1"/>
      <c r="W17" s="1">
        <f t="shared" ref="W17:W28" si="15">(F17+N17+O17+R17)/P17</f>
        <v>14.834710743801653</v>
      </c>
      <c r="X17" s="1">
        <f t="shared" si="4"/>
        <v>12.768595041322314</v>
      </c>
      <c r="Y17" s="1">
        <v>50.8</v>
      </c>
      <c r="Z17" s="1">
        <v>71.400000000000006</v>
      </c>
      <c r="AA17" s="1">
        <v>62.6</v>
      </c>
      <c r="AB17" s="1">
        <v>59.8</v>
      </c>
      <c r="AC17" s="1">
        <v>81</v>
      </c>
      <c r="AD17" s="1"/>
      <c r="AE17" s="1">
        <f t="shared" si="7"/>
        <v>12.5</v>
      </c>
      <c r="AF17" s="1">
        <f t="shared" si="8"/>
        <v>12.5</v>
      </c>
      <c r="AG17" s="1"/>
      <c r="AH17" s="1" t="str">
        <f>VLOOKUP(A17,[1]Бердянск!$A:$A,1,0)</f>
        <v>5483 ЭКСТРА Папа может с/к в/у 1/250 8шт.   ОСТАНКИНО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34</v>
      </c>
      <c r="C18" s="1">
        <v>30</v>
      </c>
      <c r="D18" s="1">
        <v>18</v>
      </c>
      <c r="E18" s="1">
        <v>21</v>
      </c>
      <c r="F18" s="1">
        <v>27</v>
      </c>
      <c r="G18" s="6">
        <v>0.4</v>
      </c>
      <c r="H18" s="1">
        <v>60</v>
      </c>
      <c r="I18" s="1" t="s">
        <v>35</v>
      </c>
      <c r="J18" s="1">
        <v>21</v>
      </c>
      <c r="K18" s="1">
        <f t="shared" si="2"/>
        <v>0</v>
      </c>
      <c r="L18" s="1"/>
      <c r="M18" s="1"/>
      <c r="N18" s="1">
        <v>0</v>
      </c>
      <c r="O18" s="1"/>
      <c r="P18" s="1">
        <f t="shared" si="3"/>
        <v>4.2</v>
      </c>
      <c r="Q18" s="5">
        <f t="shared" si="13"/>
        <v>27.6</v>
      </c>
      <c r="R18" s="5">
        <v>36</v>
      </c>
      <c r="S18" s="5">
        <f t="shared" si="14"/>
        <v>36</v>
      </c>
      <c r="T18" s="5"/>
      <c r="U18" s="5">
        <v>40</v>
      </c>
      <c r="V18" s="1"/>
      <c r="W18" s="1">
        <f t="shared" si="15"/>
        <v>15</v>
      </c>
      <c r="X18" s="1">
        <f t="shared" si="4"/>
        <v>6.4285714285714279</v>
      </c>
      <c r="Y18" s="1">
        <v>2.4</v>
      </c>
      <c r="Z18" s="1">
        <v>4.4000000000000004</v>
      </c>
      <c r="AA18" s="1">
        <v>4.8</v>
      </c>
      <c r="AB18" s="1">
        <v>1.2</v>
      </c>
      <c r="AC18" s="1">
        <v>3.4</v>
      </c>
      <c r="AD18" s="1"/>
      <c r="AE18" s="1">
        <f t="shared" si="7"/>
        <v>14.4</v>
      </c>
      <c r="AF18" s="1">
        <f t="shared" si="8"/>
        <v>0</v>
      </c>
      <c r="AG18" s="1"/>
      <c r="AH18" s="1" t="str">
        <f>VLOOKUP(A18,[1]Бердянск!$A:$A,1,0)</f>
        <v>5495 ВЕТЧ.С ИНДЕЙКОЙ Папа может п/о 400*6  Останкино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31</v>
      </c>
      <c r="C19" s="1">
        <v>441.99900000000002</v>
      </c>
      <c r="D19" s="1">
        <v>100.979</v>
      </c>
      <c r="E19" s="1">
        <v>261.01</v>
      </c>
      <c r="F19" s="1">
        <v>215.32</v>
      </c>
      <c r="G19" s="6">
        <v>1</v>
      </c>
      <c r="H19" s="1">
        <v>45</v>
      </c>
      <c r="I19" s="1" t="s">
        <v>39</v>
      </c>
      <c r="J19" s="1">
        <v>244.3</v>
      </c>
      <c r="K19" s="1">
        <f t="shared" si="2"/>
        <v>16.70999999999998</v>
      </c>
      <c r="L19" s="1"/>
      <c r="M19" s="1"/>
      <c r="N19" s="1">
        <v>210</v>
      </c>
      <c r="O19" s="1">
        <v>100</v>
      </c>
      <c r="P19" s="1">
        <f t="shared" si="3"/>
        <v>52.201999999999998</v>
      </c>
      <c r="Q19" s="5">
        <f>14*P19-O19-N19-F19</f>
        <v>205.50799999999998</v>
      </c>
      <c r="R19" s="5">
        <v>250</v>
      </c>
      <c r="S19" s="5">
        <f t="shared" si="14"/>
        <v>200</v>
      </c>
      <c r="T19" s="5">
        <v>50</v>
      </c>
      <c r="U19" s="5">
        <v>250</v>
      </c>
      <c r="V19" s="1"/>
      <c r="W19" s="1">
        <f t="shared" si="15"/>
        <v>14.852304509405769</v>
      </c>
      <c r="X19" s="1">
        <f t="shared" si="4"/>
        <v>10.063215968736829</v>
      </c>
      <c r="Y19" s="1">
        <v>53.293599999999998</v>
      </c>
      <c r="Z19" s="1">
        <v>48.689399999999999</v>
      </c>
      <c r="AA19" s="1">
        <v>58.086399999999998</v>
      </c>
      <c r="AB19" s="1">
        <v>37.185600000000001</v>
      </c>
      <c r="AC19" s="1">
        <v>56.202199999999998</v>
      </c>
      <c r="AD19" s="1"/>
      <c r="AE19" s="1">
        <f t="shared" si="7"/>
        <v>200</v>
      </c>
      <c r="AF19" s="1">
        <f t="shared" si="8"/>
        <v>50</v>
      </c>
      <c r="AG19" s="1"/>
      <c r="AH19" s="1" t="str">
        <f>VLOOKUP(A19,[1]Бердянск!$A:$A,1,0)</f>
        <v>5544 Сервелат Финский в/к в/у_45с НОВАЯ ОСТАНКИНО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34</v>
      </c>
      <c r="C20" s="1">
        <v>306</v>
      </c>
      <c r="D20" s="1">
        <v>32</v>
      </c>
      <c r="E20" s="1">
        <v>85</v>
      </c>
      <c r="F20" s="1">
        <v>175</v>
      </c>
      <c r="G20" s="6">
        <v>0.12</v>
      </c>
      <c r="H20" s="1">
        <v>60</v>
      </c>
      <c r="I20" s="1" t="s">
        <v>35</v>
      </c>
      <c r="J20" s="1">
        <v>84</v>
      </c>
      <c r="K20" s="1">
        <f t="shared" si="2"/>
        <v>1</v>
      </c>
      <c r="L20" s="1"/>
      <c r="M20" s="1"/>
      <c r="N20" s="1">
        <v>55</v>
      </c>
      <c r="O20" s="1"/>
      <c r="P20" s="1">
        <f t="shared" si="3"/>
        <v>17</v>
      </c>
      <c r="Q20" s="5"/>
      <c r="R20" s="5">
        <v>35</v>
      </c>
      <c r="S20" s="5">
        <f t="shared" si="14"/>
        <v>35</v>
      </c>
      <c r="T20" s="5"/>
      <c r="U20" s="5">
        <v>150</v>
      </c>
      <c r="V20" s="1"/>
      <c r="W20" s="1">
        <f t="shared" si="15"/>
        <v>15.588235294117647</v>
      </c>
      <c r="X20" s="1">
        <f t="shared" si="4"/>
        <v>13.529411764705882</v>
      </c>
      <c r="Y20" s="1">
        <v>22.4</v>
      </c>
      <c r="Z20" s="1">
        <v>23.8</v>
      </c>
      <c r="AA20" s="1">
        <v>32.4</v>
      </c>
      <c r="AB20" s="1">
        <v>15</v>
      </c>
      <c r="AC20" s="1">
        <v>14.4</v>
      </c>
      <c r="AD20" s="1"/>
      <c r="AE20" s="1">
        <f t="shared" si="7"/>
        <v>4.2</v>
      </c>
      <c r="AF20" s="1">
        <f t="shared" si="8"/>
        <v>0</v>
      </c>
      <c r="AG20" s="1"/>
      <c r="AH20" s="1" t="str">
        <f>VLOOKUP(A20,[1]Бердянск!$A:$A,1,0)</f>
        <v>5682 САЛЯМИ МЕЛКОЗЕРНЕНАЯ с/к в/у 1/120_60с   ОСТАНКИНО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31</v>
      </c>
      <c r="C21" s="1">
        <v>127.02</v>
      </c>
      <c r="D21" s="1">
        <v>134.77000000000001</v>
      </c>
      <c r="E21" s="1">
        <v>70.260000000000005</v>
      </c>
      <c r="F21" s="1">
        <v>175.95500000000001</v>
      </c>
      <c r="G21" s="6">
        <v>1</v>
      </c>
      <c r="H21" s="1">
        <v>45</v>
      </c>
      <c r="I21" s="1" t="s">
        <v>39</v>
      </c>
      <c r="J21" s="1">
        <v>70</v>
      </c>
      <c r="K21" s="1">
        <f t="shared" si="2"/>
        <v>0.26000000000000512</v>
      </c>
      <c r="L21" s="1"/>
      <c r="M21" s="1"/>
      <c r="N21" s="1">
        <v>90</v>
      </c>
      <c r="O21" s="1"/>
      <c r="P21" s="1">
        <f t="shared" si="3"/>
        <v>14.052000000000001</v>
      </c>
      <c r="Q21" s="5"/>
      <c r="R21" s="5">
        <v>15</v>
      </c>
      <c r="S21" s="5">
        <f t="shared" si="14"/>
        <v>15</v>
      </c>
      <c r="T21" s="5"/>
      <c r="U21" s="29">
        <v>100</v>
      </c>
      <c r="V21" s="30" t="s">
        <v>158</v>
      </c>
      <c r="W21" s="1">
        <f t="shared" si="15"/>
        <v>19.993951038998009</v>
      </c>
      <c r="X21" s="1">
        <f t="shared" si="4"/>
        <v>18.926487332764019</v>
      </c>
      <c r="Y21" s="1">
        <v>22.5564</v>
      </c>
      <c r="Z21" s="1">
        <v>23.501200000000001</v>
      </c>
      <c r="AA21" s="1">
        <v>22.211600000000001</v>
      </c>
      <c r="AB21" s="1">
        <v>16.917400000000001</v>
      </c>
      <c r="AC21" s="1">
        <v>5.5439999999999996</v>
      </c>
      <c r="AD21" s="27" t="s">
        <v>37</v>
      </c>
      <c r="AE21" s="1">
        <f t="shared" si="7"/>
        <v>15</v>
      </c>
      <c r="AF21" s="1">
        <f t="shared" si="8"/>
        <v>0</v>
      </c>
      <c r="AG21" s="1"/>
      <c r="AH21" s="1" t="str">
        <f>VLOOKUP(A21,[1]Бердянск!$A:$A,1,0)</f>
        <v>5698 СЫТНЫЕ Папа может сар б/о мгс 1*3_Маяк  Останкино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34</v>
      </c>
      <c r="C22" s="1">
        <v>594</v>
      </c>
      <c r="D22" s="1"/>
      <c r="E22" s="1">
        <v>295</v>
      </c>
      <c r="F22" s="1">
        <v>215</v>
      </c>
      <c r="G22" s="6">
        <v>0.25</v>
      </c>
      <c r="H22" s="1">
        <v>120</v>
      </c>
      <c r="I22" s="1" t="s">
        <v>35</v>
      </c>
      <c r="J22" s="1">
        <v>294</v>
      </c>
      <c r="K22" s="1">
        <f t="shared" si="2"/>
        <v>1</v>
      </c>
      <c r="L22" s="1"/>
      <c r="M22" s="1"/>
      <c r="N22" s="1">
        <v>170</v>
      </c>
      <c r="O22" s="1">
        <v>50</v>
      </c>
      <c r="P22" s="1">
        <f t="shared" si="3"/>
        <v>59</v>
      </c>
      <c r="Q22" s="5">
        <f t="shared" si="13"/>
        <v>332</v>
      </c>
      <c r="R22" s="5">
        <v>400</v>
      </c>
      <c r="S22" s="5">
        <f t="shared" si="14"/>
        <v>250</v>
      </c>
      <c r="T22" s="5">
        <v>150</v>
      </c>
      <c r="U22" s="5">
        <v>400</v>
      </c>
      <c r="V22" s="1"/>
      <c r="W22" s="1">
        <f t="shared" si="15"/>
        <v>14.152542372881356</v>
      </c>
      <c r="X22" s="1">
        <f t="shared" si="4"/>
        <v>7.3728813559322033</v>
      </c>
      <c r="Y22" s="1">
        <v>52.6</v>
      </c>
      <c r="Z22" s="1">
        <v>52.4</v>
      </c>
      <c r="AA22" s="1">
        <v>53.4</v>
      </c>
      <c r="AB22" s="1">
        <v>78.599999999999994</v>
      </c>
      <c r="AC22" s="1">
        <v>66.8</v>
      </c>
      <c r="AD22" s="1"/>
      <c r="AE22" s="1">
        <f t="shared" si="7"/>
        <v>62.5</v>
      </c>
      <c r="AF22" s="1">
        <f t="shared" si="8"/>
        <v>37.5</v>
      </c>
      <c r="AG22" s="1"/>
      <c r="AH22" s="1" t="str">
        <f>VLOOKUP(A22,[1]Бердянск!$A:$A,1,0)</f>
        <v>5706 АРОМАТНАЯ Папа может с/к в/у 1/250 8шт.  ОСТАНКИНО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31</v>
      </c>
      <c r="C23" s="1">
        <v>19.327000000000002</v>
      </c>
      <c r="D23" s="1">
        <v>45.396999999999998</v>
      </c>
      <c r="E23" s="1">
        <v>7.2530000000000001</v>
      </c>
      <c r="F23" s="1">
        <v>56.969000000000001</v>
      </c>
      <c r="G23" s="6">
        <v>1</v>
      </c>
      <c r="H23" s="1">
        <v>120</v>
      </c>
      <c r="I23" s="1" t="s">
        <v>35</v>
      </c>
      <c r="J23" s="1">
        <v>7.5</v>
      </c>
      <c r="K23" s="1">
        <f t="shared" si="2"/>
        <v>-0.24699999999999989</v>
      </c>
      <c r="L23" s="1"/>
      <c r="M23" s="1"/>
      <c r="N23" s="1">
        <v>0</v>
      </c>
      <c r="O23" s="1">
        <v>10</v>
      </c>
      <c r="P23" s="1">
        <f t="shared" si="3"/>
        <v>1.4506000000000001</v>
      </c>
      <c r="Q23" s="5"/>
      <c r="R23" s="5">
        <f t="shared" ref="R23:R28" si="16">ROUND(Q23,0)</f>
        <v>0</v>
      </c>
      <c r="S23" s="5">
        <f t="shared" si="14"/>
        <v>0</v>
      </c>
      <c r="T23" s="5"/>
      <c r="U23" s="5"/>
      <c r="V23" s="1"/>
      <c r="W23" s="1">
        <f t="shared" si="15"/>
        <v>46.166413897697495</v>
      </c>
      <c r="X23" s="1">
        <f t="shared" si="4"/>
        <v>46.166413897697495</v>
      </c>
      <c r="Y23" s="1">
        <v>2.7673999999999999</v>
      </c>
      <c r="Z23" s="1">
        <v>4.0182000000000002</v>
      </c>
      <c r="AA23" s="1">
        <v>4.8037999999999998</v>
      </c>
      <c r="AB23" s="1">
        <v>7.6571999999999996</v>
      </c>
      <c r="AC23" s="1">
        <v>8.0724</v>
      </c>
      <c r="AD23" s="27" t="s">
        <v>37</v>
      </c>
      <c r="AE23" s="1">
        <f t="shared" si="7"/>
        <v>0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34</v>
      </c>
      <c r="C24" s="1">
        <v>524</v>
      </c>
      <c r="D24" s="1">
        <v>48</v>
      </c>
      <c r="E24" s="1">
        <v>188</v>
      </c>
      <c r="F24" s="1">
        <v>330</v>
      </c>
      <c r="G24" s="6">
        <v>0.4</v>
      </c>
      <c r="H24" s="1">
        <v>45</v>
      </c>
      <c r="I24" s="1" t="s">
        <v>35</v>
      </c>
      <c r="J24" s="1">
        <v>193</v>
      </c>
      <c r="K24" s="1">
        <f t="shared" si="2"/>
        <v>-5</v>
      </c>
      <c r="L24" s="1"/>
      <c r="M24" s="1"/>
      <c r="N24" s="1">
        <v>0</v>
      </c>
      <c r="O24" s="1"/>
      <c r="P24" s="1">
        <f t="shared" si="3"/>
        <v>37.6</v>
      </c>
      <c r="Q24" s="5">
        <f t="shared" si="13"/>
        <v>158.80000000000001</v>
      </c>
      <c r="R24" s="5">
        <v>200</v>
      </c>
      <c r="S24" s="5">
        <f t="shared" si="14"/>
        <v>150</v>
      </c>
      <c r="T24" s="5">
        <v>50</v>
      </c>
      <c r="U24" s="5">
        <v>230</v>
      </c>
      <c r="V24" s="1"/>
      <c r="W24" s="1">
        <f t="shared" si="15"/>
        <v>14.095744680851062</v>
      </c>
      <c r="X24" s="1">
        <f t="shared" si="4"/>
        <v>8.7765957446808507</v>
      </c>
      <c r="Y24" s="1">
        <v>33</v>
      </c>
      <c r="Z24" s="1">
        <v>28.2</v>
      </c>
      <c r="AA24" s="1">
        <v>30.6</v>
      </c>
      <c r="AB24" s="1">
        <v>62.2</v>
      </c>
      <c r="AC24" s="1">
        <v>49</v>
      </c>
      <c r="AD24" s="1"/>
      <c r="AE24" s="1">
        <f t="shared" si="7"/>
        <v>60</v>
      </c>
      <c r="AF24" s="1">
        <f t="shared" si="8"/>
        <v>20</v>
      </c>
      <c r="AG24" s="1"/>
      <c r="AH24" s="1" t="str">
        <f>VLOOKUP(A24,[1]Бердянск!$A:$A,1,0)</f>
        <v>5819 Сосиски Папа может 400г Мясные  ОСТАНКИНО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31</v>
      </c>
      <c r="C25" s="1">
        <v>186.68600000000001</v>
      </c>
      <c r="D25" s="1">
        <v>153.334</v>
      </c>
      <c r="E25" s="1">
        <v>159.982</v>
      </c>
      <c r="F25" s="1">
        <v>143.83199999999999</v>
      </c>
      <c r="G25" s="6">
        <v>1</v>
      </c>
      <c r="H25" s="1">
        <v>45</v>
      </c>
      <c r="I25" s="1" t="s">
        <v>35</v>
      </c>
      <c r="J25" s="1">
        <v>152.33500000000001</v>
      </c>
      <c r="K25" s="1">
        <f t="shared" si="2"/>
        <v>7.6469999999999914</v>
      </c>
      <c r="L25" s="1"/>
      <c r="M25" s="1"/>
      <c r="N25" s="1">
        <v>0</v>
      </c>
      <c r="O25" s="1"/>
      <c r="P25" s="1">
        <f t="shared" si="3"/>
        <v>31.996400000000001</v>
      </c>
      <c r="Q25" s="5">
        <f t="shared" si="13"/>
        <v>272.12120000000004</v>
      </c>
      <c r="R25" s="5">
        <v>310</v>
      </c>
      <c r="S25" s="5">
        <f t="shared" si="14"/>
        <v>210</v>
      </c>
      <c r="T25" s="5">
        <v>100</v>
      </c>
      <c r="U25" s="5">
        <v>330</v>
      </c>
      <c r="V25" s="1"/>
      <c r="W25" s="1">
        <f t="shared" si="15"/>
        <v>14.183845682639296</v>
      </c>
      <c r="X25" s="1">
        <f t="shared" si="4"/>
        <v>4.4952557162680797</v>
      </c>
      <c r="Y25" s="1">
        <v>19.308</v>
      </c>
      <c r="Z25" s="1">
        <v>27.0288</v>
      </c>
      <c r="AA25" s="1">
        <v>22.8978</v>
      </c>
      <c r="AB25" s="1">
        <v>19.318000000000001</v>
      </c>
      <c r="AC25" s="1">
        <v>28.459199999999999</v>
      </c>
      <c r="AD25" s="1"/>
      <c r="AE25" s="1">
        <f t="shared" si="7"/>
        <v>210</v>
      </c>
      <c r="AF25" s="1">
        <f t="shared" si="8"/>
        <v>100</v>
      </c>
      <c r="AG25" s="1"/>
      <c r="AH25" s="1" t="str">
        <f>VLOOKUP(A25,[1]Бердянск!$A:$A,1,0)</f>
        <v>5820 СЛИВОЧНЫЕ Папа может сос п/о мгс 2*2_45с   ОСТАНКИНО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31</v>
      </c>
      <c r="C26" s="1">
        <v>367.10700000000003</v>
      </c>
      <c r="D26" s="1">
        <v>129.53399999999999</v>
      </c>
      <c r="E26" s="1">
        <v>212.90899999999999</v>
      </c>
      <c r="F26" s="1">
        <v>177.792</v>
      </c>
      <c r="G26" s="6">
        <v>1</v>
      </c>
      <c r="H26" s="1">
        <v>60</v>
      </c>
      <c r="I26" s="1" t="s">
        <v>41</v>
      </c>
      <c r="J26" s="1">
        <v>203.69300000000001</v>
      </c>
      <c r="K26" s="1">
        <f t="shared" si="2"/>
        <v>9.2159999999999798</v>
      </c>
      <c r="L26" s="1"/>
      <c r="M26" s="1"/>
      <c r="N26" s="1">
        <v>300</v>
      </c>
      <c r="O26" s="1">
        <v>100</v>
      </c>
      <c r="P26" s="1">
        <f t="shared" si="3"/>
        <v>42.581800000000001</v>
      </c>
      <c r="Q26" s="5">
        <f>14*P26-O26-N26-F26</f>
        <v>18.353200000000044</v>
      </c>
      <c r="R26" s="5">
        <v>60</v>
      </c>
      <c r="S26" s="5">
        <f t="shared" si="14"/>
        <v>60</v>
      </c>
      <c r="T26" s="5"/>
      <c r="U26" s="5">
        <v>100</v>
      </c>
      <c r="V26" s="1"/>
      <c r="W26" s="1">
        <f t="shared" si="15"/>
        <v>14.978042262187133</v>
      </c>
      <c r="X26" s="1">
        <f t="shared" si="4"/>
        <v>13.568989568313224</v>
      </c>
      <c r="Y26" s="1">
        <v>53.577599999999997</v>
      </c>
      <c r="Z26" s="1">
        <v>44.912400000000012</v>
      </c>
      <c r="AA26" s="1">
        <v>51.547600000000003</v>
      </c>
      <c r="AB26" s="1">
        <v>56.682600000000001</v>
      </c>
      <c r="AC26" s="1">
        <v>60.407799999999988</v>
      </c>
      <c r="AD26" s="1"/>
      <c r="AE26" s="1">
        <f t="shared" si="7"/>
        <v>60</v>
      </c>
      <c r="AF26" s="1">
        <f t="shared" si="8"/>
        <v>0</v>
      </c>
      <c r="AG26" s="1"/>
      <c r="AH26" s="1" t="str">
        <f>VLOOKUP(A26,[1]Бердянск!$A:$A,1,0)</f>
        <v>5851 ЭКСТРА Папа может вар п/о   ОСТАНКИНО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34</v>
      </c>
      <c r="C27" s="1">
        <v>586</v>
      </c>
      <c r="D27" s="1">
        <v>96</v>
      </c>
      <c r="E27" s="1">
        <v>219</v>
      </c>
      <c r="F27" s="1">
        <v>408</v>
      </c>
      <c r="G27" s="6">
        <v>0.22</v>
      </c>
      <c r="H27" s="1">
        <v>120</v>
      </c>
      <c r="I27" s="1" t="s">
        <v>35</v>
      </c>
      <c r="J27" s="1">
        <v>219</v>
      </c>
      <c r="K27" s="1">
        <f t="shared" si="2"/>
        <v>0</v>
      </c>
      <c r="L27" s="1"/>
      <c r="M27" s="1"/>
      <c r="N27" s="1">
        <v>0</v>
      </c>
      <c r="O27" s="1"/>
      <c r="P27" s="1">
        <f t="shared" si="3"/>
        <v>43.8</v>
      </c>
      <c r="Q27" s="5">
        <f t="shared" si="13"/>
        <v>161.39999999999998</v>
      </c>
      <c r="R27" s="5">
        <v>200</v>
      </c>
      <c r="S27" s="5">
        <f t="shared" si="14"/>
        <v>150</v>
      </c>
      <c r="T27" s="5">
        <v>50</v>
      </c>
      <c r="U27" s="5">
        <v>250</v>
      </c>
      <c r="V27" s="1"/>
      <c r="W27" s="1">
        <f t="shared" si="15"/>
        <v>13.881278538812786</v>
      </c>
      <c r="X27" s="1">
        <f t="shared" si="4"/>
        <v>9.3150684931506849</v>
      </c>
      <c r="Y27" s="1">
        <v>35.799999999999997</v>
      </c>
      <c r="Z27" s="1">
        <v>45.4</v>
      </c>
      <c r="AA27" s="1">
        <v>48.8</v>
      </c>
      <c r="AB27" s="1">
        <v>46.2</v>
      </c>
      <c r="AC27" s="1">
        <v>48.8</v>
      </c>
      <c r="AD27" s="1"/>
      <c r="AE27" s="1">
        <f t="shared" si="7"/>
        <v>33</v>
      </c>
      <c r="AF27" s="1">
        <f t="shared" si="8"/>
        <v>11</v>
      </c>
      <c r="AG27" s="1"/>
      <c r="AH27" s="1" t="str">
        <f>VLOOKUP(A27,[1]Бердянск!$A:$A,1,0)</f>
        <v>5931 ОХОТНИЧЬЯ Папа может с/к в/у 1/220 8шт.   ОСТАНКИНО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31</v>
      </c>
      <c r="C28" s="1">
        <v>117.91</v>
      </c>
      <c r="D28" s="1"/>
      <c r="E28" s="1">
        <v>44.081000000000003</v>
      </c>
      <c r="F28" s="1">
        <v>29.484999999999999</v>
      </c>
      <c r="G28" s="6">
        <v>1</v>
      </c>
      <c r="H28" s="1">
        <v>60</v>
      </c>
      <c r="I28" s="1" t="s">
        <v>41</v>
      </c>
      <c r="J28" s="1">
        <v>44.603000000000002</v>
      </c>
      <c r="K28" s="1">
        <f t="shared" si="2"/>
        <v>-0.52199999999999847</v>
      </c>
      <c r="L28" s="1"/>
      <c r="M28" s="1"/>
      <c r="N28" s="1">
        <v>167.99799999999999</v>
      </c>
      <c r="O28" s="1">
        <v>40</v>
      </c>
      <c r="P28" s="1">
        <f t="shared" si="3"/>
        <v>8.8162000000000003</v>
      </c>
      <c r="Q28" s="5"/>
      <c r="R28" s="5">
        <f t="shared" si="16"/>
        <v>0</v>
      </c>
      <c r="S28" s="5">
        <f t="shared" si="14"/>
        <v>0</v>
      </c>
      <c r="T28" s="5"/>
      <c r="U28" s="5"/>
      <c r="V28" s="1"/>
      <c r="W28" s="1">
        <f t="shared" si="15"/>
        <v>26.93711576416143</v>
      </c>
      <c r="X28" s="1">
        <f t="shared" si="4"/>
        <v>26.93711576416143</v>
      </c>
      <c r="Y28" s="1">
        <v>20.555</v>
      </c>
      <c r="Z28" s="1">
        <v>19.937200000000001</v>
      </c>
      <c r="AA28" s="1">
        <v>11.2546</v>
      </c>
      <c r="AB28" s="1">
        <v>17.349599999999999</v>
      </c>
      <c r="AC28" s="1">
        <v>26.270600000000002</v>
      </c>
      <c r="AD28" s="1" t="s">
        <v>62</v>
      </c>
      <c r="AE28" s="1">
        <f t="shared" si="7"/>
        <v>0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6" t="s">
        <v>63</v>
      </c>
      <c r="B29" s="16" t="s">
        <v>34</v>
      </c>
      <c r="C29" s="16">
        <v>-2</v>
      </c>
      <c r="D29" s="16"/>
      <c r="E29" s="16">
        <v>-3</v>
      </c>
      <c r="F29" s="16">
        <v>-2</v>
      </c>
      <c r="G29" s="17">
        <v>0</v>
      </c>
      <c r="H29" s="16" t="e">
        <v>#N/A</v>
      </c>
      <c r="I29" s="16" t="s">
        <v>32</v>
      </c>
      <c r="J29" s="16"/>
      <c r="K29" s="16">
        <f t="shared" si="2"/>
        <v>-3</v>
      </c>
      <c r="L29" s="16"/>
      <c r="M29" s="16"/>
      <c r="N29" s="16"/>
      <c r="O29" s="16"/>
      <c r="P29" s="16">
        <f t="shared" si="3"/>
        <v>-0.6</v>
      </c>
      <c r="Q29" s="18"/>
      <c r="R29" s="18"/>
      <c r="S29" s="18"/>
      <c r="T29" s="18"/>
      <c r="U29" s="18"/>
      <c r="V29" s="16"/>
      <c r="W29" s="16">
        <f t="shared" si="12"/>
        <v>3.3333333333333335</v>
      </c>
      <c r="X29" s="16">
        <f t="shared" si="4"/>
        <v>3.3333333333333335</v>
      </c>
      <c r="Y29" s="16">
        <v>0</v>
      </c>
      <c r="Z29" s="16">
        <v>-0.8</v>
      </c>
      <c r="AA29" s="16">
        <v>0.4</v>
      </c>
      <c r="AB29" s="16">
        <v>0</v>
      </c>
      <c r="AC29" s="16">
        <v>0</v>
      </c>
      <c r="AD29" s="16"/>
      <c r="AE29" s="16">
        <f t="shared" si="7"/>
        <v>0</v>
      </c>
      <c r="AF29" s="16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34</v>
      </c>
      <c r="C30" s="1">
        <v>190</v>
      </c>
      <c r="D30" s="1">
        <v>48</v>
      </c>
      <c r="E30" s="1">
        <v>36</v>
      </c>
      <c r="F30" s="1">
        <v>164</v>
      </c>
      <c r="G30" s="6">
        <v>0.33</v>
      </c>
      <c r="H30" s="1">
        <v>45</v>
      </c>
      <c r="I30" s="1" t="s">
        <v>35</v>
      </c>
      <c r="J30" s="1">
        <v>53</v>
      </c>
      <c r="K30" s="1">
        <f t="shared" si="2"/>
        <v>-17</v>
      </c>
      <c r="L30" s="1"/>
      <c r="M30" s="1"/>
      <c r="N30" s="1">
        <v>16</v>
      </c>
      <c r="O30" s="1"/>
      <c r="P30" s="1">
        <f t="shared" si="3"/>
        <v>7.2</v>
      </c>
      <c r="Q30" s="5"/>
      <c r="R30" s="5">
        <f t="shared" ref="R30:R32" si="17">ROUND(Q30,0)</f>
        <v>0</v>
      </c>
      <c r="S30" s="5">
        <f t="shared" ref="S30:S33" si="18">R30-T30</f>
        <v>0</v>
      </c>
      <c r="T30" s="5"/>
      <c r="U30" s="5"/>
      <c r="V30" s="1"/>
      <c r="W30" s="1">
        <f t="shared" ref="W30:W33" si="19">(F30+N30+O30+R30)/P30</f>
        <v>25</v>
      </c>
      <c r="X30" s="1">
        <f t="shared" si="4"/>
        <v>25</v>
      </c>
      <c r="Y30" s="1">
        <v>15.8</v>
      </c>
      <c r="Z30" s="1">
        <v>15.4</v>
      </c>
      <c r="AA30" s="1">
        <v>18.399999999999999</v>
      </c>
      <c r="AB30" s="1">
        <v>23.8</v>
      </c>
      <c r="AC30" s="1">
        <v>27.6</v>
      </c>
      <c r="AD30" s="1"/>
      <c r="AE30" s="1">
        <f t="shared" si="7"/>
        <v>0</v>
      </c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31</v>
      </c>
      <c r="C31" s="1">
        <v>174.28399999999999</v>
      </c>
      <c r="D31" s="1">
        <v>37.036999999999999</v>
      </c>
      <c r="E31" s="24">
        <f>96.797+E101</f>
        <v>129.69999999999999</v>
      </c>
      <c r="F31" s="24">
        <f>78.74+F101</f>
        <v>45.836999999999996</v>
      </c>
      <c r="G31" s="6">
        <v>1</v>
      </c>
      <c r="H31" s="1">
        <v>45</v>
      </c>
      <c r="I31" s="1" t="s">
        <v>39</v>
      </c>
      <c r="J31" s="1">
        <v>91</v>
      </c>
      <c r="K31" s="1">
        <f t="shared" si="2"/>
        <v>38.699999999999989</v>
      </c>
      <c r="L31" s="1"/>
      <c r="M31" s="1"/>
      <c r="N31" s="1">
        <v>100</v>
      </c>
      <c r="O31" s="1">
        <v>50</v>
      </c>
      <c r="P31" s="1">
        <f t="shared" si="3"/>
        <v>25.939999999999998</v>
      </c>
      <c r="Q31" s="5">
        <f>14*P31-O31-N31-F31</f>
        <v>167.32299999999998</v>
      </c>
      <c r="R31" s="5">
        <v>255</v>
      </c>
      <c r="S31" s="5">
        <f t="shared" si="18"/>
        <v>205</v>
      </c>
      <c r="T31" s="5">
        <v>50</v>
      </c>
      <c r="U31" s="5">
        <v>300</v>
      </c>
      <c r="V31" s="1" t="s">
        <v>159</v>
      </c>
      <c r="W31" s="1">
        <f t="shared" si="19"/>
        <v>17.379992289899771</v>
      </c>
      <c r="X31" s="1">
        <f t="shared" si="4"/>
        <v>7.5496144949884352</v>
      </c>
      <c r="Y31" s="1">
        <v>19.924800000000001</v>
      </c>
      <c r="Z31" s="1">
        <v>18.537800000000001</v>
      </c>
      <c r="AA31" s="1">
        <v>19.883199999999999</v>
      </c>
      <c r="AB31" s="1">
        <v>22.930599999999998</v>
      </c>
      <c r="AC31" s="1">
        <v>24.344000000000001</v>
      </c>
      <c r="AD31" s="1"/>
      <c r="AE31" s="1">
        <f t="shared" si="7"/>
        <v>205</v>
      </c>
      <c r="AF31" s="1">
        <f t="shared" si="8"/>
        <v>50</v>
      </c>
      <c r="AG31" s="1"/>
      <c r="AH31" s="1" t="str">
        <f>VLOOKUP(A31,[1]Бердянск!$A:$A,1,0)</f>
        <v>6113 СОЧНЫЕ сос п/о мгс 1*6_Ашан  ОСТАНКИНО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34</v>
      </c>
      <c r="C32" s="1">
        <v>14</v>
      </c>
      <c r="D32" s="1">
        <v>120</v>
      </c>
      <c r="E32" s="1">
        <v>84</v>
      </c>
      <c r="F32" s="1">
        <v>34</v>
      </c>
      <c r="G32" s="6">
        <v>0.3</v>
      </c>
      <c r="H32" s="1">
        <v>45</v>
      </c>
      <c r="I32" s="1" t="s">
        <v>35</v>
      </c>
      <c r="J32" s="1">
        <v>130</v>
      </c>
      <c r="K32" s="1">
        <f t="shared" si="2"/>
        <v>-46</v>
      </c>
      <c r="L32" s="1"/>
      <c r="M32" s="1"/>
      <c r="N32" s="1">
        <v>300</v>
      </c>
      <c r="O32" s="1">
        <v>150</v>
      </c>
      <c r="P32" s="1">
        <f t="shared" si="3"/>
        <v>16.8</v>
      </c>
      <c r="Q32" s="5"/>
      <c r="R32" s="5">
        <f t="shared" si="17"/>
        <v>0</v>
      </c>
      <c r="S32" s="5">
        <f t="shared" si="18"/>
        <v>0</v>
      </c>
      <c r="T32" s="5"/>
      <c r="U32" s="5"/>
      <c r="V32" s="1"/>
      <c r="W32" s="1">
        <f t="shared" si="19"/>
        <v>28.809523809523807</v>
      </c>
      <c r="X32" s="1">
        <f t="shared" si="4"/>
        <v>28.809523809523807</v>
      </c>
      <c r="Y32" s="1">
        <v>39</v>
      </c>
      <c r="Z32" s="1">
        <v>20.399999999999999</v>
      </c>
      <c r="AA32" s="1">
        <v>15.6</v>
      </c>
      <c r="AB32" s="1">
        <v>-5.2</v>
      </c>
      <c r="AC32" s="1">
        <v>-0.8</v>
      </c>
      <c r="AD32" s="1"/>
      <c r="AE32" s="1">
        <f t="shared" si="7"/>
        <v>0</v>
      </c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34</v>
      </c>
      <c r="C33" s="1">
        <v>105</v>
      </c>
      <c r="D33" s="1">
        <v>60</v>
      </c>
      <c r="E33" s="1">
        <v>63</v>
      </c>
      <c r="F33" s="1">
        <v>87</v>
      </c>
      <c r="G33" s="6">
        <v>0.09</v>
      </c>
      <c r="H33" s="1">
        <v>45</v>
      </c>
      <c r="I33" s="1" t="s">
        <v>35</v>
      </c>
      <c r="J33" s="1">
        <v>69</v>
      </c>
      <c r="K33" s="1">
        <f t="shared" si="2"/>
        <v>-6</v>
      </c>
      <c r="L33" s="1"/>
      <c r="M33" s="1"/>
      <c r="N33" s="1">
        <v>55</v>
      </c>
      <c r="O33" s="1">
        <v>40</v>
      </c>
      <c r="P33" s="1">
        <f t="shared" si="3"/>
        <v>12.6</v>
      </c>
      <c r="Q33" s="5"/>
      <c r="R33" s="5">
        <v>25</v>
      </c>
      <c r="S33" s="5">
        <f t="shared" si="18"/>
        <v>25</v>
      </c>
      <c r="T33" s="5"/>
      <c r="U33" s="5">
        <v>50</v>
      </c>
      <c r="V33" s="1"/>
      <c r="W33" s="1">
        <f t="shared" si="19"/>
        <v>16.428571428571431</v>
      </c>
      <c r="X33" s="1">
        <f t="shared" si="4"/>
        <v>14.444444444444445</v>
      </c>
      <c r="Y33" s="1">
        <v>17.399999999999999</v>
      </c>
      <c r="Z33" s="1">
        <v>18.399999999999999</v>
      </c>
      <c r="AA33" s="1">
        <v>20.2</v>
      </c>
      <c r="AB33" s="1">
        <v>17</v>
      </c>
      <c r="AC33" s="1">
        <v>16.2</v>
      </c>
      <c r="AD33" s="1"/>
      <c r="AE33" s="1">
        <f t="shared" si="7"/>
        <v>2.25</v>
      </c>
      <c r="AF33" s="1">
        <f t="shared" si="8"/>
        <v>0</v>
      </c>
      <c r="AG33" s="1"/>
      <c r="AH33" s="1" t="str">
        <f>VLOOKUP(A33,[1]Бердянск!$A:$A,1,0)</f>
        <v>6228 МЯСНОЕ АССОРТИ к/з с/н мгс 1/90 10шт  Останкино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6" t="s">
        <v>69</v>
      </c>
      <c r="B34" s="16" t="s">
        <v>34</v>
      </c>
      <c r="C34" s="16">
        <v>-3</v>
      </c>
      <c r="D34" s="16"/>
      <c r="E34" s="16"/>
      <c r="F34" s="16">
        <v>-3</v>
      </c>
      <c r="G34" s="17">
        <v>0</v>
      </c>
      <c r="H34" s="16" t="e">
        <v>#N/A</v>
      </c>
      <c r="I34" s="16" t="s">
        <v>32</v>
      </c>
      <c r="J34" s="16"/>
      <c r="K34" s="16">
        <f t="shared" si="2"/>
        <v>0</v>
      </c>
      <c r="L34" s="16"/>
      <c r="M34" s="16"/>
      <c r="N34" s="16"/>
      <c r="O34" s="16"/>
      <c r="P34" s="16">
        <f t="shared" si="3"/>
        <v>0</v>
      </c>
      <c r="Q34" s="18"/>
      <c r="R34" s="18"/>
      <c r="S34" s="18"/>
      <c r="T34" s="18"/>
      <c r="U34" s="18"/>
      <c r="V34" s="16"/>
      <c r="W34" s="16" t="e">
        <f t="shared" si="12"/>
        <v>#DIV/0!</v>
      </c>
      <c r="X34" s="16" t="e">
        <f t="shared" si="4"/>
        <v>#DIV/0!</v>
      </c>
      <c r="Y34" s="16">
        <v>-0.4</v>
      </c>
      <c r="Z34" s="16">
        <v>0.2</v>
      </c>
      <c r="AA34" s="16">
        <v>0.4</v>
      </c>
      <c r="AB34" s="16">
        <v>0</v>
      </c>
      <c r="AC34" s="16">
        <v>0</v>
      </c>
      <c r="AD34" s="16"/>
      <c r="AE34" s="16">
        <f t="shared" si="7"/>
        <v>0</v>
      </c>
      <c r="AF34" s="16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31</v>
      </c>
      <c r="C35" s="1">
        <v>213.886</v>
      </c>
      <c r="D35" s="1">
        <v>233.505</v>
      </c>
      <c r="E35" s="1">
        <v>147.76300000000001</v>
      </c>
      <c r="F35" s="1">
        <v>254.358</v>
      </c>
      <c r="G35" s="6">
        <v>1</v>
      </c>
      <c r="H35" s="1">
        <v>45</v>
      </c>
      <c r="I35" s="1" t="s">
        <v>39</v>
      </c>
      <c r="J35" s="1">
        <v>146.66999999999999</v>
      </c>
      <c r="K35" s="1">
        <f t="shared" ref="K35:K65" si="20">E35-J35</f>
        <v>1.0930000000000177</v>
      </c>
      <c r="L35" s="1"/>
      <c r="M35" s="1"/>
      <c r="N35" s="1">
        <v>50</v>
      </c>
      <c r="O35" s="1">
        <v>30</v>
      </c>
      <c r="P35" s="1">
        <f t="shared" si="3"/>
        <v>29.552600000000002</v>
      </c>
      <c r="Q35" s="5">
        <f t="shared" ref="Q35:Q36" si="21">14*P35-O35-N35-F35</f>
        <v>79.378399999999999</v>
      </c>
      <c r="R35" s="5">
        <v>110</v>
      </c>
      <c r="S35" s="5">
        <f t="shared" ref="S35:S39" si="22">R35-T35</f>
        <v>110</v>
      </c>
      <c r="T35" s="5"/>
      <c r="U35" s="5">
        <v>130</v>
      </c>
      <c r="V35" s="1"/>
      <c r="W35" s="1">
        <f t="shared" ref="W35:W39" si="23">(F35+N35+O35+R35)/P35</f>
        <v>15.036172790211351</v>
      </c>
      <c r="X35" s="1">
        <f t="shared" si="4"/>
        <v>11.31399606126026</v>
      </c>
      <c r="Y35" s="1">
        <v>31.35</v>
      </c>
      <c r="Z35" s="1">
        <v>36.968400000000003</v>
      </c>
      <c r="AA35" s="1">
        <v>29.169799999999999</v>
      </c>
      <c r="AB35" s="1">
        <v>35.529600000000002</v>
      </c>
      <c r="AC35" s="1">
        <v>44.1554</v>
      </c>
      <c r="AD35" s="1"/>
      <c r="AE35" s="1">
        <f t="shared" si="7"/>
        <v>110</v>
      </c>
      <c r="AF35" s="1">
        <f t="shared" si="8"/>
        <v>0</v>
      </c>
      <c r="AG35" s="1"/>
      <c r="AH35" s="1" t="str">
        <f>VLOOKUP(A35,[1]Бердянск!$A:$A,1,0)</f>
        <v>6303 Мясные Папа может сос п/о мгс 1,5*3  Останкино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34</v>
      </c>
      <c r="C36" s="1">
        <v>725</v>
      </c>
      <c r="D36" s="1">
        <v>800</v>
      </c>
      <c r="E36" s="1">
        <v>526</v>
      </c>
      <c r="F36" s="1">
        <v>865</v>
      </c>
      <c r="G36" s="6">
        <v>0.4</v>
      </c>
      <c r="H36" s="1">
        <v>60</v>
      </c>
      <c r="I36" s="1" t="s">
        <v>41</v>
      </c>
      <c r="J36" s="1">
        <v>533</v>
      </c>
      <c r="K36" s="1">
        <f t="shared" si="20"/>
        <v>-7</v>
      </c>
      <c r="L36" s="1"/>
      <c r="M36" s="1"/>
      <c r="N36" s="1">
        <v>200</v>
      </c>
      <c r="O36" s="1">
        <v>150</v>
      </c>
      <c r="P36" s="1">
        <f t="shared" si="3"/>
        <v>105.2</v>
      </c>
      <c r="Q36" s="5">
        <f t="shared" si="21"/>
        <v>257.79999999999995</v>
      </c>
      <c r="R36" s="5">
        <v>350</v>
      </c>
      <c r="S36" s="5">
        <f t="shared" si="22"/>
        <v>250</v>
      </c>
      <c r="T36" s="5">
        <v>100</v>
      </c>
      <c r="U36" s="5">
        <v>350</v>
      </c>
      <c r="V36" s="1"/>
      <c r="W36" s="1">
        <f t="shared" si="23"/>
        <v>14.876425855513308</v>
      </c>
      <c r="X36" s="1">
        <f t="shared" si="4"/>
        <v>11.549429657794677</v>
      </c>
      <c r="Y36" s="1">
        <v>116.2</v>
      </c>
      <c r="Z36" s="1">
        <v>129.6</v>
      </c>
      <c r="AA36" s="1">
        <v>121.2</v>
      </c>
      <c r="AB36" s="1">
        <v>118.8</v>
      </c>
      <c r="AC36" s="1">
        <v>153</v>
      </c>
      <c r="AD36" s="1"/>
      <c r="AE36" s="1">
        <f t="shared" si="7"/>
        <v>100</v>
      </c>
      <c r="AF36" s="1">
        <f t="shared" si="8"/>
        <v>40</v>
      </c>
      <c r="AG36" s="1"/>
      <c r="AH36" s="1" t="str">
        <f>VLOOKUP(A36,[1]Бердянск!$A:$A,1,0)</f>
        <v>6333 МЯСНАЯ Папа может вар п/о 0.4кг 8шт.  ОСТАНКИНО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34</v>
      </c>
      <c r="C37" s="1">
        <v>37</v>
      </c>
      <c r="D37" s="1">
        <v>72</v>
      </c>
      <c r="E37" s="24">
        <f>54+E102</f>
        <v>58</v>
      </c>
      <c r="F37" s="24">
        <f>49+F102</f>
        <v>41</v>
      </c>
      <c r="G37" s="6">
        <v>0.5</v>
      </c>
      <c r="H37" s="1">
        <v>60</v>
      </c>
      <c r="I37" s="1" t="s">
        <v>35</v>
      </c>
      <c r="J37" s="1">
        <v>54</v>
      </c>
      <c r="K37" s="1">
        <f t="shared" si="20"/>
        <v>4</v>
      </c>
      <c r="L37" s="1"/>
      <c r="M37" s="1"/>
      <c r="N37" s="1">
        <v>40</v>
      </c>
      <c r="O37" s="1">
        <v>20</v>
      </c>
      <c r="P37" s="1">
        <f t="shared" si="3"/>
        <v>11.6</v>
      </c>
      <c r="Q37" s="5">
        <f t="shared" ref="Q37" si="24">13*P37-O37-N37-F37</f>
        <v>49.799999999999983</v>
      </c>
      <c r="R37" s="5">
        <v>70</v>
      </c>
      <c r="S37" s="5">
        <f t="shared" si="22"/>
        <v>70</v>
      </c>
      <c r="T37" s="5"/>
      <c r="U37" s="5">
        <v>150</v>
      </c>
      <c r="V37" s="1"/>
      <c r="W37" s="1">
        <f t="shared" si="23"/>
        <v>14.741379310344827</v>
      </c>
      <c r="X37" s="1">
        <f t="shared" si="4"/>
        <v>8.7068965517241388</v>
      </c>
      <c r="Y37" s="1">
        <v>9</v>
      </c>
      <c r="Z37" s="1">
        <v>10</v>
      </c>
      <c r="AA37" s="1">
        <v>8.4</v>
      </c>
      <c r="AB37" s="1">
        <v>11</v>
      </c>
      <c r="AC37" s="1">
        <v>7.2</v>
      </c>
      <c r="AD37" s="1"/>
      <c r="AE37" s="1">
        <f t="shared" si="7"/>
        <v>35</v>
      </c>
      <c r="AF37" s="1">
        <f t="shared" si="8"/>
        <v>0</v>
      </c>
      <c r="AG37" s="1"/>
      <c r="AH37" s="1" t="str">
        <f>VLOOKUP(A37,[1]Бердянск!$A:$A,1,0)</f>
        <v>6340 ДОМАШНИЙ РЕЦЕПТ Коровино 0,5кг 8шт.  Останкино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34</v>
      </c>
      <c r="C38" s="1">
        <v>57</v>
      </c>
      <c r="D38" s="1"/>
      <c r="E38" s="1">
        <v>23</v>
      </c>
      <c r="F38" s="1">
        <v>33</v>
      </c>
      <c r="G38" s="6">
        <v>0.5</v>
      </c>
      <c r="H38" s="1">
        <v>60</v>
      </c>
      <c r="I38" s="1" t="s">
        <v>35</v>
      </c>
      <c r="J38" s="1">
        <v>23</v>
      </c>
      <c r="K38" s="1">
        <f t="shared" si="20"/>
        <v>0</v>
      </c>
      <c r="L38" s="1"/>
      <c r="M38" s="1"/>
      <c r="N38" s="1">
        <v>35</v>
      </c>
      <c r="O38" s="1"/>
      <c r="P38" s="1">
        <f t="shared" ref="P38:P69" si="25">E38/5</f>
        <v>4.5999999999999996</v>
      </c>
      <c r="Q38" s="5"/>
      <c r="R38" s="5">
        <v>10</v>
      </c>
      <c r="S38" s="5">
        <f t="shared" si="22"/>
        <v>10</v>
      </c>
      <c r="T38" s="5"/>
      <c r="U38" s="5">
        <v>20</v>
      </c>
      <c r="V38" s="1"/>
      <c r="W38" s="1">
        <f t="shared" si="23"/>
        <v>16.956521739130437</v>
      </c>
      <c r="X38" s="1">
        <f t="shared" si="4"/>
        <v>14.782608695652176</v>
      </c>
      <c r="Y38" s="1">
        <v>5.4</v>
      </c>
      <c r="Z38" s="1">
        <v>6.2</v>
      </c>
      <c r="AA38" s="1">
        <v>6.4</v>
      </c>
      <c r="AB38" s="1">
        <v>1.2</v>
      </c>
      <c r="AC38" s="1">
        <v>2</v>
      </c>
      <c r="AD38" s="1"/>
      <c r="AE38" s="1">
        <f t="shared" si="7"/>
        <v>5</v>
      </c>
      <c r="AF38" s="1">
        <f t="shared" si="8"/>
        <v>0</v>
      </c>
      <c r="AG38" s="1"/>
      <c r="AH38" s="1" t="str">
        <f>VLOOKUP(A38,[1]Бердянск!$A:$A,1,0)</f>
        <v>6341 ДОМАШНИЙ РЕЦЕПТ СО ШПИКОМ Коровино 0,5кг  Останкино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34</v>
      </c>
      <c r="C39" s="1">
        <v>424</v>
      </c>
      <c r="D39" s="1">
        <v>688</v>
      </c>
      <c r="E39" s="1">
        <v>474</v>
      </c>
      <c r="F39" s="1">
        <v>540</v>
      </c>
      <c r="G39" s="6">
        <v>0.4</v>
      </c>
      <c r="H39" s="1">
        <v>60</v>
      </c>
      <c r="I39" s="1" t="s">
        <v>41</v>
      </c>
      <c r="J39" s="1">
        <v>489</v>
      </c>
      <c r="K39" s="1">
        <f t="shared" si="20"/>
        <v>-15</v>
      </c>
      <c r="L39" s="1"/>
      <c r="M39" s="1"/>
      <c r="N39" s="1">
        <v>230</v>
      </c>
      <c r="O39" s="1">
        <v>130</v>
      </c>
      <c r="P39" s="1">
        <f t="shared" si="25"/>
        <v>94.8</v>
      </c>
      <c r="Q39" s="5">
        <f>14*P39-O39-N39-F39</f>
        <v>427.20000000000005</v>
      </c>
      <c r="R39" s="5">
        <v>550</v>
      </c>
      <c r="S39" s="5">
        <f t="shared" si="22"/>
        <v>350</v>
      </c>
      <c r="T39" s="5">
        <v>200</v>
      </c>
      <c r="U39" s="5">
        <v>600</v>
      </c>
      <c r="V39" s="1"/>
      <c r="W39" s="1">
        <f t="shared" si="23"/>
        <v>15.29535864978903</v>
      </c>
      <c r="X39" s="1">
        <f t="shared" si="4"/>
        <v>9.4936708860759502</v>
      </c>
      <c r="Y39" s="1">
        <v>91.8</v>
      </c>
      <c r="Z39" s="1">
        <v>98.6</v>
      </c>
      <c r="AA39" s="1">
        <v>86.6</v>
      </c>
      <c r="AB39" s="1">
        <v>97.8</v>
      </c>
      <c r="AC39" s="1">
        <v>79.599999999999994</v>
      </c>
      <c r="AD39" s="1"/>
      <c r="AE39" s="1">
        <f t="shared" si="7"/>
        <v>140</v>
      </c>
      <c r="AF39" s="1">
        <f t="shared" si="8"/>
        <v>80</v>
      </c>
      <c r="AG39" s="1"/>
      <c r="AH39" s="1" t="str">
        <f>VLOOKUP(A39,[1]Бердянск!$A:$A,1,0)</f>
        <v>6353 ЭКСТРА Папа может вар п/о 0.4кг 8шт.  ОСТАНКИНО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6" t="s">
        <v>75</v>
      </c>
      <c r="B40" s="16" t="s">
        <v>34</v>
      </c>
      <c r="C40" s="16">
        <v>-6</v>
      </c>
      <c r="D40" s="16"/>
      <c r="E40" s="16"/>
      <c r="F40" s="23">
        <v>-6</v>
      </c>
      <c r="G40" s="17">
        <v>0</v>
      </c>
      <c r="H40" s="16" t="e">
        <v>#N/A</v>
      </c>
      <c r="I40" s="16" t="s">
        <v>32</v>
      </c>
      <c r="J40" s="16"/>
      <c r="K40" s="16">
        <f t="shared" si="20"/>
        <v>0</v>
      </c>
      <c r="L40" s="16"/>
      <c r="M40" s="16"/>
      <c r="N40" s="16"/>
      <c r="O40" s="16"/>
      <c r="P40" s="16">
        <f t="shared" si="25"/>
        <v>0</v>
      </c>
      <c r="Q40" s="18"/>
      <c r="R40" s="18"/>
      <c r="S40" s="18"/>
      <c r="T40" s="18"/>
      <c r="U40" s="18"/>
      <c r="V40" s="16"/>
      <c r="W40" s="16" t="e">
        <f t="shared" si="12"/>
        <v>#DIV/0!</v>
      </c>
      <c r="X40" s="16" t="e">
        <f t="shared" si="4"/>
        <v>#DIV/0!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 t="s">
        <v>76</v>
      </c>
      <c r="AE40" s="16">
        <f t="shared" si="7"/>
        <v>0</v>
      </c>
      <c r="AF40" s="16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6" t="s">
        <v>77</v>
      </c>
      <c r="B41" s="16" t="s">
        <v>34</v>
      </c>
      <c r="C41" s="16">
        <v>-8</v>
      </c>
      <c r="D41" s="16"/>
      <c r="E41" s="23">
        <v>-1</v>
      </c>
      <c r="F41" s="23">
        <v>-8</v>
      </c>
      <c r="G41" s="17">
        <v>0</v>
      </c>
      <c r="H41" s="16" t="e">
        <v>#N/A</v>
      </c>
      <c r="I41" s="16" t="s">
        <v>32</v>
      </c>
      <c r="J41" s="16"/>
      <c r="K41" s="16">
        <f t="shared" si="20"/>
        <v>-1</v>
      </c>
      <c r="L41" s="16"/>
      <c r="M41" s="16"/>
      <c r="N41" s="16"/>
      <c r="O41" s="16"/>
      <c r="P41" s="16">
        <f t="shared" si="25"/>
        <v>-0.2</v>
      </c>
      <c r="Q41" s="18"/>
      <c r="R41" s="18"/>
      <c r="S41" s="18"/>
      <c r="T41" s="18"/>
      <c r="U41" s="18"/>
      <c r="V41" s="16"/>
      <c r="W41" s="16">
        <f t="shared" si="12"/>
        <v>40</v>
      </c>
      <c r="X41" s="16">
        <f t="shared" si="4"/>
        <v>40</v>
      </c>
      <c r="Y41" s="16">
        <v>0</v>
      </c>
      <c r="Z41" s="16">
        <v>0</v>
      </c>
      <c r="AA41" s="16">
        <v>0.4</v>
      </c>
      <c r="AB41" s="16">
        <v>-0.2</v>
      </c>
      <c r="AC41" s="16">
        <v>0</v>
      </c>
      <c r="AD41" s="25" t="s">
        <v>154</v>
      </c>
      <c r="AE41" s="16">
        <f t="shared" si="7"/>
        <v>0</v>
      </c>
      <c r="AF41" s="16">
        <f t="shared" si="8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34</v>
      </c>
      <c r="C42" s="1">
        <v>529</v>
      </c>
      <c r="D42" s="1">
        <v>904</v>
      </c>
      <c r="E42" s="1">
        <v>590</v>
      </c>
      <c r="F42" s="1">
        <v>649</v>
      </c>
      <c r="G42" s="6">
        <v>0.4</v>
      </c>
      <c r="H42" s="1">
        <v>60</v>
      </c>
      <c r="I42" s="1" t="s">
        <v>35</v>
      </c>
      <c r="J42" s="1">
        <v>590</v>
      </c>
      <c r="K42" s="1">
        <f t="shared" si="20"/>
        <v>0</v>
      </c>
      <c r="L42" s="1"/>
      <c r="M42" s="1"/>
      <c r="N42" s="1">
        <v>350</v>
      </c>
      <c r="O42" s="1">
        <v>150</v>
      </c>
      <c r="P42" s="1">
        <f t="shared" si="25"/>
        <v>118</v>
      </c>
      <c r="Q42" s="5">
        <f t="shared" ref="Q42:Q49" si="26">13*P42-O42-N42-F42</f>
        <v>385</v>
      </c>
      <c r="R42" s="5">
        <v>500</v>
      </c>
      <c r="S42" s="5">
        <f t="shared" ref="S42:S49" si="27">R42-T42</f>
        <v>300</v>
      </c>
      <c r="T42" s="5">
        <v>200</v>
      </c>
      <c r="U42" s="5">
        <v>600</v>
      </c>
      <c r="V42" s="1"/>
      <c r="W42" s="1">
        <f t="shared" ref="W42:W49" si="28">(F42+N42+O42+R42)/P42</f>
        <v>13.974576271186441</v>
      </c>
      <c r="X42" s="1">
        <f t="shared" si="4"/>
        <v>9.7372881355932197</v>
      </c>
      <c r="Y42" s="1">
        <v>123.8</v>
      </c>
      <c r="Z42" s="1">
        <v>129.19999999999999</v>
      </c>
      <c r="AA42" s="1">
        <v>114.6</v>
      </c>
      <c r="AB42" s="1">
        <v>151.19999999999999</v>
      </c>
      <c r="AC42" s="1">
        <v>112.6</v>
      </c>
      <c r="AD42" s="1"/>
      <c r="AE42" s="1">
        <f t="shared" si="7"/>
        <v>120</v>
      </c>
      <c r="AF42" s="1">
        <f t="shared" si="8"/>
        <v>80</v>
      </c>
      <c r="AG42" s="1"/>
      <c r="AH42" s="1" t="str">
        <f>VLOOKUP(A42,[1]Бердянск!$A:$A,1,0)</f>
        <v>6392 ФИЛЕЙНАЯ Папа может вар п/о 0,4кг  ОСТАНКИНО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34</v>
      </c>
      <c r="C43" s="1">
        <v>555</v>
      </c>
      <c r="D43" s="1">
        <v>40</v>
      </c>
      <c r="E43" s="1">
        <v>215</v>
      </c>
      <c r="F43" s="1">
        <v>256</v>
      </c>
      <c r="G43" s="6">
        <v>0.1</v>
      </c>
      <c r="H43" s="1">
        <v>45</v>
      </c>
      <c r="I43" s="1" t="s">
        <v>35</v>
      </c>
      <c r="J43" s="1">
        <v>221</v>
      </c>
      <c r="K43" s="1">
        <f t="shared" si="20"/>
        <v>-6</v>
      </c>
      <c r="L43" s="1"/>
      <c r="M43" s="1"/>
      <c r="N43" s="1">
        <v>140</v>
      </c>
      <c r="O43" s="1">
        <v>80</v>
      </c>
      <c r="P43" s="1">
        <f t="shared" si="25"/>
        <v>43</v>
      </c>
      <c r="Q43" s="5">
        <f t="shared" si="26"/>
        <v>83</v>
      </c>
      <c r="R43" s="5">
        <v>120</v>
      </c>
      <c r="S43" s="5">
        <f t="shared" si="27"/>
        <v>70</v>
      </c>
      <c r="T43" s="5">
        <v>50</v>
      </c>
      <c r="U43" s="5">
        <v>180</v>
      </c>
      <c r="V43" s="1"/>
      <c r="W43" s="1">
        <f t="shared" si="28"/>
        <v>13.86046511627907</v>
      </c>
      <c r="X43" s="1">
        <f t="shared" si="4"/>
        <v>11.069767441860465</v>
      </c>
      <c r="Y43" s="1">
        <v>49.6</v>
      </c>
      <c r="Z43" s="1">
        <v>36.200000000000003</v>
      </c>
      <c r="AA43" s="1">
        <v>60.6</v>
      </c>
      <c r="AB43" s="1">
        <v>28.4</v>
      </c>
      <c r="AC43" s="1">
        <v>38.6</v>
      </c>
      <c r="AD43" s="1"/>
      <c r="AE43" s="1">
        <f t="shared" si="7"/>
        <v>7</v>
      </c>
      <c r="AF43" s="1">
        <f t="shared" si="8"/>
        <v>5</v>
      </c>
      <c r="AG43" s="1"/>
      <c r="AH43" s="1" t="str">
        <f>VLOOKUP(A43,[1]Бердянск!$A:$A,1,0)</f>
        <v>6448 Свинина Останкино 100г Мадера с/к в/у нарезка  ОСТАНКИНО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34</v>
      </c>
      <c r="C44" s="1">
        <v>151</v>
      </c>
      <c r="D44" s="1">
        <v>168</v>
      </c>
      <c r="E44" s="1">
        <v>102</v>
      </c>
      <c r="F44" s="1">
        <v>149</v>
      </c>
      <c r="G44" s="6">
        <v>0.1</v>
      </c>
      <c r="H44" s="1">
        <v>60</v>
      </c>
      <c r="I44" s="1" t="s">
        <v>35</v>
      </c>
      <c r="J44" s="1">
        <v>102</v>
      </c>
      <c r="K44" s="1">
        <f t="shared" si="20"/>
        <v>0</v>
      </c>
      <c r="L44" s="1"/>
      <c r="M44" s="1"/>
      <c r="N44" s="1">
        <v>100</v>
      </c>
      <c r="O44" s="1"/>
      <c r="P44" s="1">
        <f t="shared" si="25"/>
        <v>20.399999999999999</v>
      </c>
      <c r="Q44" s="5">
        <f t="shared" si="26"/>
        <v>16.199999999999989</v>
      </c>
      <c r="R44" s="5">
        <v>40</v>
      </c>
      <c r="S44" s="5">
        <f t="shared" si="27"/>
        <v>40</v>
      </c>
      <c r="T44" s="5"/>
      <c r="U44" s="5">
        <v>80</v>
      </c>
      <c r="V44" s="1"/>
      <c r="W44" s="1">
        <f t="shared" si="28"/>
        <v>14.166666666666668</v>
      </c>
      <c r="X44" s="1">
        <f t="shared" si="4"/>
        <v>12.205882352941178</v>
      </c>
      <c r="Y44" s="1">
        <v>25.2</v>
      </c>
      <c r="Z44" s="1">
        <v>28.4</v>
      </c>
      <c r="AA44" s="1">
        <v>8.8000000000000007</v>
      </c>
      <c r="AB44" s="1">
        <v>14.4</v>
      </c>
      <c r="AC44" s="1">
        <v>17.2</v>
      </c>
      <c r="AD44" s="1"/>
      <c r="AE44" s="1">
        <f t="shared" si="7"/>
        <v>4</v>
      </c>
      <c r="AF44" s="1">
        <f t="shared" si="8"/>
        <v>0</v>
      </c>
      <c r="AG44" s="1"/>
      <c r="AH44" s="1" t="str">
        <f>VLOOKUP(A44,[1]Бердянск!$A:$A,1,0)</f>
        <v>6453 ЭКСТРА Папа может с/к с/н в/у 1/100 14шт.   ОСТАНКИНО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34</v>
      </c>
      <c r="C45" s="1">
        <v>31</v>
      </c>
      <c r="D45" s="1">
        <v>200</v>
      </c>
      <c r="E45" s="1">
        <v>102</v>
      </c>
      <c r="F45" s="1">
        <v>90</v>
      </c>
      <c r="G45" s="6">
        <v>0.1</v>
      </c>
      <c r="H45" s="1">
        <v>60</v>
      </c>
      <c r="I45" s="1" t="s">
        <v>35</v>
      </c>
      <c r="J45" s="1">
        <v>116</v>
      </c>
      <c r="K45" s="1">
        <f t="shared" si="20"/>
        <v>-14</v>
      </c>
      <c r="L45" s="1"/>
      <c r="M45" s="1"/>
      <c r="N45" s="1">
        <v>250</v>
      </c>
      <c r="O45" s="1">
        <v>50</v>
      </c>
      <c r="P45" s="1">
        <f t="shared" si="25"/>
        <v>20.399999999999999</v>
      </c>
      <c r="Q45" s="5"/>
      <c r="R45" s="5">
        <f t="shared" ref="R45:R46" si="29">ROUND(Q45,0)</f>
        <v>0</v>
      </c>
      <c r="S45" s="5">
        <f t="shared" si="27"/>
        <v>0</v>
      </c>
      <c r="T45" s="5"/>
      <c r="U45" s="5"/>
      <c r="V45" s="1"/>
      <c r="W45" s="1">
        <f t="shared" si="28"/>
        <v>19.117647058823529</v>
      </c>
      <c r="X45" s="1">
        <f t="shared" si="4"/>
        <v>19.117647058823529</v>
      </c>
      <c r="Y45" s="1">
        <v>35.200000000000003</v>
      </c>
      <c r="Z45" s="1">
        <v>26.4</v>
      </c>
      <c r="AA45" s="1">
        <v>13.2</v>
      </c>
      <c r="AB45" s="1">
        <v>23</v>
      </c>
      <c r="AC45" s="1">
        <v>3.4</v>
      </c>
      <c r="AD45" s="1"/>
      <c r="AE45" s="1">
        <f t="shared" si="7"/>
        <v>0</v>
      </c>
      <c r="AF45" s="1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34</v>
      </c>
      <c r="C46" s="1">
        <v>108</v>
      </c>
      <c r="D46" s="1">
        <v>498</v>
      </c>
      <c r="E46" s="1">
        <v>140</v>
      </c>
      <c r="F46" s="1">
        <v>387</v>
      </c>
      <c r="G46" s="6">
        <v>0.4</v>
      </c>
      <c r="H46" s="1">
        <v>45</v>
      </c>
      <c r="I46" s="1" t="s">
        <v>35</v>
      </c>
      <c r="J46" s="1">
        <v>198</v>
      </c>
      <c r="K46" s="1">
        <f t="shared" si="20"/>
        <v>-58</v>
      </c>
      <c r="L46" s="1"/>
      <c r="M46" s="1"/>
      <c r="N46" s="1">
        <v>210</v>
      </c>
      <c r="O46" s="1">
        <v>70</v>
      </c>
      <c r="P46" s="1">
        <f t="shared" si="25"/>
        <v>28</v>
      </c>
      <c r="Q46" s="5"/>
      <c r="R46" s="5">
        <f t="shared" si="29"/>
        <v>0</v>
      </c>
      <c r="S46" s="5">
        <f t="shared" si="27"/>
        <v>0</v>
      </c>
      <c r="T46" s="5"/>
      <c r="U46" s="5"/>
      <c r="V46" s="1"/>
      <c r="W46" s="1">
        <f t="shared" si="28"/>
        <v>23.821428571428573</v>
      </c>
      <c r="X46" s="1">
        <f t="shared" si="4"/>
        <v>23.821428571428573</v>
      </c>
      <c r="Y46" s="1">
        <v>57.4</v>
      </c>
      <c r="Z46" s="1">
        <v>59.4</v>
      </c>
      <c r="AA46" s="1">
        <v>37</v>
      </c>
      <c r="AB46" s="1">
        <v>59.4</v>
      </c>
      <c r="AC46" s="1">
        <v>47.8</v>
      </c>
      <c r="AD46" s="1"/>
      <c r="AE46" s="1">
        <f t="shared" si="7"/>
        <v>0</v>
      </c>
      <c r="AF46" s="1">
        <f t="shared" si="8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31</v>
      </c>
      <c r="C47" s="1">
        <v>110.47799999999999</v>
      </c>
      <c r="D47" s="1">
        <v>171.35300000000001</v>
      </c>
      <c r="E47" s="1">
        <v>127.791</v>
      </c>
      <c r="F47" s="1">
        <v>120.83199999999999</v>
      </c>
      <c r="G47" s="6">
        <v>1</v>
      </c>
      <c r="H47" s="1">
        <v>60</v>
      </c>
      <c r="I47" s="1" t="s">
        <v>41</v>
      </c>
      <c r="J47" s="1">
        <v>133.899</v>
      </c>
      <c r="K47" s="1">
        <f t="shared" si="20"/>
        <v>-6.1080000000000041</v>
      </c>
      <c r="L47" s="1"/>
      <c r="M47" s="1"/>
      <c r="N47" s="1">
        <v>100</v>
      </c>
      <c r="O47" s="1">
        <v>50</v>
      </c>
      <c r="P47" s="1">
        <f t="shared" si="25"/>
        <v>25.558199999999999</v>
      </c>
      <c r="Q47" s="5">
        <f>14*P47-O47-N47-F47</f>
        <v>86.982799999999997</v>
      </c>
      <c r="R47" s="5">
        <v>120</v>
      </c>
      <c r="S47" s="5">
        <f t="shared" si="27"/>
        <v>70</v>
      </c>
      <c r="T47" s="5">
        <v>50</v>
      </c>
      <c r="U47" s="5">
        <v>120</v>
      </c>
      <c r="V47" s="1"/>
      <c r="W47" s="1">
        <f t="shared" si="28"/>
        <v>15.291843713563553</v>
      </c>
      <c r="X47" s="1">
        <f t="shared" si="4"/>
        <v>10.596677387296445</v>
      </c>
      <c r="Y47" s="1">
        <v>25.687999999999999</v>
      </c>
      <c r="Z47" s="1">
        <v>25.680800000000001</v>
      </c>
      <c r="AA47" s="1">
        <v>23.2424</v>
      </c>
      <c r="AB47" s="1">
        <v>17.244</v>
      </c>
      <c r="AC47" s="1">
        <v>28.715199999999999</v>
      </c>
      <c r="AD47" s="1"/>
      <c r="AE47" s="1">
        <f t="shared" si="7"/>
        <v>70</v>
      </c>
      <c r="AF47" s="1">
        <f t="shared" si="8"/>
        <v>50</v>
      </c>
      <c r="AG47" s="1"/>
      <c r="AH47" s="1" t="str">
        <f>VLOOKUP(A47,[1]Бердянск!$A:$A,1,0)</f>
        <v>6498 МОЛОЧНАЯ Папа может вар п/о  ОСТАНКИНО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31</v>
      </c>
      <c r="C48" s="1">
        <v>151.54900000000001</v>
      </c>
      <c r="D48" s="1">
        <v>204.11500000000001</v>
      </c>
      <c r="E48" s="1">
        <v>156.04499999999999</v>
      </c>
      <c r="F48" s="1">
        <v>166.536</v>
      </c>
      <c r="G48" s="6">
        <v>1</v>
      </c>
      <c r="H48" s="1">
        <v>45</v>
      </c>
      <c r="I48" s="1" t="s">
        <v>35</v>
      </c>
      <c r="J48" s="1">
        <v>154.99100000000001</v>
      </c>
      <c r="K48" s="1">
        <f t="shared" si="20"/>
        <v>1.0539999999999736</v>
      </c>
      <c r="L48" s="1"/>
      <c r="M48" s="1"/>
      <c r="N48" s="1">
        <v>160</v>
      </c>
      <c r="O48" s="1">
        <v>50</v>
      </c>
      <c r="P48" s="1">
        <f t="shared" si="25"/>
        <v>31.208999999999996</v>
      </c>
      <c r="Q48" s="5">
        <f t="shared" si="26"/>
        <v>29.180999999999926</v>
      </c>
      <c r="R48" s="5">
        <v>60</v>
      </c>
      <c r="S48" s="5">
        <f t="shared" si="27"/>
        <v>60</v>
      </c>
      <c r="T48" s="5"/>
      <c r="U48" s="5">
        <v>100</v>
      </c>
      <c r="V48" s="1"/>
      <c r="W48" s="1">
        <f t="shared" si="28"/>
        <v>13.987503604729406</v>
      </c>
      <c r="X48" s="1">
        <f t="shared" si="4"/>
        <v>12.064981255407096</v>
      </c>
      <c r="Y48" s="1">
        <v>38.478400000000001</v>
      </c>
      <c r="Z48" s="1">
        <v>37.7258</v>
      </c>
      <c r="AA48" s="1">
        <v>35.540199999999999</v>
      </c>
      <c r="AB48" s="1">
        <v>30.032</v>
      </c>
      <c r="AC48" s="1">
        <v>44.697000000000003</v>
      </c>
      <c r="AD48" s="1"/>
      <c r="AE48" s="1">
        <f t="shared" si="7"/>
        <v>60</v>
      </c>
      <c r="AF48" s="1">
        <f t="shared" si="8"/>
        <v>0</v>
      </c>
      <c r="AG48" s="1"/>
      <c r="AH48" s="1" t="str">
        <f>VLOOKUP(A48,[1]Бердянск!$A:$A,1,0)</f>
        <v>6527 ШПИКАЧКИ СОЧНЫЕ ПМ сар б/о мгс 1*3 45с ОСТАНКИНО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31</v>
      </c>
      <c r="C49" s="1">
        <v>188.13399999999999</v>
      </c>
      <c r="D49" s="1">
        <v>1.911</v>
      </c>
      <c r="E49" s="1">
        <v>66.866</v>
      </c>
      <c r="F49" s="1">
        <v>106.626</v>
      </c>
      <c r="G49" s="6">
        <v>1</v>
      </c>
      <c r="H49" s="1">
        <v>45</v>
      </c>
      <c r="I49" s="1" t="s">
        <v>35</v>
      </c>
      <c r="J49" s="1">
        <v>69.013000000000005</v>
      </c>
      <c r="K49" s="1">
        <f t="shared" si="20"/>
        <v>-2.1470000000000056</v>
      </c>
      <c r="L49" s="1"/>
      <c r="M49" s="1"/>
      <c r="N49" s="1">
        <v>25</v>
      </c>
      <c r="O49" s="1"/>
      <c r="P49" s="1">
        <f t="shared" si="25"/>
        <v>13.373200000000001</v>
      </c>
      <c r="Q49" s="5">
        <f t="shared" si="26"/>
        <v>42.225600000000014</v>
      </c>
      <c r="R49" s="5">
        <v>60</v>
      </c>
      <c r="S49" s="5">
        <f t="shared" si="27"/>
        <v>60</v>
      </c>
      <c r="T49" s="5"/>
      <c r="U49" s="5">
        <v>80</v>
      </c>
      <c r="V49" s="1"/>
      <c r="W49" s="1">
        <f t="shared" si="28"/>
        <v>14.32910597314031</v>
      </c>
      <c r="X49" s="1">
        <f t="shared" si="4"/>
        <v>9.8425208626207645</v>
      </c>
      <c r="Y49" s="1">
        <v>12.497199999999999</v>
      </c>
      <c r="Z49" s="1">
        <v>4.1082000000000001</v>
      </c>
      <c r="AA49" s="1">
        <v>16.652200000000001</v>
      </c>
      <c r="AB49" s="1">
        <v>9.5751999999999988</v>
      </c>
      <c r="AC49" s="1">
        <v>13.7316</v>
      </c>
      <c r="AD49" s="1"/>
      <c r="AE49" s="1">
        <f t="shared" si="7"/>
        <v>60</v>
      </c>
      <c r="AF49" s="1">
        <f t="shared" si="8"/>
        <v>0</v>
      </c>
      <c r="AG49" s="1"/>
      <c r="AH49" s="1" t="str">
        <f>VLOOKUP(A49,[1]Бердянск!$A:$A,1,0)</f>
        <v>6550 МЯСНЫЕ Папа может сар б/о мгс 1*3 О 45с  Останкино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6" t="s">
        <v>86</v>
      </c>
      <c r="B50" s="16" t="s">
        <v>34</v>
      </c>
      <c r="C50" s="16">
        <v>-4</v>
      </c>
      <c r="D50" s="16"/>
      <c r="E50" s="23">
        <v>-2</v>
      </c>
      <c r="F50" s="23">
        <v>-4</v>
      </c>
      <c r="G50" s="17">
        <v>0</v>
      </c>
      <c r="H50" s="16">
        <v>60</v>
      </c>
      <c r="I50" s="16" t="s">
        <v>32</v>
      </c>
      <c r="J50" s="16"/>
      <c r="K50" s="16">
        <f t="shared" si="20"/>
        <v>-2</v>
      </c>
      <c r="L50" s="16"/>
      <c r="M50" s="16"/>
      <c r="N50" s="16"/>
      <c r="O50" s="16"/>
      <c r="P50" s="16">
        <f t="shared" si="25"/>
        <v>-0.4</v>
      </c>
      <c r="Q50" s="18"/>
      <c r="R50" s="18"/>
      <c r="S50" s="18"/>
      <c r="T50" s="18"/>
      <c r="U50" s="18"/>
      <c r="V50" s="16"/>
      <c r="W50" s="16">
        <f t="shared" si="12"/>
        <v>10</v>
      </c>
      <c r="X50" s="16">
        <f t="shared" si="4"/>
        <v>10</v>
      </c>
      <c r="Y50" s="16">
        <v>-0.6</v>
      </c>
      <c r="Z50" s="16">
        <v>0.8</v>
      </c>
      <c r="AA50" s="16">
        <v>1</v>
      </c>
      <c r="AB50" s="16">
        <v>-0.8</v>
      </c>
      <c r="AC50" s="16">
        <v>1.2</v>
      </c>
      <c r="AD50" s="16" t="s">
        <v>87</v>
      </c>
      <c r="AE50" s="16">
        <f t="shared" si="7"/>
        <v>0</v>
      </c>
      <c r="AF50" s="16">
        <f t="shared" si="8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34</v>
      </c>
      <c r="C51" s="1">
        <v>82</v>
      </c>
      <c r="D51" s="1">
        <v>20</v>
      </c>
      <c r="E51" s="1">
        <v>45</v>
      </c>
      <c r="F51" s="1">
        <v>47</v>
      </c>
      <c r="G51" s="6">
        <v>0.09</v>
      </c>
      <c r="H51" s="1">
        <v>45</v>
      </c>
      <c r="I51" s="1" t="s">
        <v>35</v>
      </c>
      <c r="J51" s="1">
        <v>43</v>
      </c>
      <c r="K51" s="1">
        <f t="shared" si="20"/>
        <v>2</v>
      </c>
      <c r="L51" s="1"/>
      <c r="M51" s="1"/>
      <c r="N51" s="1">
        <v>95</v>
      </c>
      <c r="O51" s="1"/>
      <c r="P51" s="1">
        <f t="shared" si="25"/>
        <v>9</v>
      </c>
      <c r="Q51" s="5"/>
      <c r="R51" s="5">
        <v>20</v>
      </c>
      <c r="S51" s="5">
        <f t="shared" ref="S51:S85" si="30">R51-T51</f>
        <v>20</v>
      </c>
      <c r="T51" s="5"/>
      <c r="U51" s="5">
        <v>30</v>
      </c>
      <c r="V51" s="1"/>
      <c r="W51" s="1">
        <f t="shared" ref="W51:W85" si="31">(F51+N51+O51+R51)/P51</f>
        <v>18</v>
      </c>
      <c r="X51" s="1">
        <f t="shared" si="4"/>
        <v>15.777777777777779</v>
      </c>
      <c r="Y51" s="1">
        <v>13.2</v>
      </c>
      <c r="Z51" s="1">
        <v>10.6</v>
      </c>
      <c r="AA51" s="1">
        <v>0</v>
      </c>
      <c r="AB51" s="1">
        <v>0</v>
      </c>
      <c r="AC51" s="1">
        <v>0</v>
      </c>
      <c r="AD51" s="1" t="s">
        <v>89</v>
      </c>
      <c r="AE51" s="1">
        <f t="shared" si="7"/>
        <v>1.7999999999999998</v>
      </c>
      <c r="AF51" s="1">
        <f t="shared" si="8"/>
        <v>0</v>
      </c>
      <c r="AG51" s="1"/>
      <c r="AH51" s="1" t="str">
        <f>VLOOKUP(A51,[1]Бердянск!$A:$A,1,0)</f>
        <v>6586 МРАМОРНАЯ И БАЛЫКОВАЯ в/к с/н мгс 1/90  Останкино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34</v>
      </c>
      <c r="C52" s="1">
        <v>164</v>
      </c>
      <c r="D52" s="1"/>
      <c r="E52" s="1">
        <v>45</v>
      </c>
      <c r="F52" s="1">
        <v>89</v>
      </c>
      <c r="G52" s="6">
        <v>0.35</v>
      </c>
      <c r="H52" s="1">
        <v>45</v>
      </c>
      <c r="I52" s="1" t="s">
        <v>35</v>
      </c>
      <c r="J52" s="1">
        <v>49</v>
      </c>
      <c r="K52" s="1">
        <f t="shared" si="20"/>
        <v>-4</v>
      </c>
      <c r="L52" s="1"/>
      <c r="M52" s="1"/>
      <c r="N52" s="1">
        <v>90</v>
      </c>
      <c r="O52" s="1"/>
      <c r="P52" s="1">
        <f t="shared" si="25"/>
        <v>9</v>
      </c>
      <c r="Q52" s="5"/>
      <c r="R52" s="5">
        <f t="shared" ref="R52:R85" si="32">ROUND(Q52,0)</f>
        <v>0</v>
      </c>
      <c r="S52" s="5">
        <f t="shared" si="30"/>
        <v>0</v>
      </c>
      <c r="T52" s="5"/>
      <c r="U52" s="5"/>
      <c r="V52" s="1"/>
      <c r="W52" s="1">
        <f t="shared" si="31"/>
        <v>19.888888888888889</v>
      </c>
      <c r="X52" s="1">
        <f t="shared" si="4"/>
        <v>19.888888888888889</v>
      </c>
      <c r="Y52" s="1">
        <v>16.2</v>
      </c>
      <c r="Z52" s="1">
        <v>10.199999999999999</v>
      </c>
      <c r="AA52" s="1">
        <v>11.8</v>
      </c>
      <c r="AB52" s="1">
        <v>22.8</v>
      </c>
      <c r="AC52" s="1">
        <v>8.4</v>
      </c>
      <c r="AD52" s="1"/>
      <c r="AE52" s="1">
        <f t="shared" si="7"/>
        <v>0</v>
      </c>
      <c r="AF52" s="1">
        <f t="shared" si="8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31</v>
      </c>
      <c r="C53" s="1">
        <v>140.14500000000001</v>
      </c>
      <c r="D53" s="1">
        <v>153.08699999999999</v>
      </c>
      <c r="E53" s="1">
        <v>118.252</v>
      </c>
      <c r="F53" s="1">
        <v>164.297</v>
      </c>
      <c r="G53" s="6">
        <v>1</v>
      </c>
      <c r="H53" s="1">
        <v>45</v>
      </c>
      <c r="I53" s="1" t="s">
        <v>35</v>
      </c>
      <c r="J53" s="1">
        <v>109.02200000000001</v>
      </c>
      <c r="K53" s="1">
        <f t="shared" si="20"/>
        <v>9.2299999999999898</v>
      </c>
      <c r="L53" s="1"/>
      <c r="M53" s="1"/>
      <c r="N53" s="1">
        <v>20</v>
      </c>
      <c r="O53" s="1"/>
      <c r="P53" s="1">
        <f t="shared" si="25"/>
        <v>23.650399999999998</v>
      </c>
      <c r="Q53" s="5">
        <f t="shared" ref="Q53:Q81" si="33">13*P53-O53-N53-F53</f>
        <v>123.15819999999999</v>
      </c>
      <c r="R53" s="5">
        <v>150</v>
      </c>
      <c r="S53" s="5">
        <f t="shared" si="30"/>
        <v>100</v>
      </c>
      <c r="T53" s="5">
        <v>50</v>
      </c>
      <c r="U53" s="5">
        <v>170</v>
      </c>
      <c r="V53" s="1"/>
      <c r="W53" s="1">
        <f t="shared" si="31"/>
        <v>14.134940635253528</v>
      </c>
      <c r="X53" s="1">
        <f t="shared" si="4"/>
        <v>7.792553191489362</v>
      </c>
      <c r="Y53" s="1">
        <v>18.224399999999999</v>
      </c>
      <c r="Z53" s="1">
        <v>24.552</v>
      </c>
      <c r="AA53" s="1">
        <v>24.7546</v>
      </c>
      <c r="AB53" s="1">
        <v>14.433</v>
      </c>
      <c r="AC53" s="1">
        <v>12.4886</v>
      </c>
      <c r="AD53" s="1"/>
      <c r="AE53" s="1">
        <f t="shared" si="7"/>
        <v>100</v>
      </c>
      <c r="AF53" s="1">
        <f t="shared" si="8"/>
        <v>50</v>
      </c>
      <c r="AG53" s="1"/>
      <c r="AH53" s="1" t="str">
        <f>VLOOKUP(A53,[1]Бердянск!$A:$A,1,0)</f>
        <v>6607 С ГОВЯДИНОЙ ПМ сар б/о мгс 1*3_45с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31</v>
      </c>
      <c r="C54" s="1">
        <v>59.94</v>
      </c>
      <c r="D54" s="1">
        <v>110.815</v>
      </c>
      <c r="E54" s="1">
        <v>63.131</v>
      </c>
      <c r="F54" s="1">
        <v>63.722000000000001</v>
      </c>
      <c r="G54" s="6">
        <v>1</v>
      </c>
      <c r="H54" s="1">
        <v>45</v>
      </c>
      <c r="I54" s="1" t="s">
        <v>35</v>
      </c>
      <c r="J54" s="1">
        <v>63.335000000000001</v>
      </c>
      <c r="K54" s="1">
        <f t="shared" si="20"/>
        <v>-0.20400000000000063</v>
      </c>
      <c r="L54" s="1"/>
      <c r="M54" s="1"/>
      <c r="N54" s="1">
        <v>130</v>
      </c>
      <c r="O54" s="1"/>
      <c r="P54" s="1">
        <f t="shared" si="25"/>
        <v>12.626200000000001</v>
      </c>
      <c r="Q54" s="5">
        <v>40</v>
      </c>
      <c r="R54" s="5">
        <v>55</v>
      </c>
      <c r="S54" s="5">
        <f t="shared" si="30"/>
        <v>55</v>
      </c>
      <c r="T54" s="5"/>
      <c r="U54" s="5">
        <v>60</v>
      </c>
      <c r="V54" s="1"/>
      <c r="W54" s="1">
        <f t="shared" si="31"/>
        <v>19.698880106445326</v>
      </c>
      <c r="X54" s="1">
        <f t="shared" si="4"/>
        <v>15.342858500578163</v>
      </c>
      <c r="Y54" s="1">
        <v>18.661999999999999</v>
      </c>
      <c r="Z54" s="1">
        <v>14.6478</v>
      </c>
      <c r="AA54" s="1">
        <v>7.5007999999999999</v>
      </c>
      <c r="AB54" s="1">
        <v>10.6236</v>
      </c>
      <c r="AC54" s="1">
        <v>17.3432</v>
      </c>
      <c r="AD54" s="1"/>
      <c r="AE54" s="1">
        <f t="shared" si="7"/>
        <v>55</v>
      </c>
      <c r="AF54" s="1">
        <f t="shared" si="8"/>
        <v>0</v>
      </c>
      <c r="AG54" s="1"/>
      <c r="AH54" s="1" t="str">
        <f>VLOOKUP(A54,[1]Бердянск!$A:$A,1,0)</f>
        <v>6661 СОЧНЫЙ ГРИЛЬ ПМ сос п/о мгс 1,5*4_Маяк Останкино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34</v>
      </c>
      <c r="C55" s="1">
        <v>601</v>
      </c>
      <c r="D55" s="1">
        <v>144</v>
      </c>
      <c r="E55" s="1">
        <v>384</v>
      </c>
      <c r="F55" s="1">
        <v>261</v>
      </c>
      <c r="G55" s="6">
        <v>0.28000000000000003</v>
      </c>
      <c r="H55" s="1">
        <v>45</v>
      </c>
      <c r="I55" s="1" t="s">
        <v>35</v>
      </c>
      <c r="J55" s="1">
        <v>392</v>
      </c>
      <c r="K55" s="1">
        <f t="shared" si="20"/>
        <v>-8</v>
      </c>
      <c r="L55" s="1"/>
      <c r="M55" s="1"/>
      <c r="N55" s="1">
        <v>510</v>
      </c>
      <c r="O55" s="1">
        <v>100</v>
      </c>
      <c r="P55" s="1">
        <f t="shared" si="25"/>
        <v>76.8</v>
      </c>
      <c r="Q55" s="5">
        <f t="shared" si="33"/>
        <v>127.39999999999998</v>
      </c>
      <c r="R55" s="5">
        <f t="shared" si="32"/>
        <v>127</v>
      </c>
      <c r="S55" s="5">
        <f t="shared" si="30"/>
        <v>77</v>
      </c>
      <c r="T55" s="5">
        <v>50</v>
      </c>
      <c r="U55" s="5"/>
      <c r="V55" s="1"/>
      <c r="W55" s="1">
        <f t="shared" si="31"/>
        <v>12.994791666666668</v>
      </c>
      <c r="X55" s="1">
        <f t="shared" si="4"/>
        <v>11.341145833333334</v>
      </c>
      <c r="Y55" s="1">
        <v>90.4</v>
      </c>
      <c r="Z55" s="1">
        <v>80.400000000000006</v>
      </c>
      <c r="AA55" s="1">
        <v>101</v>
      </c>
      <c r="AB55" s="1">
        <v>73.2</v>
      </c>
      <c r="AC55" s="1">
        <v>100.2</v>
      </c>
      <c r="AD55" s="1"/>
      <c r="AE55" s="1">
        <f t="shared" si="7"/>
        <v>21.560000000000002</v>
      </c>
      <c r="AF55" s="1">
        <f t="shared" si="8"/>
        <v>14.000000000000002</v>
      </c>
      <c r="AG55" s="1"/>
      <c r="AH55" s="1" t="str">
        <f>VLOOKUP(A55,[1]Бердянск!$A:$A,1,0)</f>
        <v>6666 БОЯNСКАЯ Папа может п/к в/у 0,28кг 8шт  ОСТАНКИНО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34</v>
      </c>
      <c r="C56" s="1">
        <v>495</v>
      </c>
      <c r="D56" s="1">
        <v>1000</v>
      </c>
      <c r="E56" s="1">
        <v>445</v>
      </c>
      <c r="F56" s="24">
        <f>849+F40</f>
        <v>843</v>
      </c>
      <c r="G56" s="6">
        <v>0.35</v>
      </c>
      <c r="H56" s="1">
        <v>45</v>
      </c>
      <c r="I56" s="1" t="s">
        <v>35</v>
      </c>
      <c r="J56" s="1">
        <v>466</v>
      </c>
      <c r="K56" s="1">
        <f t="shared" si="20"/>
        <v>-21</v>
      </c>
      <c r="L56" s="1"/>
      <c r="M56" s="1"/>
      <c r="N56" s="1">
        <v>160</v>
      </c>
      <c r="O56" s="1">
        <v>140</v>
      </c>
      <c r="P56" s="1">
        <f t="shared" si="25"/>
        <v>89</v>
      </c>
      <c r="Q56" s="5">
        <f t="shared" si="33"/>
        <v>14</v>
      </c>
      <c r="R56" s="5">
        <v>180</v>
      </c>
      <c r="S56" s="5">
        <f t="shared" si="30"/>
        <v>80</v>
      </c>
      <c r="T56" s="5">
        <v>100</v>
      </c>
      <c r="U56" s="5">
        <v>250</v>
      </c>
      <c r="V56" s="1"/>
      <c r="W56" s="1">
        <f t="shared" si="31"/>
        <v>14.865168539325843</v>
      </c>
      <c r="X56" s="1">
        <f t="shared" si="4"/>
        <v>12.842696629213483</v>
      </c>
      <c r="Y56" s="1">
        <v>114</v>
      </c>
      <c r="Z56" s="1">
        <v>139.80000000000001</v>
      </c>
      <c r="AA56" s="1">
        <v>114</v>
      </c>
      <c r="AB56" s="1">
        <v>131.80000000000001</v>
      </c>
      <c r="AC56" s="1">
        <v>149.6</v>
      </c>
      <c r="AD56" s="1" t="s">
        <v>95</v>
      </c>
      <c r="AE56" s="1">
        <f t="shared" si="7"/>
        <v>28</v>
      </c>
      <c r="AF56" s="1">
        <f t="shared" si="8"/>
        <v>35</v>
      </c>
      <c r="AG56" s="1"/>
      <c r="AH56" s="1" t="str">
        <f>VLOOKUP(A56,[1]Бердянск!$A:$A,1,0)</f>
        <v>6683 СЕРВЕЛАТ ЗЕРНИСТЫЙ ПМ в/к в/у 0,35кг  ОСТАНКИНО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34</v>
      </c>
      <c r="C57" s="1">
        <v>631</v>
      </c>
      <c r="D57" s="1">
        <v>552</v>
      </c>
      <c r="E57" s="24">
        <f>465+E41</f>
        <v>464</v>
      </c>
      <c r="F57" s="24">
        <f>589+F41</f>
        <v>581</v>
      </c>
      <c r="G57" s="6">
        <v>0.28000000000000003</v>
      </c>
      <c r="H57" s="1">
        <v>45</v>
      </c>
      <c r="I57" s="1" t="s">
        <v>35</v>
      </c>
      <c r="J57" s="1">
        <v>475</v>
      </c>
      <c r="K57" s="1">
        <f t="shared" si="20"/>
        <v>-11</v>
      </c>
      <c r="L57" s="1"/>
      <c r="M57" s="1"/>
      <c r="N57" s="1">
        <v>180</v>
      </c>
      <c r="O57" s="1">
        <v>130</v>
      </c>
      <c r="P57" s="1">
        <f t="shared" si="25"/>
        <v>92.8</v>
      </c>
      <c r="Q57" s="5">
        <f t="shared" si="33"/>
        <v>315.39999999999986</v>
      </c>
      <c r="R57" s="5">
        <v>450</v>
      </c>
      <c r="S57" s="5">
        <f t="shared" si="30"/>
        <v>250</v>
      </c>
      <c r="T57" s="5">
        <v>200</v>
      </c>
      <c r="U57" s="5">
        <v>450</v>
      </c>
      <c r="V57" s="1"/>
      <c r="W57" s="1">
        <f t="shared" si="31"/>
        <v>14.45043103448276</v>
      </c>
      <c r="X57" s="1">
        <f t="shared" si="4"/>
        <v>9.6012931034482758</v>
      </c>
      <c r="Y57" s="1">
        <v>96.8</v>
      </c>
      <c r="Z57" s="1">
        <v>109.8</v>
      </c>
      <c r="AA57" s="1">
        <v>118.2</v>
      </c>
      <c r="AB57" s="1">
        <v>106.2</v>
      </c>
      <c r="AC57" s="1">
        <v>108.8</v>
      </c>
      <c r="AD57" s="26" t="s">
        <v>155</v>
      </c>
      <c r="AE57" s="1">
        <f t="shared" si="7"/>
        <v>70</v>
      </c>
      <c r="AF57" s="1">
        <f t="shared" si="8"/>
        <v>56.000000000000007</v>
      </c>
      <c r="AG57" s="1"/>
      <c r="AH57" s="1" t="str">
        <f>VLOOKUP(A57,[1]Бердянск!$A:$A,1,0)</f>
        <v>6684 СЕРВЕЛАТ КАРЕЛЬСКИЙ ПМ в/к в/у 0,28кг  ОСТАНКИНО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34</v>
      </c>
      <c r="C58" s="1">
        <v>688</v>
      </c>
      <c r="D58" s="1">
        <v>584</v>
      </c>
      <c r="E58" s="1">
        <v>512</v>
      </c>
      <c r="F58" s="1">
        <v>556</v>
      </c>
      <c r="G58" s="6">
        <v>0.35</v>
      </c>
      <c r="H58" s="1">
        <v>45</v>
      </c>
      <c r="I58" s="1" t="s">
        <v>39</v>
      </c>
      <c r="J58" s="1">
        <v>523</v>
      </c>
      <c r="K58" s="1">
        <f t="shared" si="20"/>
        <v>-11</v>
      </c>
      <c r="L58" s="1"/>
      <c r="M58" s="1"/>
      <c r="N58" s="1">
        <v>500</v>
      </c>
      <c r="O58" s="1">
        <v>300</v>
      </c>
      <c r="P58" s="1">
        <f t="shared" si="25"/>
        <v>102.4</v>
      </c>
      <c r="Q58" s="5">
        <f t="shared" ref="Q58:Q59" si="34">14*P58-O58-N58-F58</f>
        <v>77.600000000000136</v>
      </c>
      <c r="R58" s="5">
        <v>120</v>
      </c>
      <c r="S58" s="5">
        <f t="shared" si="30"/>
        <v>70</v>
      </c>
      <c r="T58" s="5">
        <v>50</v>
      </c>
      <c r="U58" s="5">
        <v>120</v>
      </c>
      <c r="V58" s="1"/>
      <c r="W58" s="1">
        <f t="shared" si="31"/>
        <v>14.4140625</v>
      </c>
      <c r="X58" s="1">
        <f t="shared" si="4"/>
        <v>13.2421875</v>
      </c>
      <c r="Y58" s="1">
        <v>128.6</v>
      </c>
      <c r="Z58" s="1">
        <v>119.8</v>
      </c>
      <c r="AA58" s="1">
        <v>123</v>
      </c>
      <c r="AB58" s="1">
        <v>135.6</v>
      </c>
      <c r="AC58" s="1">
        <v>127.8</v>
      </c>
      <c r="AD58" s="1"/>
      <c r="AE58" s="1">
        <f t="shared" si="7"/>
        <v>24.5</v>
      </c>
      <c r="AF58" s="1">
        <f t="shared" si="8"/>
        <v>17.5</v>
      </c>
      <c r="AG58" s="1"/>
      <c r="AH58" s="1" t="str">
        <f>VLOOKUP(A58,[1]Бердянск!$A:$A,1,0)</f>
        <v>6689 СЕРВЕЛАТ ОХОТНИЧИЙ ПМ в/к в/у 0,35кг 8шт  ОСТАНКИНО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34</v>
      </c>
      <c r="C59" s="1">
        <v>853</v>
      </c>
      <c r="D59" s="1">
        <v>400</v>
      </c>
      <c r="E59" s="1">
        <v>583</v>
      </c>
      <c r="F59" s="1">
        <v>480</v>
      </c>
      <c r="G59" s="6">
        <v>0.35</v>
      </c>
      <c r="H59" s="1">
        <v>45</v>
      </c>
      <c r="I59" s="1" t="s">
        <v>39</v>
      </c>
      <c r="J59" s="1">
        <v>612</v>
      </c>
      <c r="K59" s="1">
        <f t="shared" si="20"/>
        <v>-29</v>
      </c>
      <c r="L59" s="1"/>
      <c r="M59" s="1"/>
      <c r="N59" s="1">
        <v>450</v>
      </c>
      <c r="O59" s="1">
        <v>150</v>
      </c>
      <c r="P59" s="1">
        <f t="shared" si="25"/>
        <v>116.6</v>
      </c>
      <c r="Q59" s="5">
        <f t="shared" si="34"/>
        <v>552.39999999999986</v>
      </c>
      <c r="R59" s="5">
        <v>630</v>
      </c>
      <c r="S59" s="5">
        <f t="shared" si="30"/>
        <v>430</v>
      </c>
      <c r="T59" s="5">
        <v>200</v>
      </c>
      <c r="U59" s="5">
        <v>630</v>
      </c>
      <c r="V59" s="1"/>
      <c r="W59" s="1">
        <f t="shared" si="31"/>
        <v>14.665523156089195</v>
      </c>
      <c r="X59" s="1">
        <f t="shared" si="4"/>
        <v>9.2624356775300178</v>
      </c>
      <c r="Y59" s="1">
        <v>116.4</v>
      </c>
      <c r="Z59" s="1">
        <v>111.4</v>
      </c>
      <c r="AA59" s="1">
        <v>120.8</v>
      </c>
      <c r="AB59" s="1">
        <v>107.4</v>
      </c>
      <c r="AC59" s="1">
        <v>139.6</v>
      </c>
      <c r="AD59" s="1"/>
      <c r="AE59" s="1">
        <f t="shared" si="7"/>
        <v>150.5</v>
      </c>
      <c r="AF59" s="1">
        <f t="shared" si="8"/>
        <v>70</v>
      </c>
      <c r="AG59" s="1"/>
      <c r="AH59" s="1" t="str">
        <f>VLOOKUP(A59,[1]Бердянск!$A:$A,1,0)</f>
        <v>6697 СЕРВЕЛАТ ФИНСКИЙ ПМ в/к в/у 0,35кг 8шт  ОСТАНКИНО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34</v>
      </c>
      <c r="C60" s="1">
        <v>351</v>
      </c>
      <c r="D60" s="1">
        <v>128</v>
      </c>
      <c r="E60" s="1">
        <v>145</v>
      </c>
      <c r="F60" s="1">
        <v>273</v>
      </c>
      <c r="G60" s="6">
        <v>0.28000000000000003</v>
      </c>
      <c r="H60" s="1">
        <v>45</v>
      </c>
      <c r="I60" s="1" t="s">
        <v>35</v>
      </c>
      <c r="J60" s="1">
        <v>153</v>
      </c>
      <c r="K60" s="1">
        <f t="shared" si="20"/>
        <v>-8</v>
      </c>
      <c r="L60" s="1"/>
      <c r="M60" s="1"/>
      <c r="N60" s="1">
        <v>0</v>
      </c>
      <c r="O60" s="1"/>
      <c r="P60" s="1">
        <f t="shared" si="25"/>
        <v>29</v>
      </c>
      <c r="Q60" s="5">
        <f t="shared" si="33"/>
        <v>104</v>
      </c>
      <c r="R60" s="5">
        <v>135</v>
      </c>
      <c r="S60" s="5">
        <f t="shared" si="30"/>
        <v>135</v>
      </c>
      <c r="T60" s="5"/>
      <c r="U60" s="5">
        <v>150</v>
      </c>
      <c r="V60" s="1"/>
      <c r="W60" s="1">
        <f t="shared" si="31"/>
        <v>14.068965517241379</v>
      </c>
      <c r="X60" s="1">
        <f t="shared" si="4"/>
        <v>9.4137931034482758</v>
      </c>
      <c r="Y60" s="1">
        <v>15</v>
      </c>
      <c r="Z60" s="1">
        <v>34.6</v>
      </c>
      <c r="AA60" s="1">
        <v>39</v>
      </c>
      <c r="AB60" s="1">
        <v>22.6</v>
      </c>
      <c r="AC60" s="1">
        <v>25.4</v>
      </c>
      <c r="AD60" s="1"/>
      <c r="AE60" s="1">
        <f t="shared" si="7"/>
        <v>37.800000000000004</v>
      </c>
      <c r="AF60" s="1">
        <f t="shared" si="8"/>
        <v>0</v>
      </c>
      <c r="AG60" s="1"/>
      <c r="AH60" s="1" t="str">
        <f>VLOOKUP(A60,[1]Бердянск!$A:$A,1,0)</f>
        <v>6701 СЕРВЕЛАТ ШВАРЦЕР ПМ в/к в/у 0.28кг 8шт.  ОСТАНКИНО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34</v>
      </c>
      <c r="C61" s="1">
        <v>982</v>
      </c>
      <c r="D61" s="1">
        <v>1008</v>
      </c>
      <c r="E61" s="1">
        <v>704</v>
      </c>
      <c r="F61" s="1">
        <v>1033</v>
      </c>
      <c r="G61" s="6">
        <v>0.41</v>
      </c>
      <c r="H61" s="1">
        <v>45</v>
      </c>
      <c r="I61" s="1" t="s">
        <v>35</v>
      </c>
      <c r="J61" s="1">
        <v>692</v>
      </c>
      <c r="K61" s="1">
        <f t="shared" si="20"/>
        <v>12</v>
      </c>
      <c r="L61" s="1"/>
      <c r="M61" s="1"/>
      <c r="N61" s="1">
        <v>51.599999999999909</v>
      </c>
      <c r="O61" s="1"/>
      <c r="P61" s="1">
        <f t="shared" si="25"/>
        <v>140.80000000000001</v>
      </c>
      <c r="Q61" s="5">
        <f t="shared" si="33"/>
        <v>745.80000000000018</v>
      </c>
      <c r="R61" s="5">
        <v>900</v>
      </c>
      <c r="S61" s="5">
        <f t="shared" si="30"/>
        <v>700</v>
      </c>
      <c r="T61" s="5">
        <v>200</v>
      </c>
      <c r="U61" s="5">
        <v>1000</v>
      </c>
      <c r="V61" s="1"/>
      <c r="W61" s="1">
        <f t="shared" si="31"/>
        <v>14.095170454545453</v>
      </c>
      <c r="X61" s="1">
        <f t="shared" si="4"/>
        <v>7.7031249999999991</v>
      </c>
      <c r="Y61" s="1">
        <v>137.19999999999999</v>
      </c>
      <c r="Z61" s="1">
        <v>169</v>
      </c>
      <c r="AA61" s="1">
        <v>182.2</v>
      </c>
      <c r="AB61" s="1">
        <v>161.4</v>
      </c>
      <c r="AC61" s="1">
        <v>190.8</v>
      </c>
      <c r="AD61" s="1"/>
      <c r="AE61" s="1">
        <f t="shared" si="7"/>
        <v>287</v>
      </c>
      <c r="AF61" s="1">
        <f t="shared" si="8"/>
        <v>82</v>
      </c>
      <c r="AG61" s="1"/>
      <c r="AH61" s="1" t="str">
        <f>VLOOKUP(A61,[1]Бердянск!$A:$A,1,0)</f>
        <v>6713 СОЧНЫЙ ГРИЛЬ ПМ сос п/о мгс 0,41кг 8 шт.  ОСТАНКИНО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34</v>
      </c>
      <c r="C62" s="1">
        <v>910</v>
      </c>
      <c r="D62" s="1">
        <v>1490</v>
      </c>
      <c r="E62" s="24">
        <f>687+E100</f>
        <v>768</v>
      </c>
      <c r="F62" s="24">
        <f>1498+F98+F100</f>
        <v>1362</v>
      </c>
      <c r="G62" s="6">
        <v>0.41</v>
      </c>
      <c r="H62" s="1">
        <v>45</v>
      </c>
      <c r="I62" s="1" t="s">
        <v>39</v>
      </c>
      <c r="J62" s="1">
        <v>689</v>
      </c>
      <c r="K62" s="1">
        <f t="shared" si="20"/>
        <v>79</v>
      </c>
      <c r="L62" s="1"/>
      <c r="M62" s="1"/>
      <c r="N62" s="1">
        <v>450</v>
      </c>
      <c r="O62" s="1">
        <v>350</v>
      </c>
      <c r="P62" s="1">
        <f t="shared" si="25"/>
        <v>153.6</v>
      </c>
      <c r="Q62" s="5"/>
      <c r="R62" s="5">
        <v>300</v>
      </c>
      <c r="S62" s="5">
        <f t="shared" si="30"/>
        <v>100</v>
      </c>
      <c r="T62" s="5">
        <v>200</v>
      </c>
      <c r="U62" s="29">
        <v>300</v>
      </c>
      <c r="V62" s="30" t="s">
        <v>147</v>
      </c>
      <c r="W62" s="1">
        <f t="shared" si="31"/>
        <v>16.028645833333336</v>
      </c>
      <c r="X62" s="1">
        <f t="shared" si="4"/>
        <v>14.075520833333334</v>
      </c>
      <c r="Y62" s="1">
        <v>155.80000000000001</v>
      </c>
      <c r="Z62" s="1">
        <v>159.80000000000001</v>
      </c>
      <c r="AA62" s="1">
        <v>147.6</v>
      </c>
      <c r="AB62" s="1">
        <v>88.2</v>
      </c>
      <c r="AC62" s="1">
        <v>34</v>
      </c>
      <c r="AD62" s="1" t="s">
        <v>102</v>
      </c>
      <c r="AE62" s="1">
        <f t="shared" si="7"/>
        <v>41</v>
      </c>
      <c r="AF62" s="1">
        <f t="shared" si="8"/>
        <v>82</v>
      </c>
      <c r="AG62" s="1"/>
      <c r="AH62" s="1" t="str">
        <f>VLOOKUP(A62,[1]Бердянск!$A:$A,1,0)</f>
        <v>6722 СОЧНЫЕ ПМ сос п/о мгс 0,41кг 10шт  ОСТАНКИНО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34</v>
      </c>
      <c r="C63" s="1">
        <v>220</v>
      </c>
      <c r="D63" s="1">
        <v>1250</v>
      </c>
      <c r="E63" s="1">
        <v>318</v>
      </c>
      <c r="F63" s="1">
        <v>1012</v>
      </c>
      <c r="G63" s="6">
        <v>0.41</v>
      </c>
      <c r="H63" s="1">
        <v>45</v>
      </c>
      <c r="I63" s="1" t="s">
        <v>35</v>
      </c>
      <c r="J63" s="1">
        <v>495</v>
      </c>
      <c r="K63" s="1">
        <f t="shared" si="20"/>
        <v>-177</v>
      </c>
      <c r="L63" s="1"/>
      <c r="M63" s="1"/>
      <c r="N63" s="1">
        <v>150</v>
      </c>
      <c r="O63" s="1">
        <v>100</v>
      </c>
      <c r="P63" s="1">
        <f t="shared" si="25"/>
        <v>63.6</v>
      </c>
      <c r="Q63" s="5">
        <v>300</v>
      </c>
      <c r="R63" s="5">
        <f t="shared" si="32"/>
        <v>300</v>
      </c>
      <c r="S63" s="5">
        <f t="shared" si="30"/>
        <v>200</v>
      </c>
      <c r="T63" s="5">
        <v>100</v>
      </c>
      <c r="U63" s="5"/>
      <c r="V63" s="1"/>
      <c r="W63" s="1">
        <f t="shared" si="31"/>
        <v>24.559748427672954</v>
      </c>
      <c r="X63" s="1">
        <f t="shared" si="4"/>
        <v>19.842767295597483</v>
      </c>
      <c r="Y63" s="1">
        <v>113.6</v>
      </c>
      <c r="Z63" s="1">
        <v>125.4</v>
      </c>
      <c r="AA63" s="1">
        <v>115.4</v>
      </c>
      <c r="AB63" s="1">
        <v>136.19999999999999</v>
      </c>
      <c r="AC63" s="1">
        <v>128</v>
      </c>
      <c r="AD63" s="1"/>
      <c r="AE63" s="1">
        <f t="shared" si="7"/>
        <v>82</v>
      </c>
      <c r="AF63" s="1">
        <f t="shared" si="8"/>
        <v>41</v>
      </c>
      <c r="AG63" s="1"/>
      <c r="AH63" s="1" t="str">
        <f>VLOOKUP(A63,[1]Бердянск!$A:$A,1,0)</f>
        <v>6726 СЛИВОЧНЫЕ ПМ сос п/о мгс 0,41кг 10шт  Останкино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34</v>
      </c>
      <c r="C64" s="1">
        <v>86</v>
      </c>
      <c r="D64" s="1">
        <v>21</v>
      </c>
      <c r="E64" s="1">
        <v>85</v>
      </c>
      <c r="F64" s="1">
        <v>11</v>
      </c>
      <c r="G64" s="6">
        <v>0.4</v>
      </c>
      <c r="H64" s="1">
        <v>30</v>
      </c>
      <c r="I64" s="1" t="s">
        <v>35</v>
      </c>
      <c r="J64" s="1">
        <v>88</v>
      </c>
      <c r="K64" s="1">
        <f t="shared" si="20"/>
        <v>-3</v>
      </c>
      <c r="L64" s="1"/>
      <c r="M64" s="1"/>
      <c r="N64" s="1">
        <v>63</v>
      </c>
      <c r="O64" s="1"/>
      <c r="P64" s="1">
        <f t="shared" si="25"/>
        <v>17</v>
      </c>
      <c r="Q64" s="5">
        <f t="shared" si="33"/>
        <v>147</v>
      </c>
      <c r="R64" s="5">
        <v>160</v>
      </c>
      <c r="S64" s="5">
        <f t="shared" si="30"/>
        <v>110</v>
      </c>
      <c r="T64" s="5">
        <v>50</v>
      </c>
      <c r="U64" s="5">
        <v>160</v>
      </c>
      <c r="V64" s="1"/>
      <c r="W64" s="1">
        <f t="shared" si="31"/>
        <v>13.764705882352942</v>
      </c>
      <c r="X64" s="1">
        <f t="shared" si="4"/>
        <v>4.3529411764705879</v>
      </c>
      <c r="Y64" s="1">
        <v>11</v>
      </c>
      <c r="Z64" s="1">
        <v>5.8</v>
      </c>
      <c r="AA64" s="1">
        <v>-1</v>
      </c>
      <c r="AB64" s="1">
        <v>3.4</v>
      </c>
      <c r="AC64" s="1">
        <v>10</v>
      </c>
      <c r="AD64" s="1"/>
      <c r="AE64" s="1">
        <f t="shared" si="7"/>
        <v>44</v>
      </c>
      <c r="AF64" s="1">
        <f t="shared" si="8"/>
        <v>20</v>
      </c>
      <c r="AG64" s="1"/>
      <c r="AH64" s="1" t="str">
        <f>VLOOKUP(A64,[1]Бердянск!$A:$A,1,0)</f>
        <v>6759 МОЛОЧНЫЕ ГОСТ сос ц/о мгс 0,4кг 7 шт  Останкино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105</v>
      </c>
      <c r="B65" s="1" t="s">
        <v>31</v>
      </c>
      <c r="C65" s="1">
        <v>12.298999999999999</v>
      </c>
      <c r="D65" s="1">
        <v>12.332000000000001</v>
      </c>
      <c r="E65" s="1">
        <v>5.1669999999999998</v>
      </c>
      <c r="F65" s="1">
        <v>19.463999999999999</v>
      </c>
      <c r="G65" s="6">
        <v>1</v>
      </c>
      <c r="H65" s="1">
        <v>30</v>
      </c>
      <c r="I65" s="1" t="s">
        <v>35</v>
      </c>
      <c r="J65" s="1">
        <v>5</v>
      </c>
      <c r="K65" s="1">
        <f t="shared" si="20"/>
        <v>0.16699999999999982</v>
      </c>
      <c r="L65" s="1"/>
      <c r="M65" s="1"/>
      <c r="N65" s="1">
        <v>0</v>
      </c>
      <c r="O65" s="1"/>
      <c r="P65" s="1">
        <f t="shared" si="25"/>
        <v>1.0333999999999999</v>
      </c>
      <c r="Q65" s="5"/>
      <c r="R65" s="5">
        <f t="shared" si="32"/>
        <v>0</v>
      </c>
      <c r="S65" s="5">
        <f t="shared" si="30"/>
        <v>0</v>
      </c>
      <c r="T65" s="5"/>
      <c r="U65" s="5"/>
      <c r="V65" s="1"/>
      <c r="W65" s="1">
        <f t="shared" si="31"/>
        <v>18.834913876524094</v>
      </c>
      <c r="X65" s="1">
        <f t="shared" si="4"/>
        <v>18.834913876524094</v>
      </c>
      <c r="Y65" s="1">
        <v>-0.2044</v>
      </c>
      <c r="Z65" s="1">
        <v>-0.29299999999999998</v>
      </c>
      <c r="AA65" s="1">
        <v>-1.2194</v>
      </c>
      <c r="AB65" s="1">
        <v>0.73599999999999999</v>
      </c>
      <c r="AC65" s="1">
        <v>1.1308</v>
      </c>
      <c r="AD65" s="23" t="s">
        <v>106</v>
      </c>
      <c r="AE65" s="1">
        <f t="shared" si="7"/>
        <v>0</v>
      </c>
      <c r="AF65" s="1">
        <f t="shared" si="8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34</v>
      </c>
      <c r="C66" s="1">
        <v>255</v>
      </c>
      <c r="D66" s="1">
        <v>32</v>
      </c>
      <c r="E66" s="1">
        <v>146</v>
      </c>
      <c r="F66" s="1">
        <v>78</v>
      </c>
      <c r="G66" s="6">
        <v>0.41</v>
      </c>
      <c r="H66" s="1">
        <v>45</v>
      </c>
      <c r="I66" s="1" t="s">
        <v>35</v>
      </c>
      <c r="J66" s="1">
        <v>143</v>
      </c>
      <c r="K66" s="1">
        <f t="shared" ref="K66:K97" si="35">E66-J66</f>
        <v>3</v>
      </c>
      <c r="L66" s="1"/>
      <c r="M66" s="1"/>
      <c r="N66" s="1">
        <v>55</v>
      </c>
      <c r="O66" s="1"/>
      <c r="P66" s="1">
        <f t="shared" si="25"/>
        <v>29.2</v>
      </c>
      <c r="Q66" s="5">
        <f t="shared" si="33"/>
        <v>246.59999999999997</v>
      </c>
      <c r="R66" s="5">
        <f t="shared" si="32"/>
        <v>247</v>
      </c>
      <c r="S66" s="5">
        <f t="shared" si="30"/>
        <v>197</v>
      </c>
      <c r="T66" s="5">
        <v>50</v>
      </c>
      <c r="U66" s="5"/>
      <c r="V66" s="1"/>
      <c r="W66" s="1">
        <f t="shared" si="31"/>
        <v>13.013698630136986</v>
      </c>
      <c r="X66" s="1">
        <f t="shared" si="4"/>
        <v>4.5547945205479454</v>
      </c>
      <c r="Y66" s="1">
        <v>20.2</v>
      </c>
      <c r="Z66" s="1">
        <v>17.399999999999999</v>
      </c>
      <c r="AA66" s="1">
        <v>26.6</v>
      </c>
      <c r="AB66" s="1">
        <v>17.600000000000001</v>
      </c>
      <c r="AC66" s="1">
        <v>9.1999999999999993</v>
      </c>
      <c r="AD66" s="1"/>
      <c r="AE66" s="1">
        <f t="shared" si="7"/>
        <v>80.77</v>
      </c>
      <c r="AF66" s="1">
        <f t="shared" si="8"/>
        <v>20.5</v>
      </c>
      <c r="AG66" s="1"/>
      <c r="AH66" s="1" t="str">
        <f>VLOOKUP(A66,[1]Бердянск!$A:$A,1,0)</f>
        <v>6762 СЛИВОЧНЫЕ сос ц/о мгс 0,41кг 8шт  Останкино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108</v>
      </c>
      <c r="B67" s="1" t="s">
        <v>31</v>
      </c>
      <c r="C67" s="1">
        <v>41.16</v>
      </c>
      <c r="D67" s="1">
        <v>12.618</v>
      </c>
      <c r="E67" s="1">
        <v>7.1479999999999997</v>
      </c>
      <c r="F67" s="1">
        <v>46.482999999999997</v>
      </c>
      <c r="G67" s="6">
        <v>1</v>
      </c>
      <c r="H67" s="1">
        <v>45</v>
      </c>
      <c r="I67" s="1" t="s">
        <v>35</v>
      </c>
      <c r="J67" s="1">
        <v>7</v>
      </c>
      <c r="K67" s="1">
        <f t="shared" si="35"/>
        <v>0.14799999999999969</v>
      </c>
      <c r="L67" s="1"/>
      <c r="M67" s="1"/>
      <c r="N67" s="1">
        <v>0</v>
      </c>
      <c r="O67" s="1"/>
      <c r="P67" s="1">
        <f t="shared" si="25"/>
        <v>1.4296</v>
      </c>
      <c r="Q67" s="5"/>
      <c r="R67" s="5">
        <f t="shared" si="32"/>
        <v>0</v>
      </c>
      <c r="S67" s="5">
        <f t="shared" si="30"/>
        <v>0</v>
      </c>
      <c r="T67" s="5"/>
      <c r="U67" s="5"/>
      <c r="V67" s="1"/>
      <c r="W67" s="1">
        <f t="shared" si="31"/>
        <v>32.514689423614996</v>
      </c>
      <c r="X67" s="1">
        <f t="shared" ref="X67:X104" si="36">(F67+N67+O67)/P67</f>
        <v>32.514689423614996</v>
      </c>
      <c r="Y67" s="1">
        <v>1.454</v>
      </c>
      <c r="Z67" s="1">
        <v>0.76700000000000002</v>
      </c>
      <c r="AA67" s="1">
        <v>-0.12920000000000001</v>
      </c>
      <c r="AB67" s="1">
        <v>2.6880000000000002</v>
      </c>
      <c r="AC67" s="1">
        <v>2.5179999999999998</v>
      </c>
      <c r="AD67" s="27" t="s">
        <v>157</v>
      </c>
      <c r="AE67" s="1">
        <f t="shared" si="7"/>
        <v>0</v>
      </c>
      <c r="AF67" s="1">
        <f t="shared" si="8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34</v>
      </c>
      <c r="C68" s="1">
        <v>207</v>
      </c>
      <c r="D68" s="1">
        <v>150</v>
      </c>
      <c r="E68" s="1">
        <v>161</v>
      </c>
      <c r="F68" s="1">
        <v>119</v>
      </c>
      <c r="G68" s="6">
        <v>0.36</v>
      </c>
      <c r="H68" s="1">
        <v>45</v>
      </c>
      <c r="I68" s="1" t="s">
        <v>35</v>
      </c>
      <c r="J68" s="1">
        <v>168</v>
      </c>
      <c r="K68" s="1">
        <f t="shared" si="35"/>
        <v>-7</v>
      </c>
      <c r="L68" s="1"/>
      <c r="M68" s="1"/>
      <c r="N68" s="1">
        <v>50</v>
      </c>
      <c r="O68" s="1"/>
      <c r="P68" s="1">
        <f t="shared" si="25"/>
        <v>32.200000000000003</v>
      </c>
      <c r="Q68" s="5">
        <f t="shared" si="33"/>
        <v>249.60000000000002</v>
      </c>
      <c r="R68" s="5">
        <v>280</v>
      </c>
      <c r="S68" s="5">
        <f t="shared" si="30"/>
        <v>230</v>
      </c>
      <c r="T68" s="5">
        <v>50</v>
      </c>
      <c r="U68" s="5">
        <v>300</v>
      </c>
      <c r="V68" s="1"/>
      <c r="W68" s="1">
        <f t="shared" si="31"/>
        <v>13.944099378881987</v>
      </c>
      <c r="X68" s="1">
        <f t="shared" si="36"/>
        <v>5.2484472049689437</v>
      </c>
      <c r="Y68" s="1">
        <v>23.2</v>
      </c>
      <c r="Z68" s="1">
        <v>26.2</v>
      </c>
      <c r="AA68" s="1">
        <v>29.2</v>
      </c>
      <c r="AB68" s="1">
        <v>11.4</v>
      </c>
      <c r="AC68" s="1">
        <v>12</v>
      </c>
      <c r="AD68" s="1"/>
      <c r="AE68" s="1">
        <f t="shared" si="7"/>
        <v>82.8</v>
      </c>
      <c r="AF68" s="1">
        <f t="shared" si="8"/>
        <v>18</v>
      </c>
      <c r="AG68" s="1"/>
      <c r="AH68" s="1" t="str">
        <f>VLOOKUP(A68,[1]Бердянск!$A:$A,1,0)</f>
        <v>6765 РУБЛЕНЫЕ сос ц/о мгс 0,36кг 6шт  Останкино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110</v>
      </c>
      <c r="B69" s="1" t="s">
        <v>31</v>
      </c>
      <c r="C69" s="1">
        <v>35.1</v>
      </c>
      <c r="D69" s="1"/>
      <c r="E69" s="1">
        <v>18.247</v>
      </c>
      <c r="F69" s="1">
        <v>16.853000000000002</v>
      </c>
      <c r="G69" s="6">
        <v>1</v>
      </c>
      <c r="H69" s="1">
        <v>45</v>
      </c>
      <c r="I69" s="1" t="s">
        <v>35</v>
      </c>
      <c r="J69" s="1">
        <v>17</v>
      </c>
      <c r="K69" s="1">
        <f t="shared" si="35"/>
        <v>1.2469999999999999</v>
      </c>
      <c r="L69" s="1"/>
      <c r="M69" s="1"/>
      <c r="N69" s="1">
        <v>0</v>
      </c>
      <c r="O69" s="1"/>
      <c r="P69" s="1">
        <f t="shared" si="25"/>
        <v>3.6494</v>
      </c>
      <c r="Q69" s="5">
        <f t="shared" si="33"/>
        <v>30.589199999999998</v>
      </c>
      <c r="R69" s="5">
        <f t="shared" si="32"/>
        <v>31</v>
      </c>
      <c r="S69" s="5">
        <f t="shared" si="30"/>
        <v>31</v>
      </c>
      <c r="T69" s="5"/>
      <c r="U69" s="5"/>
      <c r="V69" s="1"/>
      <c r="W69" s="1">
        <f t="shared" si="31"/>
        <v>13.112566449279335</v>
      </c>
      <c r="X69" s="1">
        <f t="shared" si="36"/>
        <v>4.6180194004493895</v>
      </c>
      <c r="Y69" s="1">
        <v>1.9092</v>
      </c>
      <c r="Z69" s="1">
        <v>2.7637999999999998</v>
      </c>
      <c r="AA69" s="1">
        <v>4.0015999999999998</v>
      </c>
      <c r="AB69" s="1">
        <v>3.4394</v>
      </c>
      <c r="AC69" s="1">
        <v>6.4946000000000002</v>
      </c>
      <c r="AD69" s="1" t="s">
        <v>37</v>
      </c>
      <c r="AE69" s="1">
        <f t="shared" si="7"/>
        <v>31</v>
      </c>
      <c r="AF69" s="1">
        <f t="shared" si="8"/>
        <v>0</v>
      </c>
      <c r="AG69" s="1"/>
      <c r="AH69" s="1" t="str">
        <f>VLOOKUP(A69,[1]Бердянск!$A:$A,1,0)</f>
        <v>6767 РУБЛЕНЫЕ сос ц/о мгс 1*4  Останкино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111</v>
      </c>
      <c r="B70" s="1" t="s">
        <v>34</v>
      </c>
      <c r="C70" s="1">
        <v>103.988</v>
      </c>
      <c r="D70" s="1"/>
      <c r="E70" s="1">
        <v>54</v>
      </c>
      <c r="F70" s="1">
        <v>35.988</v>
      </c>
      <c r="G70" s="6">
        <v>0.41</v>
      </c>
      <c r="H70" s="1">
        <v>45</v>
      </c>
      <c r="I70" s="1" t="s">
        <v>35</v>
      </c>
      <c r="J70" s="1">
        <v>59</v>
      </c>
      <c r="K70" s="1">
        <f t="shared" si="35"/>
        <v>-5</v>
      </c>
      <c r="L70" s="1"/>
      <c r="M70" s="1"/>
      <c r="N70" s="1">
        <v>50</v>
      </c>
      <c r="O70" s="1"/>
      <c r="P70" s="1">
        <f t="shared" ref="P70:P86" si="37">E70/5</f>
        <v>10.8</v>
      </c>
      <c r="Q70" s="5">
        <f t="shared" si="33"/>
        <v>54.412000000000006</v>
      </c>
      <c r="R70" s="5">
        <v>70</v>
      </c>
      <c r="S70" s="5">
        <f t="shared" si="30"/>
        <v>70</v>
      </c>
      <c r="T70" s="5"/>
      <c r="U70" s="5">
        <v>70</v>
      </c>
      <c r="V70" s="1"/>
      <c r="W70" s="1">
        <f t="shared" si="31"/>
        <v>14.443333333333332</v>
      </c>
      <c r="X70" s="1">
        <f t="shared" si="36"/>
        <v>7.9618518518518515</v>
      </c>
      <c r="Y70" s="1">
        <v>10.0024</v>
      </c>
      <c r="Z70" s="1">
        <v>9.4</v>
      </c>
      <c r="AA70" s="1">
        <v>9.8000000000000007</v>
      </c>
      <c r="AB70" s="1">
        <v>4.5999999999999996</v>
      </c>
      <c r="AC70" s="1">
        <v>12.4</v>
      </c>
      <c r="AD70" s="1"/>
      <c r="AE70" s="1">
        <f t="shared" si="7"/>
        <v>28.7</v>
      </c>
      <c r="AF70" s="1">
        <f t="shared" si="8"/>
        <v>0</v>
      </c>
      <c r="AG70" s="1"/>
      <c r="AH70" s="1" t="str">
        <f>VLOOKUP(A70,[1]Бердянск!$A:$A,1,0)</f>
        <v>6768 С СЫРОМ сос ц/о мгс 0,41кг 6шт  Останкино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112</v>
      </c>
      <c r="B71" s="1" t="s">
        <v>34</v>
      </c>
      <c r="C71" s="1">
        <v>2</v>
      </c>
      <c r="D71" s="1"/>
      <c r="E71" s="1">
        <v>-4</v>
      </c>
      <c r="F71" s="1"/>
      <c r="G71" s="6">
        <v>0.41</v>
      </c>
      <c r="H71" s="1">
        <v>45</v>
      </c>
      <c r="I71" s="1" t="s">
        <v>35</v>
      </c>
      <c r="J71" s="1">
        <v>9</v>
      </c>
      <c r="K71" s="1">
        <f t="shared" si="35"/>
        <v>-13</v>
      </c>
      <c r="L71" s="1"/>
      <c r="M71" s="1"/>
      <c r="N71" s="1">
        <v>95</v>
      </c>
      <c r="O71" s="1"/>
      <c r="P71" s="1">
        <f t="shared" si="37"/>
        <v>-0.8</v>
      </c>
      <c r="Q71" s="5">
        <v>30</v>
      </c>
      <c r="R71" s="5">
        <v>36</v>
      </c>
      <c r="S71" s="5">
        <f t="shared" si="30"/>
        <v>36</v>
      </c>
      <c r="T71" s="5"/>
      <c r="U71" s="5">
        <v>50</v>
      </c>
      <c r="V71" s="1"/>
      <c r="W71" s="1">
        <f t="shared" si="31"/>
        <v>-163.75</v>
      </c>
      <c r="X71" s="1">
        <f t="shared" si="36"/>
        <v>-118.75</v>
      </c>
      <c r="Y71" s="1">
        <v>9.6</v>
      </c>
      <c r="Z71" s="1">
        <v>1.8</v>
      </c>
      <c r="AA71" s="1">
        <v>4.5999999999999996</v>
      </c>
      <c r="AB71" s="1">
        <v>10.742000000000001</v>
      </c>
      <c r="AC71" s="1">
        <v>11.4</v>
      </c>
      <c r="AD71" s="1"/>
      <c r="AE71" s="1">
        <f t="shared" ref="AE71:AE104" si="38">S71*G71</f>
        <v>14.76</v>
      </c>
      <c r="AF71" s="1">
        <f t="shared" ref="AF71:AF104" si="39">T71*G71</f>
        <v>0</v>
      </c>
      <c r="AG71" s="1"/>
      <c r="AH71" s="1" t="str">
        <f>VLOOKUP(A71,[1]Бердянск!$A:$A,1,0)</f>
        <v>6770 ИСПАНСКИЕ сос ц/о мгс 0,41кг 6шт  Останкино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113</v>
      </c>
      <c r="B72" s="1" t="s">
        <v>34</v>
      </c>
      <c r="C72" s="1">
        <v>363</v>
      </c>
      <c r="D72" s="1">
        <v>32</v>
      </c>
      <c r="E72" s="1">
        <v>155</v>
      </c>
      <c r="F72" s="1">
        <v>169</v>
      </c>
      <c r="G72" s="6">
        <v>0.28000000000000003</v>
      </c>
      <c r="H72" s="1">
        <v>45</v>
      </c>
      <c r="I72" s="1" t="s">
        <v>35</v>
      </c>
      <c r="J72" s="1">
        <v>166</v>
      </c>
      <c r="K72" s="1">
        <f t="shared" si="35"/>
        <v>-11</v>
      </c>
      <c r="L72" s="1"/>
      <c r="M72" s="1"/>
      <c r="N72" s="1">
        <v>190</v>
      </c>
      <c r="O72" s="1">
        <v>60</v>
      </c>
      <c r="P72" s="1">
        <f t="shared" si="37"/>
        <v>31</v>
      </c>
      <c r="Q72" s="5">
        <v>60</v>
      </c>
      <c r="R72" s="5">
        <f t="shared" si="32"/>
        <v>60</v>
      </c>
      <c r="S72" s="5">
        <f t="shared" si="30"/>
        <v>60</v>
      </c>
      <c r="T72" s="5"/>
      <c r="U72" s="5"/>
      <c r="V72" s="1"/>
      <c r="W72" s="1">
        <f t="shared" si="31"/>
        <v>15.451612903225806</v>
      </c>
      <c r="X72" s="1">
        <f t="shared" si="36"/>
        <v>13.516129032258064</v>
      </c>
      <c r="Y72" s="1">
        <v>41.2</v>
      </c>
      <c r="Z72" s="1">
        <v>35.4</v>
      </c>
      <c r="AA72" s="1">
        <v>7.2</v>
      </c>
      <c r="AB72" s="1">
        <v>43</v>
      </c>
      <c r="AC72" s="1">
        <v>42.8</v>
      </c>
      <c r="AD72" s="1" t="s">
        <v>114</v>
      </c>
      <c r="AE72" s="1">
        <f t="shared" si="38"/>
        <v>16.8</v>
      </c>
      <c r="AF72" s="1">
        <f t="shared" si="39"/>
        <v>0</v>
      </c>
      <c r="AG72" s="1"/>
      <c r="AH72" s="1" t="str">
        <f>VLOOKUP(A72,[1]Бердянск!$A:$A,1,0)</f>
        <v>6773 САЛЯМИ Папа может п/к в/у 0,28кг 8шт  Останкино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115</v>
      </c>
      <c r="B73" s="1" t="s">
        <v>34</v>
      </c>
      <c r="C73" s="1">
        <v>145</v>
      </c>
      <c r="D73" s="1">
        <v>176</v>
      </c>
      <c r="E73" s="1">
        <v>71</v>
      </c>
      <c r="F73" s="1">
        <v>176</v>
      </c>
      <c r="G73" s="6">
        <v>0.35</v>
      </c>
      <c r="H73" s="1">
        <v>45</v>
      </c>
      <c r="I73" s="1" t="s">
        <v>35</v>
      </c>
      <c r="J73" s="1">
        <v>87</v>
      </c>
      <c r="K73" s="1">
        <f t="shared" si="35"/>
        <v>-16</v>
      </c>
      <c r="L73" s="1"/>
      <c r="M73" s="1"/>
      <c r="N73" s="1">
        <v>90</v>
      </c>
      <c r="O73" s="1"/>
      <c r="P73" s="1">
        <f t="shared" si="37"/>
        <v>14.2</v>
      </c>
      <c r="Q73" s="5">
        <v>40</v>
      </c>
      <c r="R73" s="5">
        <f t="shared" si="32"/>
        <v>40</v>
      </c>
      <c r="S73" s="5">
        <f t="shared" si="30"/>
        <v>40</v>
      </c>
      <c r="T73" s="5"/>
      <c r="U73" s="5"/>
      <c r="V73" s="1"/>
      <c r="W73" s="1">
        <f t="shared" si="31"/>
        <v>21.549295774647888</v>
      </c>
      <c r="X73" s="1">
        <f t="shared" si="36"/>
        <v>18.732394366197184</v>
      </c>
      <c r="Y73" s="1">
        <v>24.6</v>
      </c>
      <c r="Z73" s="1">
        <v>26</v>
      </c>
      <c r="AA73" s="1">
        <v>25</v>
      </c>
      <c r="AB73" s="1">
        <v>26</v>
      </c>
      <c r="AC73" s="1">
        <v>28.6</v>
      </c>
      <c r="AD73" s="1"/>
      <c r="AE73" s="1">
        <f t="shared" si="38"/>
        <v>14</v>
      </c>
      <c r="AF73" s="1">
        <f t="shared" si="39"/>
        <v>0</v>
      </c>
      <c r="AG73" s="1"/>
      <c r="AH73" s="1" t="str">
        <f>VLOOKUP(A73,[1]Бердянск!$A:$A,1,0)</f>
        <v>6776 ХОТ-ДОГ Папа может сос п/о мгс 0,35кг  Останкино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116</v>
      </c>
      <c r="B74" s="1" t="s">
        <v>34</v>
      </c>
      <c r="C74" s="1">
        <v>1077</v>
      </c>
      <c r="D74" s="1">
        <v>450</v>
      </c>
      <c r="E74" s="1">
        <v>614</v>
      </c>
      <c r="F74" s="1">
        <v>727</v>
      </c>
      <c r="G74" s="6">
        <v>0.4</v>
      </c>
      <c r="H74" s="1">
        <v>45</v>
      </c>
      <c r="I74" s="1" t="s">
        <v>35</v>
      </c>
      <c r="J74" s="1">
        <v>613</v>
      </c>
      <c r="K74" s="1">
        <f t="shared" si="35"/>
        <v>1</v>
      </c>
      <c r="L74" s="1"/>
      <c r="M74" s="1"/>
      <c r="N74" s="1">
        <v>280</v>
      </c>
      <c r="O74" s="1">
        <v>170</v>
      </c>
      <c r="P74" s="1">
        <f t="shared" si="37"/>
        <v>122.8</v>
      </c>
      <c r="Q74" s="5">
        <f t="shared" si="33"/>
        <v>419.39999999999986</v>
      </c>
      <c r="R74" s="5">
        <v>550</v>
      </c>
      <c r="S74" s="5">
        <f t="shared" si="30"/>
        <v>400</v>
      </c>
      <c r="T74" s="5">
        <v>150</v>
      </c>
      <c r="U74" s="5">
        <v>650</v>
      </c>
      <c r="V74" s="1"/>
      <c r="W74" s="1">
        <f t="shared" si="31"/>
        <v>14.063517915309447</v>
      </c>
      <c r="X74" s="1">
        <f t="shared" si="36"/>
        <v>9.5846905537459293</v>
      </c>
      <c r="Y74" s="1">
        <v>127.6</v>
      </c>
      <c r="Z74" s="1">
        <v>145.4</v>
      </c>
      <c r="AA74" s="1">
        <v>130.6</v>
      </c>
      <c r="AB74" s="1">
        <v>90.8</v>
      </c>
      <c r="AC74" s="1">
        <v>133</v>
      </c>
      <c r="AD74" s="1" t="s">
        <v>117</v>
      </c>
      <c r="AE74" s="1">
        <f t="shared" si="38"/>
        <v>160</v>
      </c>
      <c r="AF74" s="1">
        <f t="shared" si="39"/>
        <v>60</v>
      </c>
      <c r="AG74" s="1"/>
      <c r="AH74" s="1" t="str">
        <f>VLOOKUP(A74,[1]Бердянск!$A:$A,1,0)</f>
        <v>6777 МЯСНЫЕ С ГОВЯДИНОЙ ПМ сос п/о мгс 0,4кг  Останкино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34</v>
      </c>
      <c r="C75" s="1">
        <v>81</v>
      </c>
      <c r="D75" s="1"/>
      <c r="E75" s="1">
        <v>11</v>
      </c>
      <c r="F75" s="1">
        <v>68</v>
      </c>
      <c r="G75" s="6">
        <v>0.5</v>
      </c>
      <c r="H75" s="1">
        <v>120</v>
      </c>
      <c r="I75" s="1" t="s">
        <v>35</v>
      </c>
      <c r="J75" s="1">
        <v>11</v>
      </c>
      <c r="K75" s="1">
        <f t="shared" si="35"/>
        <v>0</v>
      </c>
      <c r="L75" s="1"/>
      <c r="M75" s="1"/>
      <c r="N75" s="1">
        <v>0</v>
      </c>
      <c r="O75" s="1"/>
      <c r="P75" s="1">
        <f t="shared" si="37"/>
        <v>2.2000000000000002</v>
      </c>
      <c r="Q75" s="5"/>
      <c r="R75" s="5">
        <f t="shared" si="32"/>
        <v>0</v>
      </c>
      <c r="S75" s="5">
        <f t="shared" si="30"/>
        <v>0</v>
      </c>
      <c r="T75" s="5"/>
      <c r="U75" s="5"/>
      <c r="V75" s="1"/>
      <c r="W75" s="1">
        <f t="shared" si="31"/>
        <v>30.909090909090907</v>
      </c>
      <c r="X75" s="1">
        <f t="shared" si="36"/>
        <v>30.909090909090907</v>
      </c>
      <c r="Y75" s="1">
        <v>1.8</v>
      </c>
      <c r="Z75" s="1">
        <v>4.2</v>
      </c>
      <c r="AA75" s="1">
        <v>0.4</v>
      </c>
      <c r="AB75" s="1">
        <v>1</v>
      </c>
      <c r="AC75" s="1">
        <v>2</v>
      </c>
      <c r="AD75" s="28" t="s">
        <v>119</v>
      </c>
      <c r="AE75" s="1">
        <f t="shared" si="38"/>
        <v>0</v>
      </c>
      <c r="AF75" s="1">
        <f t="shared" si="39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120</v>
      </c>
      <c r="B76" s="1" t="s">
        <v>31</v>
      </c>
      <c r="C76" s="1">
        <v>53.006</v>
      </c>
      <c r="D76" s="1">
        <v>10.625999999999999</v>
      </c>
      <c r="E76" s="1">
        <v>-1.3839999999999999</v>
      </c>
      <c r="F76" s="1">
        <v>49.6</v>
      </c>
      <c r="G76" s="6">
        <v>1</v>
      </c>
      <c r="H76" s="1">
        <v>45</v>
      </c>
      <c r="I76" s="1" t="s">
        <v>35</v>
      </c>
      <c r="J76" s="1">
        <v>9.6999999999999993</v>
      </c>
      <c r="K76" s="1">
        <f t="shared" si="35"/>
        <v>-11.084</v>
      </c>
      <c r="L76" s="1"/>
      <c r="M76" s="1"/>
      <c r="N76" s="1">
        <v>0</v>
      </c>
      <c r="O76" s="1"/>
      <c r="P76" s="1">
        <f t="shared" si="37"/>
        <v>-0.27679999999999999</v>
      </c>
      <c r="Q76" s="5"/>
      <c r="R76" s="5">
        <f t="shared" si="32"/>
        <v>0</v>
      </c>
      <c r="S76" s="5">
        <f t="shared" si="30"/>
        <v>0</v>
      </c>
      <c r="T76" s="5"/>
      <c r="U76" s="5"/>
      <c r="V76" s="1"/>
      <c r="W76" s="1">
        <f t="shared" si="31"/>
        <v>-179.1907514450867</v>
      </c>
      <c r="X76" s="1">
        <f t="shared" si="36"/>
        <v>-179.1907514450867</v>
      </c>
      <c r="Y76" s="1">
        <v>0.41139999999999999</v>
      </c>
      <c r="Z76" s="1">
        <v>1.3675999999999999</v>
      </c>
      <c r="AA76" s="1">
        <v>1.1055999999999999</v>
      </c>
      <c r="AB76" s="1">
        <v>4.5414000000000003</v>
      </c>
      <c r="AC76" s="1">
        <v>6.2092000000000001</v>
      </c>
      <c r="AD76" s="28" t="s">
        <v>119</v>
      </c>
      <c r="AE76" s="1">
        <f t="shared" si="38"/>
        <v>0</v>
      </c>
      <c r="AF76" s="1">
        <f t="shared" si="39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34</v>
      </c>
      <c r="C77" s="1">
        <v>30</v>
      </c>
      <c r="D77" s="1">
        <v>24</v>
      </c>
      <c r="E77" s="1">
        <v>43</v>
      </c>
      <c r="F77" s="1">
        <v>2</v>
      </c>
      <c r="G77" s="6">
        <v>0.33</v>
      </c>
      <c r="H77" s="1">
        <v>45</v>
      </c>
      <c r="I77" s="1" t="s">
        <v>35</v>
      </c>
      <c r="J77" s="1">
        <v>46</v>
      </c>
      <c r="K77" s="1">
        <f t="shared" si="35"/>
        <v>-3</v>
      </c>
      <c r="L77" s="1"/>
      <c r="M77" s="1"/>
      <c r="N77" s="1">
        <v>16</v>
      </c>
      <c r="O77" s="1"/>
      <c r="P77" s="1">
        <f t="shared" si="37"/>
        <v>8.6</v>
      </c>
      <c r="Q77" s="5">
        <f>12*P77-O77-N77-F77</f>
        <v>85.199999999999989</v>
      </c>
      <c r="R77" s="5">
        <f t="shared" si="32"/>
        <v>85</v>
      </c>
      <c r="S77" s="5">
        <f t="shared" si="30"/>
        <v>85</v>
      </c>
      <c r="T77" s="5"/>
      <c r="U77" s="5"/>
      <c r="V77" s="23">
        <f>P77/(Y77/100)-100</f>
        <v>95.454545454545439</v>
      </c>
      <c r="W77" s="1">
        <f t="shared" si="31"/>
        <v>11.976744186046512</v>
      </c>
      <c r="X77" s="1">
        <f t="shared" si="36"/>
        <v>2.0930232558139537</v>
      </c>
      <c r="Y77" s="1">
        <v>4.4000000000000004</v>
      </c>
      <c r="Z77" s="1">
        <v>5.6</v>
      </c>
      <c r="AA77" s="1">
        <v>-0.6</v>
      </c>
      <c r="AB77" s="1">
        <v>7.4</v>
      </c>
      <c r="AC77" s="1">
        <v>6.6</v>
      </c>
      <c r="AD77" s="1"/>
      <c r="AE77" s="1">
        <f t="shared" si="38"/>
        <v>28.05</v>
      </c>
      <c r="AF77" s="1">
        <f t="shared" si="39"/>
        <v>0</v>
      </c>
      <c r="AG77" s="1"/>
      <c r="AH77" s="1" t="str">
        <f>VLOOKUP(A77,[1]Бердянск!$A:$A,1,0)</f>
        <v>6791 СЕРВЕЛАТ ПРЕМИУМ в/к в/у 0,33кг 8шт  Останкино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122</v>
      </c>
      <c r="B78" s="1" t="s">
        <v>31</v>
      </c>
      <c r="C78" s="1">
        <v>2.9809999999999999</v>
      </c>
      <c r="D78" s="1">
        <v>17.844000000000001</v>
      </c>
      <c r="E78" s="1">
        <v>3.016</v>
      </c>
      <c r="F78" s="1">
        <v>15.797000000000001</v>
      </c>
      <c r="G78" s="6">
        <v>1</v>
      </c>
      <c r="H78" s="1">
        <v>45</v>
      </c>
      <c r="I78" s="1" t="s">
        <v>35</v>
      </c>
      <c r="J78" s="1">
        <v>4.5999999999999996</v>
      </c>
      <c r="K78" s="1">
        <f t="shared" si="35"/>
        <v>-1.5839999999999996</v>
      </c>
      <c r="L78" s="1"/>
      <c r="M78" s="1"/>
      <c r="N78" s="1">
        <v>10</v>
      </c>
      <c r="O78" s="1"/>
      <c r="P78" s="1">
        <f t="shared" si="37"/>
        <v>0.60319999999999996</v>
      </c>
      <c r="Q78" s="5"/>
      <c r="R78" s="5">
        <f t="shared" si="32"/>
        <v>0</v>
      </c>
      <c r="S78" s="5">
        <f t="shared" si="30"/>
        <v>0</v>
      </c>
      <c r="T78" s="5"/>
      <c r="U78" s="5"/>
      <c r="V78" s="1"/>
      <c r="W78" s="1">
        <f t="shared" si="31"/>
        <v>42.766909814323611</v>
      </c>
      <c r="X78" s="1">
        <f t="shared" si="36"/>
        <v>42.766909814323611</v>
      </c>
      <c r="Y78" s="1">
        <v>0.55119999999999991</v>
      </c>
      <c r="Z78" s="1">
        <v>0.80999999999999994</v>
      </c>
      <c r="AA78" s="1">
        <v>2.0213999999999999</v>
      </c>
      <c r="AB78" s="1">
        <v>3.331</v>
      </c>
      <c r="AC78" s="1">
        <v>4.9436</v>
      </c>
      <c r="AD78" s="27" t="s">
        <v>37</v>
      </c>
      <c r="AE78" s="1">
        <f t="shared" si="38"/>
        <v>0</v>
      </c>
      <c r="AF78" s="1">
        <f t="shared" si="39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123</v>
      </c>
      <c r="B79" s="1" t="s">
        <v>34</v>
      </c>
      <c r="C79" s="1">
        <v>81</v>
      </c>
      <c r="D79" s="1">
        <v>40</v>
      </c>
      <c r="E79" s="1">
        <v>61</v>
      </c>
      <c r="F79" s="1"/>
      <c r="G79" s="6">
        <v>0.33</v>
      </c>
      <c r="H79" s="1">
        <v>45</v>
      </c>
      <c r="I79" s="1" t="s">
        <v>35</v>
      </c>
      <c r="J79" s="1">
        <v>91</v>
      </c>
      <c r="K79" s="1">
        <f t="shared" si="35"/>
        <v>-30</v>
      </c>
      <c r="L79" s="1"/>
      <c r="M79" s="1"/>
      <c r="N79" s="1">
        <v>180</v>
      </c>
      <c r="O79" s="1">
        <v>40</v>
      </c>
      <c r="P79" s="1">
        <f t="shared" si="37"/>
        <v>12.2</v>
      </c>
      <c r="Q79" s="5">
        <v>40</v>
      </c>
      <c r="R79" s="5">
        <v>60</v>
      </c>
      <c r="S79" s="5">
        <f t="shared" si="30"/>
        <v>60</v>
      </c>
      <c r="T79" s="5"/>
      <c r="U79" s="5">
        <v>60</v>
      </c>
      <c r="V79" s="1"/>
      <c r="W79" s="1">
        <f t="shared" si="31"/>
        <v>22.95081967213115</v>
      </c>
      <c r="X79" s="1">
        <f t="shared" si="36"/>
        <v>18.032786885245901</v>
      </c>
      <c r="Y79" s="1">
        <v>25.6</v>
      </c>
      <c r="Z79" s="1">
        <v>9.1999999999999993</v>
      </c>
      <c r="AA79" s="1">
        <v>4.8</v>
      </c>
      <c r="AB79" s="1">
        <v>17</v>
      </c>
      <c r="AC79" s="1">
        <v>14.4</v>
      </c>
      <c r="AD79" s="1"/>
      <c r="AE79" s="1">
        <f t="shared" si="38"/>
        <v>19.8</v>
      </c>
      <c r="AF79" s="1">
        <f t="shared" si="39"/>
        <v>0</v>
      </c>
      <c r="AG79" s="1"/>
      <c r="AH79" s="1" t="str">
        <f>VLOOKUP(A79,[1]Бердянск!$A:$A,1,0)</f>
        <v>6793 БАЛЫКОВАЯ в/к в/у 0,33кг 8шт  Останкино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124</v>
      </c>
      <c r="B80" s="1" t="s">
        <v>31</v>
      </c>
      <c r="C80" s="1">
        <v>28.984999999999999</v>
      </c>
      <c r="D80" s="1"/>
      <c r="E80" s="1">
        <v>13.882</v>
      </c>
      <c r="F80" s="1">
        <v>11.791</v>
      </c>
      <c r="G80" s="6">
        <v>1</v>
      </c>
      <c r="H80" s="1">
        <v>45</v>
      </c>
      <c r="I80" s="1" t="s">
        <v>35</v>
      </c>
      <c r="J80" s="1">
        <v>13.3</v>
      </c>
      <c r="K80" s="1">
        <f t="shared" si="35"/>
        <v>0.58199999999999896</v>
      </c>
      <c r="L80" s="1"/>
      <c r="M80" s="1"/>
      <c r="N80" s="1">
        <v>25</v>
      </c>
      <c r="O80" s="1"/>
      <c r="P80" s="1">
        <f t="shared" si="37"/>
        <v>2.7763999999999998</v>
      </c>
      <c r="Q80" s="5">
        <v>6</v>
      </c>
      <c r="R80" s="5">
        <v>10</v>
      </c>
      <c r="S80" s="5">
        <f t="shared" si="30"/>
        <v>10</v>
      </c>
      <c r="T80" s="5"/>
      <c r="U80" s="5">
        <v>12</v>
      </c>
      <c r="V80" s="1"/>
      <c r="W80" s="1">
        <f t="shared" si="31"/>
        <v>16.853119147096962</v>
      </c>
      <c r="X80" s="1">
        <f t="shared" si="36"/>
        <v>13.251332660999855</v>
      </c>
      <c r="Y80" s="1">
        <v>3.5064000000000002</v>
      </c>
      <c r="Z80" s="1">
        <v>0.92360000000000009</v>
      </c>
      <c r="AA80" s="1">
        <v>0.57919999999999994</v>
      </c>
      <c r="AB80" s="1">
        <v>3.2528000000000001</v>
      </c>
      <c r="AC80" s="1">
        <v>4.0389999999999997</v>
      </c>
      <c r="AD80" s="1"/>
      <c r="AE80" s="1">
        <f t="shared" si="38"/>
        <v>10</v>
      </c>
      <c r="AF80" s="1">
        <f t="shared" si="39"/>
        <v>0</v>
      </c>
      <c r="AG80" s="1"/>
      <c r="AH80" s="1" t="str">
        <f>VLOOKUP(A80,[1]Бердянск!$A:$A,1,0)</f>
        <v>6794 БАЛЫКОВАЯ в/к в/у  Останкино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34</v>
      </c>
      <c r="C81" s="1">
        <v>25</v>
      </c>
      <c r="D81" s="1">
        <v>32</v>
      </c>
      <c r="E81" s="1">
        <v>28</v>
      </c>
      <c r="F81" s="1">
        <v>20</v>
      </c>
      <c r="G81" s="6">
        <v>0.33</v>
      </c>
      <c r="H81" s="1">
        <v>45</v>
      </c>
      <c r="I81" s="1" t="s">
        <v>35</v>
      </c>
      <c r="J81" s="1">
        <v>35</v>
      </c>
      <c r="K81" s="1">
        <f t="shared" si="35"/>
        <v>-7</v>
      </c>
      <c r="L81" s="1"/>
      <c r="M81" s="1"/>
      <c r="N81" s="1">
        <v>0</v>
      </c>
      <c r="O81" s="1"/>
      <c r="P81" s="1">
        <f t="shared" si="37"/>
        <v>5.6</v>
      </c>
      <c r="Q81" s="5">
        <f t="shared" si="33"/>
        <v>52.8</v>
      </c>
      <c r="R81" s="5">
        <f t="shared" si="32"/>
        <v>53</v>
      </c>
      <c r="S81" s="5">
        <f t="shared" si="30"/>
        <v>53</v>
      </c>
      <c r="T81" s="5"/>
      <c r="U81" s="5"/>
      <c r="V81" s="1"/>
      <c r="W81" s="1">
        <f t="shared" si="31"/>
        <v>13.035714285714286</v>
      </c>
      <c r="X81" s="1">
        <f t="shared" si="36"/>
        <v>3.5714285714285716</v>
      </c>
      <c r="Y81" s="1">
        <v>3</v>
      </c>
      <c r="Z81" s="1">
        <v>4.8</v>
      </c>
      <c r="AA81" s="1">
        <v>-0.6</v>
      </c>
      <c r="AB81" s="1">
        <v>4</v>
      </c>
      <c r="AC81" s="1">
        <v>5.6</v>
      </c>
      <c r="AD81" s="1"/>
      <c r="AE81" s="1">
        <f t="shared" si="38"/>
        <v>17.490000000000002</v>
      </c>
      <c r="AF81" s="1">
        <f t="shared" si="39"/>
        <v>0</v>
      </c>
      <c r="AG81" s="1"/>
      <c r="AH81" s="1" t="str">
        <f>VLOOKUP(A81,[1]Бердянск!$A:$A,1,0)</f>
        <v>6795 ОСТАНКИНСКАЯ в/к в/у 0,33кг 8шт  Останкино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31</v>
      </c>
      <c r="C82" s="1">
        <v>26.588000000000001</v>
      </c>
      <c r="D82" s="1"/>
      <c r="E82" s="1">
        <v>0.747</v>
      </c>
      <c r="F82" s="1">
        <v>18.701000000000001</v>
      </c>
      <c r="G82" s="6">
        <v>1</v>
      </c>
      <c r="H82" s="1">
        <v>45</v>
      </c>
      <c r="I82" s="1" t="s">
        <v>35</v>
      </c>
      <c r="J82" s="1">
        <v>4.2</v>
      </c>
      <c r="K82" s="1">
        <f t="shared" si="35"/>
        <v>-3.4530000000000003</v>
      </c>
      <c r="L82" s="1"/>
      <c r="M82" s="1"/>
      <c r="N82" s="1">
        <v>0</v>
      </c>
      <c r="O82" s="1"/>
      <c r="P82" s="1">
        <f t="shared" si="37"/>
        <v>0.14940000000000001</v>
      </c>
      <c r="Q82" s="5"/>
      <c r="R82" s="5">
        <f t="shared" si="32"/>
        <v>0</v>
      </c>
      <c r="S82" s="5">
        <f t="shared" si="30"/>
        <v>0</v>
      </c>
      <c r="T82" s="5"/>
      <c r="U82" s="5"/>
      <c r="V82" s="1"/>
      <c r="W82" s="1">
        <f t="shared" si="31"/>
        <v>125.17402945113788</v>
      </c>
      <c r="X82" s="1">
        <f t="shared" si="36"/>
        <v>125.17402945113788</v>
      </c>
      <c r="Y82" s="1">
        <v>1.3084</v>
      </c>
      <c r="Z82" s="1">
        <v>0.64880000000000004</v>
      </c>
      <c r="AA82" s="1">
        <v>0</v>
      </c>
      <c r="AB82" s="1">
        <v>2.5893999999999999</v>
      </c>
      <c r="AC82" s="1">
        <v>0.92979999999999996</v>
      </c>
      <c r="AD82" s="28" t="s">
        <v>119</v>
      </c>
      <c r="AE82" s="1">
        <f t="shared" si="38"/>
        <v>0</v>
      </c>
      <c r="AF82" s="1">
        <f t="shared" si="39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34</v>
      </c>
      <c r="C83" s="1">
        <v>36</v>
      </c>
      <c r="D83" s="1"/>
      <c r="E83" s="1">
        <v>12</v>
      </c>
      <c r="F83" s="1">
        <v>24</v>
      </c>
      <c r="G83" s="6">
        <v>0.66</v>
      </c>
      <c r="H83" s="1">
        <v>45</v>
      </c>
      <c r="I83" s="1" t="s">
        <v>35</v>
      </c>
      <c r="J83" s="1">
        <v>11.6</v>
      </c>
      <c r="K83" s="1">
        <f t="shared" si="35"/>
        <v>0.40000000000000036</v>
      </c>
      <c r="L83" s="1"/>
      <c r="M83" s="1"/>
      <c r="N83" s="1">
        <v>0</v>
      </c>
      <c r="O83" s="1"/>
      <c r="P83" s="1">
        <f t="shared" si="37"/>
        <v>2.4</v>
      </c>
      <c r="Q83" s="5">
        <v>8</v>
      </c>
      <c r="R83" s="5">
        <f t="shared" si="32"/>
        <v>8</v>
      </c>
      <c r="S83" s="5">
        <f t="shared" si="30"/>
        <v>8</v>
      </c>
      <c r="T83" s="5"/>
      <c r="U83" s="5"/>
      <c r="V83" s="1"/>
      <c r="W83" s="1">
        <f t="shared" si="31"/>
        <v>13.333333333333334</v>
      </c>
      <c r="X83" s="1">
        <f t="shared" si="36"/>
        <v>10</v>
      </c>
      <c r="Y83" s="1">
        <v>0.8</v>
      </c>
      <c r="Z83" s="1">
        <v>-2</v>
      </c>
      <c r="AA83" s="1">
        <v>-0.4</v>
      </c>
      <c r="AB83" s="1">
        <v>2.988</v>
      </c>
      <c r="AC83" s="1">
        <v>1.4</v>
      </c>
      <c r="AD83" s="1"/>
      <c r="AE83" s="1">
        <f t="shared" si="38"/>
        <v>5.28</v>
      </c>
      <c r="AF83" s="1">
        <f t="shared" si="39"/>
        <v>0</v>
      </c>
      <c r="AG83" s="1"/>
      <c r="AH83" s="1" t="str">
        <f>VLOOKUP(A83,[1]Бердянск!$A:$A,1,0)</f>
        <v>6803 ВЕНСКАЯ САЛЯМИ п/к в/у 0,66кг 8шт  Останкино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128</v>
      </c>
      <c r="B84" s="1" t="s">
        <v>34</v>
      </c>
      <c r="C84" s="1">
        <v>4</v>
      </c>
      <c r="D84" s="1"/>
      <c r="E84" s="1">
        <v>4</v>
      </c>
      <c r="F84" s="1"/>
      <c r="G84" s="6">
        <v>0.66</v>
      </c>
      <c r="H84" s="1">
        <v>45</v>
      </c>
      <c r="I84" s="1" t="s">
        <v>35</v>
      </c>
      <c r="J84" s="1">
        <v>11.6</v>
      </c>
      <c r="K84" s="1">
        <f t="shared" si="35"/>
        <v>-7.6</v>
      </c>
      <c r="L84" s="1"/>
      <c r="M84" s="1"/>
      <c r="N84" s="1">
        <v>8</v>
      </c>
      <c r="O84" s="1"/>
      <c r="P84" s="1">
        <f t="shared" si="37"/>
        <v>0.8</v>
      </c>
      <c r="Q84" s="5">
        <v>8</v>
      </c>
      <c r="R84" s="5">
        <v>16</v>
      </c>
      <c r="S84" s="5">
        <f t="shared" si="30"/>
        <v>16</v>
      </c>
      <c r="T84" s="5"/>
      <c r="U84" s="5">
        <v>15</v>
      </c>
      <c r="V84" s="1"/>
      <c r="W84" s="1">
        <f t="shared" si="31"/>
        <v>30</v>
      </c>
      <c r="X84" s="1">
        <f t="shared" si="36"/>
        <v>10</v>
      </c>
      <c r="Y84" s="1">
        <v>0.8</v>
      </c>
      <c r="Z84" s="1">
        <v>1.4</v>
      </c>
      <c r="AA84" s="1">
        <v>0</v>
      </c>
      <c r="AB84" s="1">
        <v>0.72</v>
      </c>
      <c r="AC84" s="1">
        <v>1.4</v>
      </c>
      <c r="AD84" s="1"/>
      <c r="AE84" s="1">
        <f t="shared" si="38"/>
        <v>10.56</v>
      </c>
      <c r="AF84" s="1">
        <f t="shared" si="39"/>
        <v>0</v>
      </c>
      <c r="AG84" s="1"/>
      <c r="AH84" s="1" t="str">
        <f>VLOOKUP(A84,[1]Бердянск!$A:$A,1,0)</f>
        <v>6804 СЕРВЕЛАТ КРЕМЛЕВСКИЙ в/к в/у 0,66кг 8шт  Останкино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ht="15.75" thickBot="1" x14ac:dyDescent="0.3">
      <c r="A85" s="1" t="s">
        <v>129</v>
      </c>
      <c r="B85" s="1" t="s">
        <v>34</v>
      </c>
      <c r="C85" s="1">
        <v>76</v>
      </c>
      <c r="D85" s="1"/>
      <c r="E85" s="1">
        <v>6</v>
      </c>
      <c r="F85" s="1">
        <v>67</v>
      </c>
      <c r="G85" s="6">
        <v>0.33</v>
      </c>
      <c r="H85" s="1">
        <v>45</v>
      </c>
      <c r="I85" s="1" t="s">
        <v>35</v>
      </c>
      <c r="J85" s="1">
        <v>7</v>
      </c>
      <c r="K85" s="1">
        <f t="shared" si="35"/>
        <v>-1</v>
      </c>
      <c r="L85" s="1"/>
      <c r="M85" s="1"/>
      <c r="N85" s="1">
        <v>0</v>
      </c>
      <c r="O85" s="1"/>
      <c r="P85" s="1">
        <f t="shared" si="37"/>
        <v>1.2</v>
      </c>
      <c r="Q85" s="5"/>
      <c r="R85" s="5">
        <f t="shared" si="32"/>
        <v>0</v>
      </c>
      <c r="S85" s="5">
        <f t="shared" si="30"/>
        <v>0</v>
      </c>
      <c r="T85" s="5"/>
      <c r="U85" s="5"/>
      <c r="V85" s="1"/>
      <c r="W85" s="1">
        <f t="shared" si="31"/>
        <v>55.833333333333336</v>
      </c>
      <c r="X85" s="1">
        <f t="shared" si="36"/>
        <v>55.833333333333336</v>
      </c>
      <c r="Y85" s="1">
        <v>4.2</v>
      </c>
      <c r="Z85" s="1">
        <v>2.8</v>
      </c>
      <c r="AA85" s="1">
        <v>1.6</v>
      </c>
      <c r="AB85" s="1">
        <v>9.4</v>
      </c>
      <c r="AC85" s="1">
        <v>5.2</v>
      </c>
      <c r="AD85" s="28" t="s">
        <v>119</v>
      </c>
      <c r="AE85" s="1">
        <f t="shared" si="38"/>
        <v>0</v>
      </c>
      <c r="AF85" s="1">
        <f t="shared" si="39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9" t="s">
        <v>130</v>
      </c>
      <c r="B86" s="20" t="s">
        <v>34</v>
      </c>
      <c r="C86" s="20">
        <v>145</v>
      </c>
      <c r="D86" s="20">
        <v>272</v>
      </c>
      <c r="E86" s="20">
        <v>149</v>
      </c>
      <c r="F86" s="21">
        <v>214</v>
      </c>
      <c r="G86" s="17">
        <v>0</v>
      </c>
      <c r="H86" s="16">
        <v>45</v>
      </c>
      <c r="I86" s="16" t="s">
        <v>32</v>
      </c>
      <c r="J86" s="16">
        <v>154</v>
      </c>
      <c r="K86" s="16">
        <f t="shared" si="35"/>
        <v>-5</v>
      </c>
      <c r="L86" s="16"/>
      <c r="M86" s="16"/>
      <c r="N86" s="16">
        <v>70</v>
      </c>
      <c r="O86" s="16">
        <v>40</v>
      </c>
      <c r="P86" s="16">
        <f t="shared" si="37"/>
        <v>29.8</v>
      </c>
      <c r="Q86" s="18"/>
      <c r="R86" s="18"/>
      <c r="S86" s="18"/>
      <c r="T86" s="18"/>
      <c r="U86" s="18"/>
      <c r="V86" s="16"/>
      <c r="W86" s="16">
        <f t="shared" ref="W86:W103" si="40">(F86+N86+O86+Q86)/P86</f>
        <v>10.872483221476509</v>
      </c>
      <c r="X86" s="16">
        <f t="shared" si="36"/>
        <v>10.872483221476509</v>
      </c>
      <c r="Y86" s="16">
        <v>34.4</v>
      </c>
      <c r="Z86" s="16">
        <v>37</v>
      </c>
      <c r="AA86" s="16">
        <v>23.8</v>
      </c>
      <c r="AB86" s="16">
        <v>39</v>
      </c>
      <c r="AC86" s="16">
        <v>32.6</v>
      </c>
      <c r="AD86" s="22" t="s">
        <v>153</v>
      </c>
      <c r="AE86" s="16">
        <f t="shared" si="38"/>
        <v>0</v>
      </c>
      <c r="AF86" s="16">
        <f t="shared" si="39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ht="15.75" thickBot="1" x14ac:dyDescent="0.3">
      <c r="A87" s="10" t="s">
        <v>151</v>
      </c>
      <c r="B87" s="11" t="s">
        <v>34</v>
      </c>
      <c r="C87" s="11"/>
      <c r="D87" s="11"/>
      <c r="E87" s="11"/>
      <c r="F87" s="12"/>
      <c r="G87" s="6">
        <v>0.36</v>
      </c>
      <c r="H87" s="1">
        <v>45</v>
      </c>
      <c r="I87" s="1" t="s">
        <v>35</v>
      </c>
      <c r="J87" s="1"/>
      <c r="K87" s="1"/>
      <c r="L87" s="1"/>
      <c r="M87" s="1"/>
      <c r="N87" s="1"/>
      <c r="O87" s="1"/>
      <c r="P87" s="1"/>
      <c r="Q87" s="5">
        <f>13*P86-O86-N86-F86</f>
        <v>63.400000000000034</v>
      </c>
      <c r="R87" s="5">
        <v>95</v>
      </c>
      <c r="S87" s="5">
        <f t="shared" ref="S87:S97" si="41">R87-T87</f>
        <v>95</v>
      </c>
      <c r="T87" s="5"/>
      <c r="U87" s="5">
        <v>120</v>
      </c>
      <c r="V87" s="1"/>
      <c r="W87" s="1" t="e">
        <f t="shared" ref="W87:W97" si="42">(F87+N87+O87+R87)/P87</f>
        <v>#DIV/0!</v>
      </c>
      <c r="X87" s="1" t="e">
        <f t="shared" si="36"/>
        <v>#DIV/0!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3" t="s">
        <v>152</v>
      </c>
      <c r="AE87" s="1">
        <f t="shared" si="38"/>
        <v>34.199999999999996</v>
      </c>
      <c r="AF87" s="1">
        <f t="shared" si="39"/>
        <v>0</v>
      </c>
      <c r="AG87" s="1"/>
      <c r="AH87" s="1" t="str">
        <f>VLOOKUP(A87,[1]Бердянск!$A:$A,1,0)</f>
        <v>6931 ИЗ ОТБОРНОГО МЯСА ПМ сос п/о мгс 1/360  Останкино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34</v>
      </c>
      <c r="C88" s="1">
        <v>331</v>
      </c>
      <c r="D88" s="1">
        <v>132</v>
      </c>
      <c r="E88" s="1">
        <v>211</v>
      </c>
      <c r="F88" s="1">
        <v>177</v>
      </c>
      <c r="G88" s="6">
        <v>0.15</v>
      </c>
      <c r="H88" s="1">
        <v>60</v>
      </c>
      <c r="I88" s="1" t="s">
        <v>35</v>
      </c>
      <c r="J88" s="1">
        <v>211</v>
      </c>
      <c r="K88" s="1">
        <f t="shared" si="35"/>
        <v>0</v>
      </c>
      <c r="L88" s="1"/>
      <c r="M88" s="1"/>
      <c r="N88" s="1">
        <v>230</v>
      </c>
      <c r="O88" s="1">
        <v>70</v>
      </c>
      <c r="P88" s="1">
        <f t="shared" ref="P88:P104" si="43">E88/5</f>
        <v>42.2</v>
      </c>
      <c r="Q88" s="5">
        <f t="shared" ref="Q88:Q93" si="44">13*P88-O88-N88-F88</f>
        <v>71.600000000000023</v>
      </c>
      <c r="R88" s="5">
        <v>115</v>
      </c>
      <c r="S88" s="5">
        <f t="shared" si="41"/>
        <v>65</v>
      </c>
      <c r="T88" s="5">
        <v>50</v>
      </c>
      <c r="U88" s="5">
        <v>150</v>
      </c>
      <c r="V88" s="1"/>
      <c r="W88" s="1">
        <f t="shared" si="42"/>
        <v>14.028436018957345</v>
      </c>
      <c r="X88" s="1">
        <f t="shared" si="36"/>
        <v>11.303317535545023</v>
      </c>
      <c r="Y88" s="1">
        <v>48.4</v>
      </c>
      <c r="Z88" s="1">
        <v>45</v>
      </c>
      <c r="AA88" s="1">
        <v>52.6</v>
      </c>
      <c r="AB88" s="1">
        <v>49</v>
      </c>
      <c r="AC88" s="1">
        <v>28.6</v>
      </c>
      <c r="AD88" s="1"/>
      <c r="AE88" s="1">
        <f t="shared" si="38"/>
        <v>9.75</v>
      </c>
      <c r="AF88" s="1">
        <f t="shared" si="39"/>
        <v>7.5</v>
      </c>
      <c r="AG88" s="1"/>
      <c r="AH88" s="1" t="str">
        <f>VLOOKUP(A88,[1]Бердянск!$A:$A,1,0)</f>
        <v>6826 МЯСНОЙ пашт п/о 1/150 12шт  Останкино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34</v>
      </c>
      <c r="C89" s="1">
        <v>303</v>
      </c>
      <c r="D89" s="1">
        <v>396</v>
      </c>
      <c r="E89" s="1">
        <v>181</v>
      </c>
      <c r="F89" s="1">
        <v>436</v>
      </c>
      <c r="G89" s="6">
        <v>0.15</v>
      </c>
      <c r="H89" s="1">
        <v>60</v>
      </c>
      <c r="I89" s="1" t="s">
        <v>35</v>
      </c>
      <c r="J89" s="1">
        <v>183</v>
      </c>
      <c r="K89" s="1">
        <f t="shared" si="35"/>
        <v>-2</v>
      </c>
      <c r="L89" s="1"/>
      <c r="M89" s="1"/>
      <c r="N89" s="1">
        <v>42.600000000000023</v>
      </c>
      <c r="O89" s="1"/>
      <c r="P89" s="1">
        <f t="shared" si="43"/>
        <v>36.200000000000003</v>
      </c>
      <c r="Q89" s="5">
        <v>75</v>
      </c>
      <c r="R89" s="5">
        <f t="shared" ref="R89:R97" si="45">ROUND(Q89,0)</f>
        <v>75</v>
      </c>
      <c r="S89" s="5">
        <f t="shared" si="41"/>
        <v>75</v>
      </c>
      <c r="T89" s="5"/>
      <c r="U89" s="5"/>
      <c r="V89" s="1"/>
      <c r="W89" s="1">
        <f t="shared" si="42"/>
        <v>15.292817679558011</v>
      </c>
      <c r="X89" s="1">
        <f t="shared" si="36"/>
        <v>13.220994475138122</v>
      </c>
      <c r="Y89" s="1">
        <v>51.2</v>
      </c>
      <c r="Z89" s="1">
        <v>61.6</v>
      </c>
      <c r="AA89" s="1">
        <v>61.8</v>
      </c>
      <c r="AB89" s="1">
        <v>65.2</v>
      </c>
      <c r="AC89" s="1">
        <v>80.8</v>
      </c>
      <c r="AD89" s="1"/>
      <c r="AE89" s="1">
        <f t="shared" si="38"/>
        <v>11.25</v>
      </c>
      <c r="AF89" s="1">
        <f t="shared" si="39"/>
        <v>0</v>
      </c>
      <c r="AG89" s="1"/>
      <c r="AH89" s="1" t="str">
        <f>VLOOKUP(A89,[1]Бердянск!$A:$A,1,0)</f>
        <v>6827 НЕЖНЫЙ пашт п/о 1/150 12шт  Останкино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133</v>
      </c>
      <c r="B90" s="1" t="s">
        <v>34</v>
      </c>
      <c r="C90" s="1">
        <v>336</v>
      </c>
      <c r="D90" s="1">
        <v>444</v>
      </c>
      <c r="E90" s="1">
        <v>278</v>
      </c>
      <c r="F90" s="1">
        <v>355</v>
      </c>
      <c r="G90" s="6">
        <v>0.15</v>
      </c>
      <c r="H90" s="1">
        <v>60</v>
      </c>
      <c r="I90" s="1" t="s">
        <v>35</v>
      </c>
      <c r="J90" s="1">
        <v>273</v>
      </c>
      <c r="K90" s="1">
        <f t="shared" si="35"/>
        <v>5</v>
      </c>
      <c r="L90" s="1"/>
      <c r="M90" s="1"/>
      <c r="N90" s="1">
        <v>277.2</v>
      </c>
      <c r="O90" s="1">
        <v>50</v>
      </c>
      <c r="P90" s="1">
        <f t="shared" si="43"/>
        <v>55.6</v>
      </c>
      <c r="Q90" s="5">
        <f t="shared" si="44"/>
        <v>40.60000000000008</v>
      </c>
      <c r="R90" s="5">
        <v>100</v>
      </c>
      <c r="S90" s="5">
        <f t="shared" si="41"/>
        <v>50</v>
      </c>
      <c r="T90" s="5">
        <v>50</v>
      </c>
      <c r="U90" s="5">
        <v>150</v>
      </c>
      <c r="V90" s="1"/>
      <c r="W90" s="1">
        <f t="shared" si="42"/>
        <v>14.068345323741008</v>
      </c>
      <c r="X90" s="1">
        <f t="shared" si="36"/>
        <v>12.26978417266187</v>
      </c>
      <c r="Y90" s="1">
        <v>74.400000000000006</v>
      </c>
      <c r="Z90" s="1">
        <v>75.599999999999994</v>
      </c>
      <c r="AA90" s="1">
        <v>73.2</v>
      </c>
      <c r="AB90" s="1">
        <v>71</v>
      </c>
      <c r="AC90" s="1">
        <v>82.4</v>
      </c>
      <c r="AD90" s="1"/>
      <c r="AE90" s="1">
        <f t="shared" si="38"/>
        <v>7.5</v>
      </c>
      <c r="AF90" s="1">
        <f t="shared" si="39"/>
        <v>7.5</v>
      </c>
      <c r="AG90" s="1"/>
      <c r="AH90" s="1" t="str">
        <f>VLOOKUP(A90,[1]Бердянск!$A:$A,1,0)</f>
        <v>6828 ПЕЧЕНОЧНЫЙ пашт п/о 1/150 12шт  Останкино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31</v>
      </c>
      <c r="C91" s="1">
        <v>350.51799999999997</v>
      </c>
      <c r="D91" s="1">
        <v>615.56200000000001</v>
      </c>
      <c r="E91" s="1">
        <v>251.79599999999999</v>
      </c>
      <c r="F91" s="1">
        <v>655.47900000000004</v>
      </c>
      <c r="G91" s="6">
        <v>1</v>
      </c>
      <c r="H91" s="1">
        <v>45</v>
      </c>
      <c r="I91" s="1" t="s">
        <v>39</v>
      </c>
      <c r="J91" s="1">
        <v>238</v>
      </c>
      <c r="K91" s="1">
        <f t="shared" si="35"/>
        <v>13.795999999999992</v>
      </c>
      <c r="L91" s="1"/>
      <c r="M91" s="1"/>
      <c r="N91" s="1">
        <v>0</v>
      </c>
      <c r="O91" s="1">
        <v>60</v>
      </c>
      <c r="P91" s="1">
        <f t="shared" si="43"/>
        <v>50.359200000000001</v>
      </c>
      <c r="Q91" s="5"/>
      <c r="R91" s="5">
        <v>50</v>
      </c>
      <c r="S91" s="5">
        <f t="shared" si="41"/>
        <v>50</v>
      </c>
      <c r="T91" s="5"/>
      <c r="U91" s="5">
        <v>200</v>
      </c>
      <c r="V91" s="31" t="s">
        <v>160</v>
      </c>
      <c r="W91" s="1">
        <f t="shared" si="42"/>
        <v>15.200380466727033</v>
      </c>
      <c r="X91" s="1">
        <f t="shared" si="36"/>
        <v>14.20751322499166</v>
      </c>
      <c r="Y91" s="1">
        <v>60.107999999999997</v>
      </c>
      <c r="Z91" s="1">
        <v>79.887199999999993</v>
      </c>
      <c r="AA91" s="1">
        <v>65.923199999999994</v>
      </c>
      <c r="AB91" s="1">
        <v>70.994200000000006</v>
      </c>
      <c r="AC91" s="1">
        <v>61.547600000000003</v>
      </c>
      <c r="AD91" s="1"/>
      <c r="AE91" s="1">
        <f t="shared" si="38"/>
        <v>50</v>
      </c>
      <c r="AF91" s="1">
        <f t="shared" si="39"/>
        <v>0</v>
      </c>
      <c r="AG91" s="1"/>
      <c r="AH91" s="1" t="str">
        <f>VLOOKUP(A91,[1]Бердянск!$A:$A,1,0)</f>
        <v>6829  МОЛОЧНЫЕ КЛАССИЧЕСКИЕ сос п/о мгс 2*4 С  Останккино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34</v>
      </c>
      <c r="C92" s="1">
        <v>60</v>
      </c>
      <c r="D92" s="1">
        <v>40</v>
      </c>
      <c r="E92" s="24">
        <f>39+E50</f>
        <v>37</v>
      </c>
      <c r="F92" s="24">
        <f>49+F50</f>
        <v>45</v>
      </c>
      <c r="G92" s="6">
        <v>0.1</v>
      </c>
      <c r="H92" s="1">
        <v>60</v>
      </c>
      <c r="I92" s="1" t="s">
        <v>35</v>
      </c>
      <c r="J92" s="1">
        <v>39</v>
      </c>
      <c r="K92" s="1">
        <f t="shared" si="35"/>
        <v>-2</v>
      </c>
      <c r="L92" s="1"/>
      <c r="M92" s="1"/>
      <c r="N92" s="1">
        <v>150</v>
      </c>
      <c r="O92" s="1">
        <v>30</v>
      </c>
      <c r="P92" s="1">
        <f t="shared" si="43"/>
        <v>7.4</v>
      </c>
      <c r="Q92" s="5"/>
      <c r="R92" s="5">
        <f t="shared" si="45"/>
        <v>0</v>
      </c>
      <c r="S92" s="5">
        <f t="shared" si="41"/>
        <v>0</v>
      </c>
      <c r="T92" s="5"/>
      <c r="U92" s="5"/>
      <c r="V92" s="1"/>
      <c r="W92" s="1">
        <f t="shared" si="42"/>
        <v>30.405405405405403</v>
      </c>
      <c r="X92" s="1">
        <f t="shared" si="36"/>
        <v>30.405405405405403</v>
      </c>
      <c r="Y92" s="1">
        <v>17.399999999999999</v>
      </c>
      <c r="Z92" s="1">
        <v>9</v>
      </c>
      <c r="AA92" s="1">
        <v>13.2</v>
      </c>
      <c r="AB92" s="1">
        <v>15.6</v>
      </c>
      <c r="AC92" s="1">
        <v>13.2</v>
      </c>
      <c r="AD92" s="1" t="s">
        <v>136</v>
      </c>
      <c r="AE92" s="1">
        <f t="shared" si="38"/>
        <v>0</v>
      </c>
      <c r="AF92" s="1">
        <f t="shared" si="39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137</v>
      </c>
      <c r="B93" s="1" t="s">
        <v>31</v>
      </c>
      <c r="C93" s="1">
        <v>58.247</v>
      </c>
      <c r="D93" s="1">
        <v>8.0790000000000006</v>
      </c>
      <c r="E93" s="1">
        <v>44.75</v>
      </c>
      <c r="F93" s="1">
        <v>8.65</v>
      </c>
      <c r="G93" s="6">
        <v>1</v>
      </c>
      <c r="H93" s="1">
        <v>45</v>
      </c>
      <c r="I93" s="1" t="s">
        <v>35</v>
      </c>
      <c r="J93" s="1">
        <v>42</v>
      </c>
      <c r="K93" s="1">
        <f t="shared" si="35"/>
        <v>2.75</v>
      </c>
      <c r="L93" s="1"/>
      <c r="M93" s="1"/>
      <c r="N93" s="1">
        <v>60</v>
      </c>
      <c r="O93" s="1">
        <v>30</v>
      </c>
      <c r="P93" s="1">
        <f t="shared" si="43"/>
        <v>8.9499999999999993</v>
      </c>
      <c r="Q93" s="5">
        <f t="shared" si="44"/>
        <v>17.699999999999996</v>
      </c>
      <c r="R93" s="5">
        <v>30</v>
      </c>
      <c r="S93" s="5">
        <f t="shared" si="41"/>
        <v>30</v>
      </c>
      <c r="T93" s="5"/>
      <c r="U93" s="5">
        <v>36</v>
      </c>
      <c r="V93" s="1"/>
      <c r="W93" s="1">
        <f t="shared" si="42"/>
        <v>14.374301675977655</v>
      </c>
      <c r="X93" s="1">
        <f t="shared" si="36"/>
        <v>11.022346368715086</v>
      </c>
      <c r="Y93" s="1">
        <v>9.3656000000000006</v>
      </c>
      <c r="Z93" s="1">
        <v>4.8406000000000002</v>
      </c>
      <c r="AA93" s="1">
        <v>4.7624000000000004</v>
      </c>
      <c r="AB93" s="1">
        <v>8.9977999999999998</v>
      </c>
      <c r="AC93" s="1">
        <v>11.2182</v>
      </c>
      <c r="AD93" s="1"/>
      <c r="AE93" s="1">
        <f t="shared" si="38"/>
        <v>30</v>
      </c>
      <c r="AF93" s="1">
        <f t="shared" si="39"/>
        <v>0</v>
      </c>
      <c r="AG93" s="1"/>
      <c r="AH93" s="1" t="str">
        <f>VLOOKUP(A93,[1]Бердянск!$A:$A,1,0)</f>
        <v>6853 МОЛОЧНЫЕ ПРЕМИУМ ПМ сос п/о мгс 1*6  Останкино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138</v>
      </c>
      <c r="B94" s="1" t="s">
        <v>31</v>
      </c>
      <c r="C94" s="1">
        <v>99.494</v>
      </c>
      <c r="D94" s="1">
        <v>40.024999999999999</v>
      </c>
      <c r="E94" s="1">
        <v>59.145000000000003</v>
      </c>
      <c r="F94" s="1">
        <v>61.594000000000001</v>
      </c>
      <c r="G94" s="6">
        <v>1</v>
      </c>
      <c r="H94" s="1">
        <v>60</v>
      </c>
      <c r="I94" s="1" t="s">
        <v>39</v>
      </c>
      <c r="J94" s="1">
        <v>60</v>
      </c>
      <c r="K94" s="1">
        <f t="shared" si="35"/>
        <v>-0.85499999999999687</v>
      </c>
      <c r="L94" s="1"/>
      <c r="M94" s="1"/>
      <c r="N94" s="1">
        <v>120.3832</v>
      </c>
      <c r="O94" s="1">
        <v>30</v>
      </c>
      <c r="P94" s="1">
        <f t="shared" si="43"/>
        <v>11.829000000000001</v>
      </c>
      <c r="Q94" s="5"/>
      <c r="R94" s="5">
        <f t="shared" si="45"/>
        <v>0</v>
      </c>
      <c r="S94" s="5">
        <f t="shared" si="41"/>
        <v>0</v>
      </c>
      <c r="T94" s="5"/>
      <c r="U94" s="5"/>
      <c r="V94" s="1"/>
      <c r="W94" s="1">
        <f t="shared" si="42"/>
        <v>17.920128497759745</v>
      </c>
      <c r="X94" s="1">
        <f t="shared" si="36"/>
        <v>17.920128497759745</v>
      </c>
      <c r="Y94" s="1">
        <v>19.149799999999999</v>
      </c>
      <c r="Z94" s="1">
        <v>15.518800000000001</v>
      </c>
      <c r="AA94" s="1">
        <v>18.0062</v>
      </c>
      <c r="AB94" s="1">
        <v>16.830400000000001</v>
      </c>
      <c r="AC94" s="1">
        <v>28.0654</v>
      </c>
      <c r="AD94" s="1"/>
      <c r="AE94" s="1">
        <f t="shared" si="38"/>
        <v>0</v>
      </c>
      <c r="AF94" s="1">
        <f t="shared" si="39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139</v>
      </c>
      <c r="B95" s="1" t="s">
        <v>31</v>
      </c>
      <c r="C95" s="1">
        <v>112.869</v>
      </c>
      <c r="D95" s="1"/>
      <c r="E95" s="1">
        <v>54.847999999999999</v>
      </c>
      <c r="F95" s="1">
        <v>30.401</v>
      </c>
      <c r="G95" s="6">
        <v>1</v>
      </c>
      <c r="H95" s="1">
        <v>60</v>
      </c>
      <c r="I95" s="1" t="s">
        <v>39</v>
      </c>
      <c r="J95" s="1">
        <v>60.1</v>
      </c>
      <c r="K95" s="1">
        <f t="shared" si="35"/>
        <v>-5.2520000000000024</v>
      </c>
      <c r="L95" s="1"/>
      <c r="M95" s="1"/>
      <c r="N95" s="1">
        <v>99.168999999999983</v>
      </c>
      <c r="O95" s="1">
        <v>30</v>
      </c>
      <c r="P95" s="1">
        <f t="shared" si="43"/>
        <v>10.9696</v>
      </c>
      <c r="Q95" s="5"/>
      <c r="R95" s="5">
        <f t="shared" si="45"/>
        <v>0</v>
      </c>
      <c r="S95" s="5">
        <f t="shared" si="41"/>
        <v>0</v>
      </c>
      <c r="T95" s="5"/>
      <c r="U95" s="5"/>
      <c r="V95" s="1"/>
      <c r="W95" s="1">
        <f t="shared" si="42"/>
        <v>14.54656505250875</v>
      </c>
      <c r="X95" s="1">
        <f t="shared" si="36"/>
        <v>14.54656505250875</v>
      </c>
      <c r="Y95" s="1">
        <v>15.744</v>
      </c>
      <c r="Z95" s="1">
        <v>12.0746</v>
      </c>
      <c r="AA95" s="1">
        <v>11.973000000000001</v>
      </c>
      <c r="AB95" s="1">
        <v>18.436599999999999</v>
      </c>
      <c r="AC95" s="1">
        <v>21.365200000000002</v>
      </c>
      <c r="AD95" s="1"/>
      <c r="AE95" s="1">
        <f t="shared" si="38"/>
        <v>0</v>
      </c>
      <c r="AF95" s="1">
        <f t="shared" si="39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140</v>
      </c>
      <c r="B96" s="1" t="s">
        <v>31</v>
      </c>
      <c r="C96" s="1">
        <v>106.937</v>
      </c>
      <c r="D96" s="1">
        <v>66.709999999999994</v>
      </c>
      <c r="E96" s="1">
        <v>76.823999999999998</v>
      </c>
      <c r="F96" s="1">
        <v>80.427999999999997</v>
      </c>
      <c r="G96" s="6">
        <v>1</v>
      </c>
      <c r="H96" s="1">
        <v>60</v>
      </c>
      <c r="I96" s="1" t="s">
        <v>41</v>
      </c>
      <c r="J96" s="1">
        <v>79.534999999999997</v>
      </c>
      <c r="K96" s="1">
        <f t="shared" si="35"/>
        <v>-2.7109999999999985</v>
      </c>
      <c r="L96" s="1"/>
      <c r="M96" s="1"/>
      <c r="N96" s="1">
        <v>88.606399999999979</v>
      </c>
      <c r="O96" s="1">
        <v>20</v>
      </c>
      <c r="P96" s="1">
        <f t="shared" si="43"/>
        <v>15.364799999999999</v>
      </c>
      <c r="Q96" s="5">
        <f t="shared" ref="Q96" si="46">14*P96-O96-N96-F96</f>
        <v>26.072800000000001</v>
      </c>
      <c r="R96" s="5">
        <v>40</v>
      </c>
      <c r="S96" s="5">
        <f t="shared" si="41"/>
        <v>40</v>
      </c>
      <c r="T96" s="5"/>
      <c r="U96" s="5">
        <v>50</v>
      </c>
      <c r="V96" s="1"/>
      <c r="W96" s="1">
        <f t="shared" si="42"/>
        <v>14.906435488909715</v>
      </c>
      <c r="X96" s="1">
        <f t="shared" si="36"/>
        <v>12.303082370092678</v>
      </c>
      <c r="Y96" s="1">
        <v>19.0106</v>
      </c>
      <c r="Z96" s="1">
        <v>18.303999999999998</v>
      </c>
      <c r="AA96" s="1">
        <v>8.0278000000000009</v>
      </c>
      <c r="AB96" s="1">
        <v>20.217600000000001</v>
      </c>
      <c r="AC96" s="1">
        <v>20.912600000000001</v>
      </c>
      <c r="AD96" s="1" t="s">
        <v>141</v>
      </c>
      <c r="AE96" s="1">
        <f t="shared" si="38"/>
        <v>40</v>
      </c>
      <c r="AF96" s="1">
        <f t="shared" si="39"/>
        <v>0</v>
      </c>
      <c r="AG96" s="1"/>
      <c r="AH96" s="1" t="str">
        <f>VLOOKUP(A96,[1]Бердянск!$A:$A,1,0)</f>
        <v>6865 ВЕТЧ.НЕЖНАЯ Коровино п/о  Останкино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142</v>
      </c>
      <c r="B97" s="1" t="s">
        <v>31</v>
      </c>
      <c r="C97" s="1">
        <v>63.033999999999999</v>
      </c>
      <c r="D97" s="1"/>
      <c r="E97" s="1">
        <v>12.111000000000001</v>
      </c>
      <c r="F97" s="1">
        <v>44.860999999999997</v>
      </c>
      <c r="G97" s="6">
        <v>1</v>
      </c>
      <c r="H97" s="1">
        <v>45</v>
      </c>
      <c r="I97" s="1" t="s">
        <v>35</v>
      </c>
      <c r="J97" s="1">
        <v>14.015000000000001</v>
      </c>
      <c r="K97" s="1">
        <f t="shared" si="35"/>
        <v>-1.9039999999999999</v>
      </c>
      <c r="L97" s="1"/>
      <c r="M97" s="1"/>
      <c r="N97" s="1">
        <v>0</v>
      </c>
      <c r="O97" s="1"/>
      <c r="P97" s="1">
        <f t="shared" si="43"/>
        <v>2.4222000000000001</v>
      </c>
      <c r="Q97" s="5"/>
      <c r="R97" s="5">
        <f t="shared" si="45"/>
        <v>0</v>
      </c>
      <c r="S97" s="5">
        <f t="shared" si="41"/>
        <v>0</v>
      </c>
      <c r="T97" s="5"/>
      <c r="U97" s="5"/>
      <c r="V97" s="1"/>
      <c r="W97" s="1">
        <f t="shared" si="42"/>
        <v>18.520766245561884</v>
      </c>
      <c r="X97" s="1">
        <f t="shared" si="36"/>
        <v>18.520766245561884</v>
      </c>
      <c r="Y97" s="1">
        <v>0.40379999999999999</v>
      </c>
      <c r="Z97" s="1">
        <v>3.7351999999999999</v>
      </c>
      <c r="AA97" s="1">
        <v>5.8414000000000001</v>
      </c>
      <c r="AB97" s="1">
        <v>2.0768</v>
      </c>
      <c r="AC97" s="1">
        <v>0</v>
      </c>
      <c r="AD97" s="28" t="s">
        <v>119</v>
      </c>
      <c r="AE97" s="1">
        <f t="shared" si="38"/>
        <v>0</v>
      </c>
      <c r="AF97" s="1">
        <f t="shared" si="39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6" t="s">
        <v>143</v>
      </c>
      <c r="B98" s="16" t="s">
        <v>34</v>
      </c>
      <c r="C98" s="16">
        <v>-2</v>
      </c>
      <c r="D98" s="16"/>
      <c r="E98" s="16"/>
      <c r="F98" s="24">
        <v>-2</v>
      </c>
      <c r="G98" s="17">
        <v>0</v>
      </c>
      <c r="H98" s="16">
        <v>45</v>
      </c>
      <c r="I98" s="16" t="s">
        <v>32</v>
      </c>
      <c r="J98" s="16"/>
      <c r="K98" s="16">
        <f t="shared" ref="K98:K103" si="47">E98-J98</f>
        <v>0</v>
      </c>
      <c r="L98" s="16"/>
      <c r="M98" s="16"/>
      <c r="N98" s="16"/>
      <c r="O98" s="16"/>
      <c r="P98" s="16">
        <f t="shared" si="43"/>
        <v>0</v>
      </c>
      <c r="Q98" s="18"/>
      <c r="R98" s="18"/>
      <c r="S98" s="18"/>
      <c r="T98" s="18"/>
      <c r="U98" s="18"/>
      <c r="V98" s="16"/>
      <c r="W98" s="16" t="e">
        <f t="shared" si="40"/>
        <v>#DIV/0!</v>
      </c>
      <c r="X98" s="16" t="e">
        <f t="shared" si="36"/>
        <v>#DIV/0!</v>
      </c>
      <c r="Y98" s="16">
        <v>0</v>
      </c>
      <c r="Z98" s="16">
        <v>0.4</v>
      </c>
      <c r="AA98" s="16">
        <v>1.2</v>
      </c>
      <c r="AB98" s="16">
        <v>1.6</v>
      </c>
      <c r="AC98" s="16">
        <v>2.8</v>
      </c>
      <c r="AD98" s="16" t="s">
        <v>144</v>
      </c>
      <c r="AE98" s="16">
        <f t="shared" si="38"/>
        <v>0</v>
      </c>
      <c r="AF98" s="16">
        <f t="shared" si="39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145</v>
      </c>
      <c r="B99" s="1" t="s">
        <v>34</v>
      </c>
      <c r="C99" s="1">
        <v>91</v>
      </c>
      <c r="D99" s="1">
        <v>50</v>
      </c>
      <c r="E99" s="1">
        <v>54</v>
      </c>
      <c r="F99" s="1">
        <v>46</v>
      </c>
      <c r="G99" s="6">
        <v>0.18</v>
      </c>
      <c r="H99" s="1">
        <v>45</v>
      </c>
      <c r="I99" s="1" t="s">
        <v>35</v>
      </c>
      <c r="J99" s="1">
        <v>91</v>
      </c>
      <c r="K99" s="1">
        <f t="shared" si="47"/>
        <v>-37</v>
      </c>
      <c r="L99" s="1"/>
      <c r="M99" s="1"/>
      <c r="N99" s="1">
        <v>150</v>
      </c>
      <c r="O99" s="1">
        <v>100</v>
      </c>
      <c r="P99" s="1">
        <f t="shared" si="43"/>
        <v>10.8</v>
      </c>
      <c r="Q99" s="5"/>
      <c r="R99" s="5">
        <f>ROUND(Q99,0)</f>
        <v>0</v>
      </c>
      <c r="S99" s="5">
        <f>R99-T99</f>
        <v>0</v>
      </c>
      <c r="T99" s="5"/>
      <c r="U99" s="5"/>
      <c r="V99" s="1"/>
      <c r="W99" s="1">
        <f>(F99+N99+O99+R99)/P99</f>
        <v>27.407407407407405</v>
      </c>
      <c r="X99" s="1">
        <f t="shared" si="36"/>
        <v>27.407407407407405</v>
      </c>
      <c r="Y99" s="1">
        <v>26.2</v>
      </c>
      <c r="Z99" s="1">
        <v>16.8</v>
      </c>
      <c r="AA99" s="1">
        <v>20.2</v>
      </c>
      <c r="AB99" s="1">
        <v>18.600000000000001</v>
      </c>
      <c r="AC99" s="1">
        <v>10.6</v>
      </c>
      <c r="AD99" s="1"/>
      <c r="AE99" s="1">
        <f t="shared" si="38"/>
        <v>0</v>
      </c>
      <c r="AF99" s="1">
        <f t="shared" si="39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26" t="s">
        <v>146</v>
      </c>
      <c r="B100" s="1" t="s">
        <v>34</v>
      </c>
      <c r="C100" s="1">
        <v>-36</v>
      </c>
      <c r="D100" s="1"/>
      <c r="E100" s="24">
        <v>81</v>
      </c>
      <c r="F100" s="24">
        <v>-134</v>
      </c>
      <c r="G100" s="6">
        <v>0</v>
      </c>
      <c r="H100" s="1">
        <v>45</v>
      </c>
      <c r="I100" s="1" t="s">
        <v>147</v>
      </c>
      <c r="J100" s="1">
        <v>81</v>
      </c>
      <c r="K100" s="1">
        <f t="shared" si="47"/>
        <v>0</v>
      </c>
      <c r="L100" s="1"/>
      <c r="M100" s="1"/>
      <c r="N100" s="1"/>
      <c r="O100" s="1"/>
      <c r="P100" s="1">
        <f t="shared" si="43"/>
        <v>16.2</v>
      </c>
      <c r="Q100" s="5"/>
      <c r="R100" s="5"/>
      <c r="S100" s="5"/>
      <c r="T100" s="5"/>
      <c r="U100" s="5"/>
      <c r="V100" s="1"/>
      <c r="W100" s="1">
        <f t="shared" si="40"/>
        <v>-8.2716049382716061</v>
      </c>
      <c r="X100" s="1">
        <f t="shared" si="36"/>
        <v>-8.2716049382716061</v>
      </c>
      <c r="Y100" s="1">
        <v>10.199999999999999</v>
      </c>
      <c r="Z100" s="1">
        <v>0.2</v>
      </c>
      <c r="AA100" s="1">
        <v>0.6</v>
      </c>
      <c r="AB100" s="1">
        <v>0.2</v>
      </c>
      <c r="AC100" s="1">
        <v>0</v>
      </c>
      <c r="AD100" s="1"/>
      <c r="AE100" s="1">
        <f t="shared" si="38"/>
        <v>0</v>
      </c>
      <c r="AF100" s="1">
        <f t="shared" si="39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26" t="s">
        <v>148</v>
      </c>
      <c r="B101" s="1" t="s">
        <v>31</v>
      </c>
      <c r="C101" s="1">
        <v>-4.274</v>
      </c>
      <c r="D101" s="1">
        <v>5.2889999999999997</v>
      </c>
      <c r="E101" s="24">
        <v>32.902999999999999</v>
      </c>
      <c r="F101" s="24">
        <v>-32.902999999999999</v>
      </c>
      <c r="G101" s="6">
        <v>0</v>
      </c>
      <c r="H101" s="1">
        <v>45</v>
      </c>
      <c r="I101" s="1" t="s">
        <v>147</v>
      </c>
      <c r="J101" s="1">
        <v>32.018000000000001</v>
      </c>
      <c r="K101" s="1">
        <f t="shared" si="47"/>
        <v>0.88499999999999801</v>
      </c>
      <c r="L101" s="1"/>
      <c r="M101" s="1"/>
      <c r="N101" s="1"/>
      <c r="O101" s="1"/>
      <c r="P101" s="1">
        <f t="shared" si="43"/>
        <v>6.5805999999999996</v>
      </c>
      <c r="Q101" s="5"/>
      <c r="R101" s="5"/>
      <c r="S101" s="5"/>
      <c r="T101" s="5"/>
      <c r="U101" s="5"/>
      <c r="V101" s="1"/>
      <c r="W101" s="1">
        <f t="shared" si="40"/>
        <v>-5</v>
      </c>
      <c r="X101" s="1">
        <f t="shared" si="36"/>
        <v>-5</v>
      </c>
      <c r="Y101" s="1">
        <v>1.0578000000000001</v>
      </c>
      <c r="Z101" s="1">
        <v>0</v>
      </c>
      <c r="AA101" s="1">
        <v>0</v>
      </c>
      <c r="AB101" s="1">
        <v>0</v>
      </c>
      <c r="AC101" s="1">
        <v>0</v>
      </c>
      <c r="AD101" s="1"/>
      <c r="AE101" s="1">
        <f t="shared" si="38"/>
        <v>0</v>
      </c>
      <c r="AF101" s="1">
        <f t="shared" si="39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6" t="s">
        <v>149</v>
      </c>
      <c r="B102" s="1" t="s">
        <v>34</v>
      </c>
      <c r="C102" s="1">
        <v>-3</v>
      </c>
      <c r="D102" s="1"/>
      <c r="E102" s="24">
        <v>4</v>
      </c>
      <c r="F102" s="24">
        <v>-8</v>
      </c>
      <c r="G102" s="6">
        <v>0</v>
      </c>
      <c r="H102" s="1">
        <v>45</v>
      </c>
      <c r="I102" s="1" t="s">
        <v>147</v>
      </c>
      <c r="J102" s="1">
        <v>4</v>
      </c>
      <c r="K102" s="1">
        <f t="shared" si="47"/>
        <v>0</v>
      </c>
      <c r="L102" s="1"/>
      <c r="M102" s="1"/>
      <c r="N102" s="1"/>
      <c r="O102" s="1"/>
      <c r="P102" s="1">
        <f t="shared" si="43"/>
        <v>0.8</v>
      </c>
      <c r="Q102" s="5"/>
      <c r="R102" s="5"/>
      <c r="S102" s="5"/>
      <c r="T102" s="5"/>
      <c r="U102" s="5"/>
      <c r="V102" s="1"/>
      <c r="W102" s="1">
        <f t="shared" si="40"/>
        <v>-10</v>
      </c>
      <c r="X102" s="1">
        <f t="shared" si="36"/>
        <v>-10</v>
      </c>
      <c r="Y102" s="1">
        <v>0.8</v>
      </c>
      <c r="Z102" s="1">
        <v>0</v>
      </c>
      <c r="AA102" s="1">
        <v>0</v>
      </c>
      <c r="AB102" s="1">
        <v>0</v>
      </c>
      <c r="AC102" s="1">
        <v>0</v>
      </c>
      <c r="AD102" s="1"/>
      <c r="AE102" s="1">
        <f t="shared" si="38"/>
        <v>0</v>
      </c>
      <c r="AF102" s="1">
        <f t="shared" si="39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6" t="s">
        <v>150</v>
      </c>
      <c r="B103" s="16" t="s">
        <v>31</v>
      </c>
      <c r="C103" s="16">
        <v>-1.43</v>
      </c>
      <c r="D103" s="16"/>
      <c r="E103" s="16"/>
      <c r="F103" s="16">
        <v>-1.43</v>
      </c>
      <c r="G103" s="17">
        <v>0</v>
      </c>
      <c r="H103" s="16" t="e">
        <v>#N/A</v>
      </c>
      <c r="I103" s="16" t="s">
        <v>32</v>
      </c>
      <c r="J103" s="16"/>
      <c r="K103" s="16">
        <f t="shared" si="47"/>
        <v>0</v>
      </c>
      <c r="L103" s="16"/>
      <c r="M103" s="16"/>
      <c r="N103" s="16"/>
      <c r="O103" s="16"/>
      <c r="P103" s="16">
        <f t="shared" si="43"/>
        <v>0</v>
      </c>
      <c r="Q103" s="18"/>
      <c r="R103" s="18"/>
      <c r="S103" s="18"/>
      <c r="T103" s="18"/>
      <c r="U103" s="18"/>
      <c r="V103" s="16"/>
      <c r="W103" s="16" t="e">
        <f t="shared" si="40"/>
        <v>#DIV/0!</v>
      </c>
      <c r="X103" s="16" t="e">
        <f t="shared" si="36"/>
        <v>#DIV/0!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 t="s">
        <v>32</v>
      </c>
      <c r="AE103" s="16">
        <f t="shared" si="38"/>
        <v>0</v>
      </c>
      <c r="AF103" s="16">
        <f t="shared" si="39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67</v>
      </c>
      <c r="B104" s="1" t="s">
        <v>31</v>
      </c>
      <c r="C104" s="1"/>
      <c r="D104" s="1"/>
      <c r="E104" s="1"/>
      <c r="F104" s="1"/>
      <c r="G104" s="6">
        <v>1</v>
      </c>
      <c r="H104" s="1" t="e">
        <v>#N/A</v>
      </c>
      <c r="I104" s="1" t="s">
        <v>35</v>
      </c>
      <c r="J104" s="1"/>
      <c r="K104" s="1"/>
      <c r="L104" s="1"/>
      <c r="M104" s="1"/>
      <c r="N104" s="1"/>
      <c r="O104" s="1"/>
      <c r="P104" s="1">
        <f t="shared" si="43"/>
        <v>0</v>
      </c>
      <c r="Q104" s="15">
        <v>100</v>
      </c>
      <c r="R104" s="5">
        <f>ROUND(Q104,0)</f>
        <v>100</v>
      </c>
      <c r="S104" s="5"/>
      <c r="T104" s="5"/>
      <c r="U104" s="5">
        <v>150</v>
      </c>
      <c r="V104" s="1"/>
      <c r="W104" s="1" t="e">
        <f>(F104+N104+O104+R104)/P104</f>
        <v>#DIV/0!</v>
      </c>
      <c r="X104" s="1" t="e">
        <f t="shared" si="36"/>
        <v>#DIV/0!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4" t="s">
        <v>89</v>
      </c>
      <c r="AE104" s="1">
        <f t="shared" si="38"/>
        <v>0</v>
      </c>
      <c r="AF104" s="1">
        <f t="shared" si="39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31" t="s">
        <v>162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E104" xr:uid="{BBC31137-AD19-4B16-8473-C438743DF73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2024-09-03T06:44:08Z</dcterms:created>
  <dcterms:modified xsi:type="dcterms:W3CDTF">2024-09-16T13:58:52Z</dcterms:modified>
</cp:coreProperties>
</file>