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26E4B191-E0FA-4F84-A835-898A948FDDB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3" i="1" l="1"/>
  <c r="AD91" i="1"/>
  <c r="AD87" i="1"/>
  <c r="AD86" i="1"/>
  <c r="AD85" i="1"/>
  <c r="AD84" i="1"/>
  <c r="AD80" i="1"/>
  <c r="AD79" i="1"/>
  <c r="AD75" i="1"/>
  <c r="AD70" i="1"/>
  <c r="AD66" i="1"/>
  <c r="AD63" i="1"/>
  <c r="AD62" i="1"/>
  <c r="AD60" i="1"/>
  <c r="AD59" i="1"/>
  <c r="AD57" i="1"/>
  <c r="AD56" i="1"/>
  <c r="AD54" i="1"/>
  <c r="AD53" i="1"/>
  <c r="AD50" i="1"/>
  <c r="AD48" i="1"/>
  <c r="AD47" i="1"/>
  <c r="AD45" i="1"/>
  <c r="AD44" i="1"/>
  <c r="AD43" i="1"/>
  <c r="AD42" i="1"/>
  <c r="AD41" i="1"/>
  <c r="AD40" i="1"/>
  <c r="AD39" i="1"/>
  <c r="AD38" i="1"/>
  <c r="AD37" i="1"/>
  <c r="AD34" i="1"/>
  <c r="AD33" i="1"/>
  <c r="AD32" i="1"/>
  <c r="AD30" i="1"/>
  <c r="AD29" i="1"/>
  <c r="AD26" i="1"/>
  <c r="AD25" i="1"/>
  <c r="AD24" i="1"/>
  <c r="AD23" i="1"/>
  <c r="AD21" i="1"/>
  <c r="AD20" i="1"/>
  <c r="AD17" i="1"/>
  <c r="AD12" i="1"/>
  <c r="AD11" i="1"/>
  <c r="AD10" i="1"/>
  <c r="AD9" i="1"/>
  <c r="AD7" i="1"/>
  <c r="AD6" i="1"/>
  <c r="AC41" i="1" l="1"/>
  <c r="AC6" i="1"/>
  <c r="R94" i="1"/>
  <c r="R92" i="1"/>
  <c r="R90" i="1"/>
  <c r="R89" i="1"/>
  <c r="R88" i="1"/>
  <c r="R83" i="1"/>
  <c r="R81" i="1"/>
  <c r="R79" i="1"/>
  <c r="R78" i="1"/>
  <c r="R77" i="1"/>
  <c r="R76" i="1"/>
  <c r="R74" i="1"/>
  <c r="R73" i="1"/>
  <c r="R72" i="1"/>
  <c r="R71" i="1"/>
  <c r="R69" i="1"/>
  <c r="R68" i="1"/>
  <c r="R67" i="1"/>
  <c r="R65" i="1"/>
  <c r="R64" i="1"/>
  <c r="AC62" i="1"/>
  <c r="R61" i="1"/>
  <c r="AC59" i="1"/>
  <c r="R58" i="1"/>
  <c r="R55" i="1"/>
  <c r="R52" i="1"/>
  <c r="R51" i="1"/>
  <c r="AC50" i="1"/>
  <c r="R46" i="1"/>
  <c r="AC45" i="1"/>
  <c r="AC40" i="1"/>
  <c r="R36" i="1"/>
  <c r="R35" i="1"/>
  <c r="AC32" i="1"/>
  <c r="R31" i="1"/>
  <c r="R28" i="1"/>
  <c r="R27" i="1"/>
  <c r="R22" i="1"/>
  <c r="AC21" i="1"/>
  <c r="R18" i="1"/>
  <c r="R16" i="1"/>
  <c r="R15" i="1"/>
  <c r="R14" i="1"/>
  <c r="R13" i="1"/>
  <c r="R8" i="1"/>
  <c r="R7" i="1"/>
  <c r="AC8" i="1" l="1"/>
  <c r="AC14" i="1"/>
  <c r="AC16" i="1"/>
  <c r="AC27" i="1"/>
  <c r="AC31" i="1"/>
  <c r="AC35" i="1"/>
  <c r="AC46" i="1"/>
  <c r="AC51" i="1"/>
  <c r="AC55" i="1"/>
  <c r="AC65" i="1"/>
  <c r="AC71" i="1"/>
  <c r="AC73" i="1"/>
  <c r="AC78" i="1"/>
  <c r="AC81" i="1"/>
  <c r="AC88" i="1"/>
  <c r="AC90" i="1"/>
  <c r="AC94" i="1"/>
  <c r="AC7" i="1"/>
  <c r="AC13" i="1"/>
  <c r="AC18" i="1"/>
  <c r="AC22" i="1"/>
  <c r="AC36" i="1"/>
  <c r="AC58" i="1"/>
  <c r="AC61" i="1"/>
  <c r="AC67" i="1"/>
  <c r="AC69" i="1"/>
  <c r="AC74" i="1"/>
  <c r="AC77" i="1"/>
  <c r="AC79" i="1"/>
  <c r="AC83" i="1"/>
  <c r="AC89" i="1"/>
  <c r="AC92" i="1"/>
  <c r="AC15" i="1"/>
  <c r="AC28" i="1"/>
  <c r="AC52" i="1"/>
  <c r="AC60" i="1"/>
  <c r="AC64" i="1"/>
  <c r="AC68" i="1"/>
  <c r="AC72" i="1"/>
  <c r="AC76" i="1"/>
  <c r="AF7" i="1"/>
  <c r="AG7" i="1" s="1"/>
  <c r="AF8" i="1"/>
  <c r="AG8" i="1" s="1"/>
  <c r="AF13" i="1"/>
  <c r="AG13" i="1" s="1"/>
  <c r="AF14" i="1"/>
  <c r="AG14" i="1" s="1"/>
  <c r="AF15" i="1"/>
  <c r="AG15" i="1" s="1"/>
  <c r="AF16" i="1"/>
  <c r="AG16" i="1" s="1"/>
  <c r="AF18" i="1"/>
  <c r="AG18" i="1" s="1"/>
  <c r="AF19" i="1"/>
  <c r="AG19" i="1" s="1"/>
  <c r="AF21" i="1"/>
  <c r="AG21" i="1" s="1"/>
  <c r="AF22" i="1"/>
  <c r="AG22" i="1" s="1"/>
  <c r="AF27" i="1"/>
  <c r="AG27" i="1" s="1"/>
  <c r="AF28" i="1"/>
  <c r="AG28" i="1" s="1"/>
  <c r="AF31" i="1"/>
  <c r="AG31" i="1" s="1"/>
  <c r="AF32" i="1"/>
  <c r="AG32" i="1" s="1"/>
  <c r="AF36" i="1"/>
  <c r="AG36" i="1" s="1"/>
  <c r="AF40" i="1"/>
  <c r="AG40" i="1" s="1"/>
  <c r="AF41" i="1"/>
  <c r="AG41" i="1" s="1"/>
  <c r="AF45" i="1"/>
  <c r="AG45" i="1" s="1"/>
  <c r="AF46" i="1"/>
  <c r="AG46" i="1" s="1"/>
  <c r="AF49" i="1"/>
  <c r="AG49" i="1" s="1"/>
  <c r="AF50" i="1"/>
  <c r="AG50" i="1" s="1"/>
  <c r="AF51" i="1"/>
  <c r="AG51" i="1" s="1"/>
  <c r="AF52" i="1"/>
  <c r="AG52" i="1" s="1"/>
  <c r="AF55" i="1"/>
  <c r="AG55" i="1" s="1"/>
  <c r="AF59" i="1"/>
  <c r="AG59" i="1" s="1"/>
  <c r="AF60" i="1"/>
  <c r="AG60" i="1" s="1"/>
  <c r="AF61" i="1"/>
  <c r="AG61" i="1" s="1"/>
  <c r="AF62" i="1"/>
  <c r="AG62" i="1" s="1"/>
  <c r="AF64" i="1"/>
  <c r="AG64" i="1" s="1"/>
  <c r="AF65" i="1"/>
  <c r="AG65" i="1" s="1"/>
  <c r="AF67" i="1"/>
  <c r="AG67" i="1" s="1"/>
  <c r="AF68" i="1"/>
  <c r="AG68" i="1" s="1"/>
  <c r="AF69" i="1"/>
  <c r="AG69" i="1" s="1"/>
  <c r="AF71" i="1"/>
  <c r="AG71" i="1" s="1"/>
  <c r="AF72" i="1"/>
  <c r="AG72" i="1" s="1"/>
  <c r="AF73" i="1"/>
  <c r="AG73" i="1" s="1"/>
  <c r="AF74" i="1"/>
  <c r="AG74" i="1" s="1"/>
  <c r="AF76" i="1"/>
  <c r="AG76" i="1" s="1"/>
  <c r="AF77" i="1"/>
  <c r="AG77" i="1" s="1"/>
  <c r="AF78" i="1"/>
  <c r="AG78" i="1" s="1"/>
  <c r="AF79" i="1"/>
  <c r="AG79" i="1" s="1"/>
  <c r="AF81" i="1"/>
  <c r="AG81" i="1" s="1"/>
  <c r="AF82" i="1"/>
  <c r="AG82" i="1" s="1"/>
  <c r="AF83" i="1"/>
  <c r="AG83" i="1" s="1"/>
  <c r="AF88" i="1"/>
  <c r="AG88" i="1" s="1"/>
  <c r="AF90" i="1"/>
  <c r="AG90" i="1" s="1"/>
  <c r="AF92" i="1"/>
  <c r="AG92" i="1" s="1"/>
  <c r="AF94" i="1"/>
  <c r="AG94" i="1" s="1"/>
  <c r="AF95" i="1"/>
  <c r="AG95" i="1" s="1"/>
  <c r="AF96" i="1"/>
  <c r="AG96" i="1" s="1"/>
  <c r="AF97" i="1"/>
  <c r="AG97" i="1" s="1"/>
  <c r="AF98" i="1"/>
  <c r="AG98" i="1" s="1"/>
  <c r="AF6" i="1"/>
  <c r="AG6" i="1" s="1"/>
  <c r="F89" i="1" l="1"/>
  <c r="E89" i="1"/>
  <c r="F35" i="1"/>
  <c r="E35" i="1"/>
  <c r="E30" i="1"/>
  <c r="F58" i="1"/>
  <c r="E58" i="1"/>
  <c r="AF35" i="1" l="1"/>
  <c r="AG35" i="1" s="1"/>
  <c r="AF89" i="1"/>
  <c r="AG89" i="1" s="1"/>
  <c r="AF58" i="1"/>
  <c r="AG58" i="1" s="1"/>
  <c r="AC19" i="1"/>
  <c r="AC49" i="1"/>
  <c r="AC82" i="1"/>
  <c r="AC95" i="1"/>
  <c r="AC96" i="1"/>
  <c r="AC97" i="1"/>
  <c r="AC98" i="1"/>
  <c r="P7" i="1"/>
  <c r="U7" i="1" s="1"/>
  <c r="P8" i="1"/>
  <c r="U8" i="1" s="1"/>
  <c r="P9" i="1"/>
  <c r="Q9" i="1" s="1"/>
  <c r="P10" i="1"/>
  <c r="Q10" i="1" s="1"/>
  <c r="P11" i="1"/>
  <c r="Q11" i="1" s="1"/>
  <c r="P12" i="1"/>
  <c r="Q12" i="1" s="1"/>
  <c r="P13" i="1"/>
  <c r="U13" i="1" s="1"/>
  <c r="P14" i="1"/>
  <c r="U14" i="1" s="1"/>
  <c r="P15" i="1"/>
  <c r="U15" i="1" s="1"/>
  <c r="P16" i="1"/>
  <c r="U16" i="1" s="1"/>
  <c r="P17" i="1"/>
  <c r="Q17" i="1" s="1"/>
  <c r="P18" i="1"/>
  <c r="U18" i="1" s="1"/>
  <c r="P19" i="1"/>
  <c r="P20" i="1"/>
  <c r="Q20" i="1" s="1"/>
  <c r="P21" i="1"/>
  <c r="U21" i="1" s="1"/>
  <c r="P22" i="1"/>
  <c r="U22" i="1" s="1"/>
  <c r="P23" i="1"/>
  <c r="Q23" i="1" s="1"/>
  <c r="P24" i="1"/>
  <c r="Q24" i="1" s="1"/>
  <c r="P25" i="1"/>
  <c r="Q25" i="1" s="1"/>
  <c r="P26" i="1"/>
  <c r="Q26" i="1" s="1"/>
  <c r="P27" i="1"/>
  <c r="U27" i="1" s="1"/>
  <c r="P28" i="1"/>
  <c r="U28" i="1" s="1"/>
  <c r="P29" i="1"/>
  <c r="Q29" i="1" s="1"/>
  <c r="P30" i="1"/>
  <c r="Q30" i="1" s="1"/>
  <c r="P31" i="1"/>
  <c r="U31" i="1" s="1"/>
  <c r="P32" i="1"/>
  <c r="U32" i="1" s="1"/>
  <c r="P33" i="1"/>
  <c r="Q33" i="1" s="1"/>
  <c r="P34" i="1"/>
  <c r="Q34" i="1" s="1"/>
  <c r="P35" i="1"/>
  <c r="U35" i="1" s="1"/>
  <c r="P36" i="1"/>
  <c r="U36" i="1" s="1"/>
  <c r="P37" i="1"/>
  <c r="Q37" i="1" s="1"/>
  <c r="P38" i="1"/>
  <c r="Q38" i="1" s="1"/>
  <c r="P39" i="1"/>
  <c r="Q39" i="1" s="1"/>
  <c r="P40" i="1"/>
  <c r="U40" i="1" s="1"/>
  <c r="P41" i="1"/>
  <c r="U41" i="1" s="1"/>
  <c r="P42" i="1"/>
  <c r="Q42" i="1" s="1"/>
  <c r="P43" i="1"/>
  <c r="Q43" i="1" s="1"/>
  <c r="P44" i="1"/>
  <c r="Q44" i="1" s="1"/>
  <c r="P45" i="1"/>
  <c r="U45" i="1" s="1"/>
  <c r="P46" i="1"/>
  <c r="U46" i="1" s="1"/>
  <c r="P47" i="1"/>
  <c r="Q47" i="1" s="1"/>
  <c r="P48" i="1"/>
  <c r="Q48" i="1" s="1"/>
  <c r="P49" i="1"/>
  <c r="P50" i="1"/>
  <c r="U50" i="1" s="1"/>
  <c r="P51" i="1"/>
  <c r="U51" i="1" s="1"/>
  <c r="P52" i="1"/>
  <c r="U52" i="1" s="1"/>
  <c r="P53" i="1"/>
  <c r="Q53" i="1" s="1"/>
  <c r="P54" i="1"/>
  <c r="Q54" i="1" s="1"/>
  <c r="P55" i="1"/>
  <c r="U55" i="1" s="1"/>
  <c r="P56" i="1"/>
  <c r="Q56" i="1" s="1"/>
  <c r="P57" i="1"/>
  <c r="Q57" i="1" s="1"/>
  <c r="P58" i="1"/>
  <c r="U58" i="1" s="1"/>
  <c r="P59" i="1"/>
  <c r="U59" i="1" s="1"/>
  <c r="P60" i="1"/>
  <c r="U60" i="1" s="1"/>
  <c r="P61" i="1"/>
  <c r="U61" i="1" s="1"/>
  <c r="P62" i="1"/>
  <c r="U62" i="1" s="1"/>
  <c r="P63" i="1"/>
  <c r="Q63" i="1" s="1"/>
  <c r="P64" i="1"/>
  <c r="U64" i="1" s="1"/>
  <c r="P65" i="1"/>
  <c r="U65" i="1" s="1"/>
  <c r="P66" i="1"/>
  <c r="Q66" i="1" s="1"/>
  <c r="P67" i="1"/>
  <c r="U67" i="1" s="1"/>
  <c r="P68" i="1"/>
  <c r="U68" i="1" s="1"/>
  <c r="P69" i="1"/>
  <c r="U69" i="1" s="1"/>
  <c r="P70" i="1"/>
  <c r="Q70" i="1" s="1"/>
  <c r="P71" i="1"/>
  <c r="U71" i="1" s="1"/>
  <c r="P72" i="1"/>
  <c r="U72" i="1" s="1"/>
  <c r="P73" i="1"/>
  <c r="U73" i="1" s="1"/>
  <c r="P74" i="1"/>
  <c r="U74" i="1" s="1"/>
  <c r="P75" i="1"/>
  <c r="Q75" i="1" s="1"/>
  <c r="P76" i="1"/>
  <c r="U76" i="1" s="1"/>
  <c r="P77" i="1"/>
  <c r="U77" i="1" s="1"/>
  <c r="P78" i="1"/>
  <c r="U78" i="1" s="1"/>
  <c r="P79" i="1"/>
  <c r="U79" i="1" s="1"/>
  <c r="P80" i="1"/>
  <c r="Q80" i="1" s="1"/>
  <c r="P81" i="1"/>
  <c r="U81" i="1" s="1"/>
  <c r="P82" i="1"/>
  <c r="P83" i="1"/>
  <c r="U83" i="1" s="1"/>
  <c r="P84" i="1"/>
  <c r="P85" i="1"/>
  <c r="P86" i="1"/>
  <c r="Q86" i="1" s="1"/>
  <c r="P87" i="1"/>
  <c r="P88" i="1"/>
  <c r="U88" i="1" s="1"/>
  <c r="P89" i="1"/>
  <c r="U89" i="1" s="1"/>
  <c r="P90" i="1"/>
  <c r="U90" i="1" s="1"/>
  <c r="P91" i="1"/>
  <c r="Q91" i="1" s="1"/>
  <c r="P92" i="1"/>
  <c r="U92" i="1" s="1"/>
  <c r="P93" i="1"/>
  <c r="Q93" i="1" s="1"/>
  <c r="P94" i="1"/>
  <c r="U94" i="1" s="1"/>
  <c r="P95" i="1"/>
  <c r="P96" i="1"/>
  <c r="P97" i="1"/>
  <c r="P98" i="1"/>
  <c r="P6" i="1"/>
  <c r="U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C93" i="1" l="1"/>
  <c r="U93" i="1"/>
  <c r="U91" i="1"/>
  <c r="AC91" i="1"/>
  <c r="AC75" i="1"/>
  <c r="U75" i="1"/>
  <c r="AC63" i="1"/>
  <c r="U63" i="1"/>
  <c r="AC57" i="1"/>
  <c r="U57" i="1"/>
  <c r="AC53" i="1"/>
  <c r="U53" i="1"/>
  <c r="U47" i="1"/>
  <c r="AC47" i="1"/>
  <c r="U43" i="1"/>
  <c r="AC43" i="1"/>
  <c r="U39" i="1"/>
  <c r="AC39" i="1"/>
  <c r="U37" i="1"/>
  <c r="AC37" i="1"/>
  <c r="U33" i="1"/>
  <c r="AC33" i="1"/>
  <c r="AF30" i="1"/>
  <c r="AG30" i="1" s="1"/>
  <c r="U26" i="1"/>
  <c r="AC26" i="1"/>
  <c r="U24" i="1"/>
  <c r="AC24" i="1"/>
  <c r="U20" i="1"/>
  <c r="AC20" i="1"/>
  <c r="AC12" i="1"/>
  <c r="U12" i="1"/>
  <c r="AC10" i="1"/>
  <c r="U10" i="1"/>
  <c r="AC86" i="1"/>
  <c r="U86" i="1"/>
  <c r="U80" i="1"/>
  <c r="AC80" i="1"/>
  <c r="U70" i="1"/>
  <c r="AC70" i="1"/>
  <c r="U66" i="1"/>
  <c r="AC66" i="1"/>
  <c r="U56" i="1"/>
  <c r="AC56" i="1"/>
  <c r="U54" i="1"/>
  <c r="AC54" i="1"/>
  <c r="AC48" i="1"/>
  <c r="U48" i="1"/>
  <c r="AC44" i="1"/>
  <c r="U44" i="1"/>
  <c r="AC42" i="1"/>
  <c r="U42" i="1"/>
  <c r="AC38" i="1"/>
  <c r="U38" i="1"/>
  <c r="AC34" i="1"/>
  <c r="U34" i="1"/>
  <c r="AC29" i="1"/>
  <c r="U29" i="1"/>
  <c r="AC25" i="1"/>
  <c r="U25" i="1"/>
  <c r="AC23" i="1"/>
  <c r="U23" i="1"/>
  <c r="U17" i="1"/>
  <c r="AC17" i="1"/>
  <c r="U11" i="1"/>
  <c r="AC11" i="1"/>
  <c r="U9" i="1"/>
  <c r="AC9" i="1"/>
  <c r="AF86" i="1"/>
  <c r="AG86" i="1" s="1"/>
  <c r="AF80" i="1"/>
  <c r="AG80" i="1" s="1"/>
  <c r="AF70" i="1"/>
  <c r="AG70" i="1" s="1"/>
  <c r="AF66" i="1"/>
  <c r="AG66" i="1" s="1"/>
  <c r="AF56" i="1"/>
  <c r="AG56" i="1" s="1"/>
  <c r="AF54" i="1"/>
  <c r="AG54" i="1" s="1"/>
  <c r="AF48" i="1"/>
  <c r="AG48" i="1" s="1"/>
  <c r="AF44" i="1"/>
  <c r="AG44" i="1" s="1"/>
  <c r="AF42" i="1"/>
  <c r="AG42" i="1" s="1"/>
  <c r="AF38" i="1"/>
  <c r="AG38" i="1" s="1"/>
  <c r="AF34" i="1"/>
  <c r="AG34" i="1" s="1"/>
  <c r="AF29" i="1"/>
  <c r="AG29" i="1" s="1"/>
  <c r="AF25" i="1"/>
  <c r="AG25" i="1" s="1"/>
  <c r="AF23" i="1"/>
  <c r="AG23" i="1" s="1"/>
  <c r="AF17" i="1"/>
  <c r="AG17" i="1" s="1"/>
  <c r="AF11" i="1"/>
  <c r="AG11" i="1" s="1"/>
  <c r="AF9" i="1"/>
  <c r="AG9" i="1" s="1"/>
  <c r="AF93" i="1"/>
  <c r="AG93" i="1" s="1"/>
  <c r="AF91" i="1"/>
  <c r="AG91" i="1" s="1"/>
  <c r="AF75" i="1"/>
  <c r="AG75" i="1" s="1"/>
  <c r="AF63" i="1"/>
  <c r="AG63" i="1" s="1"/>
  <c r="AF57" i="1"/>
  <c r="AG57" i="1" s="1"/>
  <c r="AF53" i="1"/>
  <c r="AG53" i="1" s="1"/>
  <c r="AF47" i="1"/>
  <c r="AG47" i="1" s="1"/>
  <c r="AF43" i="1"/>
  <c r="AG43" i="1" s="1"/>
  <c r="AF39" i="1"/>
  <c r="AG39" i="1" s="1"/>
  <c r="AF37" i="1"/>
  <c r="AG37" i="1" s="1"/>
  <c r="AF33" i="1"/>
  <c r="AG33" i="1" s="1"/>
  <c r="AF26" i="1"/>
  <c r="AG26" i="1" s="1"/>
  <c r="AF24" i="1"/>
  <c r="AG24" i="1" s="1"/>
  <c r="AF20" i="1"/>
  <c r="AG20" i="1" s="1"/>
  <c r="AF12" i="1"/>
  <c r="AG12" i="1" s="1"/>
  <c r="AF10" i="1"/>
  <c r="AG10" i="1" s="1"/>
  <c r="Q85" i="1"/>
  <c r="Q84" i="1"/>
  <c r="Q87" i="1"/>
  <c r="R87" i="1" s="1"/>
  <c r="P5" i="1"/>
  <c r="V6" i="1"/>
  <c r="U97" i="1"/>
  <c r="V97" i="1"/>
  <c r="U95" i="1"/>
  <c r="V95" i="1"/>
  <c r="V93" i="1"/>
  <c r="V91" i="1"/>
  <c r="V89" i="1"/>
  <c r="V87" i="1"/>
  <c r="V85" i="1"/>
  <c r="V83" i="1"/>
  <c r="V81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1" i="1"/>
  <c r="V29" i="1"/>
  <c r="V27" i="1"/>
  <c r="V25" i="1"/>
  <c r="V23" i="1"/>
  <c r="V21" i="1"/>
  <c r="U19" i="1"/>
  <c r="V19" i="1"/>
  <c r="V17" i="1"/>
  <c r="V15" i="1"/>
  <c r="V13" i="1"/>
  <c r="V11" i="1"/>
  <c r="V9" i="1"/>
  <c r="V7" i="1"/>
  <c r="K5" i="1"/>
  <c r="U98" i="1"/>
  <c r="V98" i="1"/>
  <c r="U96" i="1"/>
  <c r="V96" i="1"/>
  <c r="V94" i="1"/>
  <c r="V92" i="1"/>
  <c r="V90" i="1"/>
  <c r="V88" i="1"/>
  <c r="V86" i="1"/>
  <c r="V84" i="1"/>
  <c r="U82" i="1"/>
  <c r="V82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U49" i="1"/>
  <c r="V49" i="1"/>
  <c r="V47" i="1"/>
  <c r="V45" i="1"/>
  <c r="V43" i="1"/>
  <c r="V41" i="1"/>
  <c r="V39" i="1"/>
  <c r="V37" i="1"/>
  <c r="V35" i="1"/>
  <c r="V33" i="1"/>
  <c r="V30" i="1"/>
  <c r="V28" i="1"/>
  <c r="V26" i="1"/>
  <c r="V24" i="1"/>
  <c r="V22" i="1"/>
  <c r="V20" i="1"/>
  <c r="V18" i="1"/>
  <c r="V16" i="1"/>
  <c r="V14" i="1"/>
  <c r="V12" i="1"/>
  <c r="V10" i="1"/>
  <c r="V8" i="1"/>
  <c r="U87" i="1" l="1"/>
  <c r="AC87" i="1"/>
  <c r="U85" i="1"/>
  <c r="AC85" i="1"/>
  <c r="R5" i="1"/>
  <c r="AC84" i="1"/>
  <c r="U84" i="1"/>
  <c r="U30" i="1"/>
  <c r="AC30" i="1"/>
  <c r="AF87" i="1"/>
  <c r="AG87" i="1" s="1"/>
  <c r="AF85" i="1"/>
  <c r="AG85" i="1" s="1"/>
  <c r="AF84" i="1"/>
  <c r="AG84" i="1" s="1"/>
  <c r="Q5" i="1"/>
  <c r="AC5" i="1" l="1"/>
</calcChain>
</file>

<file path=xl/sharedStrings.xml><?xml version="1.0" encoding="utf-8"?>
<sst xmlns="http://schemas.openxmlformats.org/spreadsheetml/2006/main" count="369" uniqueCount="150">
  <si>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</si>
  <si>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</si>
  <si>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</si>
  <si>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</si>
  <si>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</si>
  <si>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</si>
  <si>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</si>
  <si>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</si>
  <si>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</si>
  <si>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</si>
  <si>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</si>
  <si>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</si>
  <si>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</si>
  <si>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</si>
  <si>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</si>
  <si>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</si>
  <si>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</si>
  <si>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</si>
  <si>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</si>
  <si>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</si>
  <si>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</si>
  <si>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</si>
  <si>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</si>
  <si>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07,09,</t>
  </si>
  <si>
    <t>09,09,</t>
  </si>
  <si>
    <t>10,09,</t>
  </si>
  <si>
    <t>03,09,</t>
  </si>
  <si>
    <t>27,08,</t>
  </si>
  <si>
    <t>20,08,</t>
  </si>
  <si>
    <t>13,08,</t>
  </si>
  <si>
    <t>06,08,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</si>
  <si>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</si>
  <si>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</si>
  <si>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</si>
  <si>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</si>
  <si>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</si>
  <si>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</si>
  <si>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</si>
  <si>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</si>
  <si>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</si>
  <si>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</si>
  <si>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</si>
  <si>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</si>
  <si>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</si>
  <si>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</si>
  <si>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</si>
  <si>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</si>
  <si>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необходимо увеличить продажи / 10,08,24 завод отгрузил на 154кг больше</t>
  </si>
  <si>
    <t>5483 ЭКСТРА Папа может с/к в/у 1/250 8шт.   ОСТАНКИНО</t>
  </si>
  <si>
    <t>необходимо увеличить продажи / ТС Обжора</t>
  </si>
  <si>
    <t>5495 ВЕТЧ.С ИНДЕЙКОЙ Папа может п/о 400*6  Останкино</t>
  </si>
  <si>
    <t>5544 Сервелат Финский в/к в/у_45с НОВАЯ ОСТАНКИНО</t>
  </si>
  <si>
    <t>5675 АРОМАТНАЯ с/к с/н в/у 1/100*8_60с  ОСТАНКИНО</t>
  </si>
  <si>
    <t>5682 САЛЯМИ МЕЛКОЗЕРНЕНАЯ с/к в/у 1/120_60с   ОСТАНКИНО</t>
  </si>
  <si>
    <t>ТС Обжора</t>
  </si>
  <si>
    <t>5698 СЫТНЫЕ Папа может сар б/о мгс 1*3_Маяк  Останкино</t>
  </si>
  <si>
    <t>05,08 - 89кг в уценку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</si>
  <si>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</si>
  <si>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</si>
  <si>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</si>
  <si>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</si>
  <si>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</si>
  <si>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</si>
  <si>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</si>
  <si>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</si>
  <si>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</si>
  <si>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</si>
  <si>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</si>
  <si>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ТС Обжора / 05,08 - 5кг в уценку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</si>
  <si>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</si>
  <si>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</si>
  <si>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</si>
  <si>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</si>
  <si>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</si>
  <si>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</si>
  <si>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ТС Обжора / 05,09 дозаказали 1100шт. во вторую машину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</si>
  <si>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</si>
  <si>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</si>
  <si>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</si>
  <si>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</si>
  <si>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05,08 - 18кг в уценку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</si>
  <si>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</si>
  <si>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</si>
  <si>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</si>
  <si>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</si>
  <si>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</si>
  <si>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</si>
  <si>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</si>
  <si>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</si>
  <si>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</si>
  <si>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</si>
  <si>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</si>
  <si>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</si>
  <si>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</si>
  <si>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</si>
  <si>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</si>
  <si>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</si>
  <si>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</si>
  <si>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</si>
  <si>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</si>
  <si>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</si>
  <si>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</si>
  <si>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</si>
  <si>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</si>
  <si>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</si>
  <si>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</si>
  <si>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</si>
  <si>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10,08,24 завод отгрузил 48шт. (не заказывали)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</si>
  <si>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</si>
  <si>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</si>
  <si>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</si>
  <si>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</si>
  <si>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</si>
  <si>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</si>
  <si>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</si>
  <si>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</si>
  <si>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</si>
  <si>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</si>
  <si>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</si>
  <si>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</si>
  <si>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</si>
  <si>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</si>
  <si>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</si>
  <si>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</si>
  <si>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</si>
  <si>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</si>
  <si>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</si>
  <si>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</si>
  <si>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</si>
  <si>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</si>
  <si>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</si>
  <si>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</si>
  <si>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</si>
  <si>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</si>
  <si>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</si>
  <si>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</si>
  <si>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вместо 6822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</si>
  <si>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</si>
  <si>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</si>
  <si>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</si>
  <si>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</si>
  <si>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</si>
  <si>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новинка</t>
    </r>
  </si>
  <si>
    <t>Ротация</t>
  </si>
  <si>
    <t>ТС Обжора акция</t>
  </si>
  <si>
    <t>+700</t>
  </si>
  <si>
    <t>+100</t>
  </si>
  <si>
    <t>+50</t>
  </si>
  <si>
    <t>заказ</t>
  </si>
  <si>
    <t>14,09,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</si>
</sst>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49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нец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6213 СЕРВЕЛАТ ФИНСКИЙ СН в/к в/у 0,35кг 8шт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6332 МЯСНАЯ Папа может вар п/о 0,5кг 8шт  Останкино</v>
          </cell>
        </row>
        <row r="50">
          <cell r="A50" t="str">
            <v>6333 МЯСНАЯ Папа может вар п/о 0.4кг 8шт.  ОСТАНКИНО</v>
          </cell>
        </row>
        <row r="51">
          <cell r="A51" t="str">
            <v>6340 ДОМАШНИЙ РЕЦЕПТ Коровино 0,5кг 8шт.  Останкино</v>
          </cell>
        </row>
        <row r="52">
          <cell r="A52" t="str">
            <v>6341 ДОМАШНИЙ РЕЦЕПТ СО ШПИКОМ Коровино 0,5кг  Останкино</v>
          </cell>
        </row>
        <row r="53">
          <cell r="A53" t="str">
            <v>6345 ФИЛЕЙНАЯ Папа может вар п/о 0,5кг 8шт  Останкино</v>
          </cell>
        </row>
        <row r="54">
          <cell r="A54" t="str">
            <v>6353 ЭКСТРА Папа может вар п/о 0.4кг 8шт.  ОСТАНКИНО</v>
          </cell>
        </row>
        <row r="55">
          <cell r="A55" t="str">
            <v>6392 ФИЛЕЙНАЯ Папа может вар п/о 0,4кг  ОСТАНКИНО</v>
          </cell>
        </row>
        <row r="56">
          <cell r="A56" t="str">
            <v>6448 Свинина Останкино 100г Мадера с/к в/у нарезка  ОСТАНКИНО</v>
          </cell>
        </row>
        <row r="57">
          <cell r="A57" t="str">
            <v>6453 ЭКСТРА Папа может с/к с/н в/у 1/100 14шт.   ОСТАНКИНО</v>
          </cell>
        </row>
        <row r="58">
          <cell r="A58" t="str">
            <v>6454 АРОМАТНАЯ с/к с/н в/у 1/100 10шт.  ОСТАНКИНО</v>
          </cell>
        </row>
        <row r="59">
          <cell r="A59" t="str">
            <v>6475 Сосиски Папа может 400г С сыром  ОСТАНКИНО</v>
          </cell>
        </row>
        <row r="60">
          <cell r="A60" t="str">
            <v>6498 МОЛОЧНАЯ Папа может вар п/о  ОСТАНКИНО</v>
          </cell>
        </row>
        <row r="61">
          <cell r="A61" t="str">
            <v>6527 ШПИКАЧКИ СОЧНЫЕ ПМ сар б/о мгс 1*3 45с ОСТАНКИНО</v>
          </cell>
        </row>
        <row r="62">
          <cell r="A62" t="str">
            <v>6550 МЯСНЫЕ Папа может сар б/о мгс 1*3 О 45с  Останкино</v>
          </cell>
        </row>
        <row r="63">
          <cell r="A63" t="str">
            <v>6555 ПОСОЛЬСКАЯ с/к с/н в/у 1/100 10шт.  ОСТАНКИНО</v>
          </cell>
        </row>
        <row r="64">
          <cell r="A64" t="str">
            <v>6563 СЛИВОЧНЫЕ СН сос п/о мгс 1*6  ОСТАНКИНО</v>
          </cell>
        </row>
        <row r="65">
          <cell r="A65" t="str">
            <v>6586 МРАМОРНАЯ И БАЛЫКОВАЯ в/к с/н мгс 1/90  Останкино</v>
          </cell>
        </row>
        <row r="66">
          <cell r="A66" t="str">
            <v>6592 ДОКТОРСКАЯ СН вар п/о  ОСТАНКИНО</v>
          </cell>
        </row>
        <row r="67">
          <cell r="A67" t="str">
            <v>6594 МОЛОЧНАЯ СН вар п/о  ОСТАНКИНО</v>
          </cell>
        </row>
        <row r="68">
          <cell r="A68" t="str">
            <v>6602 БАВАРСКИЕ ПМ сос ц/о мгс 0,35кг 8шт  Останкино</v>
          </cell>
        </row>
        <row r="69">
          <cell r="A69" t="str">
            <v>6607 С ГОВЯДИНОЙ ПМ сар б/о мгс 1*3_45с</v>
          </cell>
        </row>
        <row r="70">
          <cell r="A70" t="str">
            <v>6609 С ГОВЯДИНОЙ ПМ сар б/о мгс 0,4 кг_45с</v>
          </cell>
        </row>
        <row r="71">
          <cell r="A71" t="str">
            <v>6656 ГОВЯЖЬИ СН сос п/о мгс 2*2  ОСТАНКИНО</v>
          </cell>
        </row>
        <row r="72">
          <cell r="A72" t="str">
            <v>6661 СОЧНЫЙ ГРИЛЬ ПМ сос п/о мгс 1,5*4_Маяк Останкино</v>
          </cell>
        </row>
        <row r="73">
          <cell r="A73" t="str">
            <v>6666 БОЯNСКАЯ Папа может п/к в/у 0,28кг 8шт  ОСТАНКИНО</v>
          </cell>
        </row>
        <row r="74">
          <cell r="A74" t="str">
            <v>6669 ВЕНСКАЯ САЛЯМИ п/к в/у 0,28кг 8шт  ОСТАНКИНО</v>
          </cell>
        </row>
        <row r="75">
          <cell r="A75" t="str">
            <v>6683 СЕРВЕЛАТ ЗЕРНИСТЫЙ ПМ в/к в/у 0,35кг  ОСТАНКИНО</v>
          </cell>
        </row>
        <row r="76">
          <cell r="A76" t="str">
            <v>6684 СЕРВЕЛАТ КАРЕЛЬСКИЙ ПМ в/к в/у 0,28кг  ОСТАНКИНО</v>
          </cell>
        </row>
        <row r="77">
          <cell r="A77" t="str">
            <v>6689 СЕРВЕЛАТ ОХОТНИЧИЙ ПМ в/к в/у 0,35кг 8шт  ОСТАНКИНО</v>
          </cell>
        </row>
        <row r="78">
          <cell r="A78" t="str">
            <v>6692 СЕРВЕЛАТ ПРИМА в/к в/у 0.28кг 8шт.  ОСТАНКИНО</v>
          </cell>
        </row>
        <row r="79">
          <cell r="A79" t="str">
            <v>6697 СЕРВЕЛАТ ФИНСКИЙ ПМ в/к в/у 0,35кг 8шт  ОСТАНКИНО</v>
          </cell>
        </row>
        <row r="80">
          <cell r="A80" t="str">
            <v>6701 СЕРВЕЛАТ ШВАРЦЕР ПМ в/к в/у 0.28кг 8шт.  ОСТАНКИНО</v>
          </cell>
        </row>
        <row r="81">
          <cell r="A81" t="str">
            <v>6713 СОЧНЫЙ ГРИЛЬ ПМ сос п/о мгс 0,41кг 8 шт.  ОСТАНКИНО</v>
          </cell>
        </row>
        <row r="82">
          <cell r="A82" t="str">
            <v>6716 ОСОБАЯ Коровино ( в сетке) 0,5кг 8шт  Останкино</v>
          </cell>
        </row>
        <row r="83">
          <cell r="A83" t="str">
            <v>6722 СОЧНЫЕ ПМ сос п/о мгс 0,41кг 10шт  ОСТАНКИНО</v>
          </cell>
        </row>
        <row r="84">
          <cell r="A84" t="str">
            <v>6726 СЛИВОЧНЫЕ ПМ сос п/о мгс 0,41кг 10шт  Останкино</v>
          </cell>
        </row>
        <row r="85">
          <cell r="A85" t="str">
            <v>6734 ОСОБАЯ СО ШПИКОМ Коровино(в сетке) 0,5кг  Останкино</v>
          </cell>
        </row>
        <row r="86">
          <cell r="A86" t="str">
            <v>6751 СЛИВОЧНЫЕ СН сос п/о мгс 0,41 кг 10шт.  Останкино</v>
          </cell>
        </row>
        <row r="87">
          <cell r="A87" t="str">
            <v>6755 ВЕТЧ.ЛЮБИТЕЛЬСКАЯ п/о 0,4кг 10шт.  Останкино</v>
          </cell>
        </row>
        <row r="88">
          <cell r="A88" t="str">
            <v>6756 ВЕТЧ.ЛЮБИТЕЛЬСКАЯ п/о  Останкино</v>
          </cell>
        </row>
        <row r="89">
          <cell r="A89" t="str">
            <v>6759 МОЛОЧНЫЕ ГОСТ сос ц/о мгс 0,4кг 7 шт  Останкино</v>
          </cell>
        </row>
        <row r="90">
          <cell r="A90" t="str">
            <v>6761 МОЛОЧНЫЕ ГОСТ сос ц/о мгс 1*4  Останкино</v>
          </cell>
        </row>
        <row r="91">
          <cell r="A91" t="str">
            <v>6762 СЛИВОЧНЫЕ сос ц/о мгс 0,41кг 8шт  Останкино</v>
          </cell>
        </row>
        <row r="92">
          <cell r="A92" t="str">
            <v>6764 СЛИИВОЧНЫЕ сос ц/о мгс 1*4  Останкино</v>
          </cell>
        </row>
        <row r="93">
          <cell r="A93" t="str">
            <v>6765 РУБЛЕНЫЕ сос ц/о мгс 0,36кг 6шт  Останкино</v>
          </cell>
        </row>
        <row r="94">
          <cell r="A94" t="str">
            <v>6767 РУБЛЕНЫЕ сос ц/о мгс 1*4  Останкино</v>
          </cell>
        </row>
        <row r="95">
          <cell r="A95" t="str">
            <v>6768 С СЫРОМ сос ц/о мгс 0,41кг 6шт  Останкино</v>
          </cell>
        </row>
        <row r="96">
          <cell r="A96" t="str">
            <v>6769 СЕМЕЙНАЯ вар п/о  Останкино</v>
          </cell>
        </row>
        <row r="97">
          <cell r="A97" t="str">
            <v>6770 ИСПАНСКИЕ сос ц/о мгс 0,41кг 6шт  Останкино</v>
          </cell>
        </row>
        <row r="98">
          <cell r="A98" t="str">
            <v>6773 САЛЯМИ Папа может п/к в/у 0,28кг 8шт  Останкино</v>
          </cell>
        </row>
        <row r="99">
          <cell r="A99" t="str">
            <v>6776 ХОТ-ДОГ Папа может сос п/о мгс 0,35кг  Останкино</v>
          </cell>
        </row>
        <row r="100">
          <cell r="A100" t="str">
            <v>6777 МЯСНЫЕ С ГОВЯДИНОЙ ПМ сос п/о мгс 0,4кг  Останкино</v>
          </cell>
        </row>
        <row r="101">
          <cell r="A101" t="str">
            <v>6778 МЯСНИКС Папа Может сос б/о мгс 1/160  Останкино</v>
          </cell>
        </row>
        <row r="102">
          <cell r="A102" t="str">
            <v>6780 ЛАДОЖСКАЯ с/к в/у 0,5кг 8шт  Останкино</v>
          </cell>
        </row>
        <row r="103">
          <cell r="A103" t="str">
            <v>6790 СЕРВЕЛАТ ЕВРОПЕЙСКИЙ в/к в/у  Останкино</v>
          </cell>
        </row>
        <row r="104">
          <cell r="A104" t="str">
            <v>6791 СЕРВЕЛАТ ПРЕМИУМ в/к в/у 0,33кг 8шт  Останкино</v>
          </cell>
        </row>
        <row r="105">
          <cell r="A105" t="str">
            <v>6792 СЕРВЕЛАТ ПРЕМИУМ в/к в/у  Останкино</v>
          </cell>
        </row>
        <row r="106">
          <cell r="A106" t="str">
            <v>6793 БАЛЫКОВАЯ в/к в/у 0,33кг 8шт  Останкино</v>
          </cell>
        </row>
        <row r="107">
          <cell r="A107" t="str">
            <v>6794 БАЛЫКОВАЯ в/к в/у  Останкино</v>
          </cell>
        </row>
        <row r="108">
          <cell r="A108" t="str">
            <v>6795 ОСТАНКИНСКАЯ в/к в/у 0,33кг 8шт  Останкино</v>
          </cell>
        </row>
        <row r="109">
          <cell r="A109" t="str">
            <v>6796 ОСТАНКИНСКАЯ в/к в/у  Останкино</v>
          </cell>
        </row>
        <row r="110">
          <cell r="A110" t="str">
            <v>6798 ВРЕМЯ ОКРОШКИ Папа может вар п/о 0,75 кг  Останкино</v>
          </cell>
        </row>
        <row r="111">
          <cell r="A111" t="str">
            <v>6803 ВЕНСКАЯ САЛЯМИ п/к в/у 0,66кг 8шт  Останкино</v>
          </cell>
        </row>
        <row r="112">
          <cell r="A112" t="str">
            <v>6804 СЕРВЕЛАТ КРЕМЛЕВСКИЙ в/к в/у 0,66кг 8шт  Останкино</v>
          </cell>
        </row>
        <row r="113">
          <cell r="A113" t="str">
            <v>6806 СЕРВЕЛАТ ЕВРОПЕЙСКИЙ в/к в/у 0,66кг 8шт  Останкино</v>
          </cell>
        </row>
        <row r="114">
          <cell r="A114" t="str">
            <v>6807 СЕРВЕЛАТ ЕВРОПЕЙСКИЙ в/к в/у 0,33кг 8шт  Останкино</v>
          </cell>
        </row>
        <row r="115">
          <cell r="A115" t="str">
            <v>6822 ИЗ ОТБОРНОГО МЯСА ПМ сос п/о мгс 0,36кг  Останкино</v>
          </cell>
        </row>
        <row r="116">
          <cell r="A116" t="str">
            <v>6826 МЯСНОЙ пашт п/о 1/150 12шт  Останкино</v>
          </cell>
        </row>
        <row r="117">
          <cell r="A117" t="str">
            <v>6827 НЕЖНЫЙ пашт п/о 1/150 12шт  Останкино</v>
          </cell>
        </row>
        <row r="118">
          <cell r="A118" t="str">
            <v>6828 ПЕЧЕНОЧНЫЙ пашт п/о 1/150 12шт  Останкино</v>
          </cell>
        </row>
        <row r="119">
          <cell r="A119" t="str">
            <v>6829  МОЛОЧНЫЕ КЛАССИЧЕСКИЕ сос п/о мгс 2*4 С  Останккино</v>
          </cell>
        </row>
        <row r="120">
          <cell r="A120" t="str">
            <v>6834 ПОСОЛЬСКАЯ с/к с/н в/у 1/100 10шт  Останкино</v>
          </cell>
        </row>
        <row r="121">
          <cell r="A121" t="str">
            <v>6853 МОЛОЧНЫЕ ПРЕМИУМ ПМ сос п/о мгс 1*6  Останкино</v>
          </cell>
        </row>
        <row r="122">
          <cell r="A122" t="str">
            <v>6861 ДОМАШНИЙ РЕЦЕПТ Коровино вар п/о  Останкино</v>
          </cell>
        </row>
        <row r="123">
          <cell r="A123" t="str">
            <v>6862 ДОМАШНИЙ РЕЦЕПТ СО ШПИК. Коровино вар п/о  Останкино</v>
          </cell>
        </row>
        <row r="124">
          <cell r="A124" t="str">
            <v>6865 ВЕТЧ.НЕЖНАЯ Коровино п/о  Останкино</v>
          </cell>
        </row>
        <row r="125">
          <cell r="A125" t="str">
            <v>6868 МОЛОЧНЫЕ ПРЕМИУМ ПМ сос п/о мгс 2*4  Останкино</v>
          </cell>
        </row>
        <row r="126">
          <cell r="A126" t="str">
            <v>6903 СОЧНЫЕ ПМ сос п/о мгс 0,41кг_osu  Останкино</v>
          </cell>
        </row>
        <row r="127">
          <cell r="A127" t="str">
            <v>6931 ИЗ ОТБОРНОГО МЯСА ПМ сос п/о мгс 1/360  Останкино</v>
          </cell>
        </row>
        <row r="128">
          <cell r="A128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5.85546875" customWidth="1"/>
    <col min="10" max="11" width="6.7109375" customWidth="1"/>
    <col min="12" max="13" width="0.7109375" customWidth="1"/>
    <col min="14" max="16" width="5.85546875" customWidth="1"/>
    <col min="17" max="18" width="6.42578125" customWidth="1"/>
    <col min="19" max="19" width="6.85546875" customWidth="1"/>
    <col min="20" max="20" width="21.5703125" customWidth="1"/>
    <col min="21" max="22" width="5.140625" customWidth="1"/>
    <col min="23" max="27" width="5.85546875" customWidth="1"/>
    <col min="28" max="28" width="45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149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13443.932999999997</v>
      </c>
      <c r="F5" s="4">
        <f>SUM(F6:F497)</f>
        <v>19070.919999999995</v>
      </c>
      <c r="G5" s="6"/>
      <c r="H5" s="1"/>
      <c r="I5" s="1"/>
      <c r="J5" s="4">
        <f>SUM(J6:J497)</f>
        <v>13506.815999999999</v>
      </c>
      <c r="K5" s="4">
        <f>SUM(K6:K497)</f>
        <v>-62.883000000000116</v>
      </c>
      <c r="L5" s="4">
        <f>SUM(L6:L497)</f>
        <v>0</v>
      </c>
      <c r="M5" s="4">
        <f>SUM(M6:M497)</f>
        <v>0</v>
      </c>
      <c r="N5" s="4">
        <f>SUM(N6:N497)</f>
        <v>7941</v>
      </c>
      <c r="O5" s="4">
        <f>SUM(O6:O497)</f>
        <v>2560</v>
      </c>
      <c r="P5" s="4">
        <f>SUM(P6:P497)</f>
        <v>2688.7866000000017</v>
      </c>
      <c r="Q5" s="4">
        <f>SUM(Q6:Q497)</f>
        <v>9858.6060000000016</v>
      </c>
      <c r="R5" s="4">
        <f>SUM(R6:R497)</f>
        <v>15505</v>
      </c>
      <c r="S5" s="4">
        <f>SUM(S6:S497)</f>
        <v>9808</v>
      </c>
      <c r="T5" s="1"/>
      <c r="U5" s="1"/>
      <c r="V5" s="1"/>
      <c r="W5" s="4">
        <f>SUM(W6:W497)</f>
        <v>2957.4117999999985</v>
      </c>
      <c r="X5" s="4">
        <f>SUM(X6:X497)</f>
        <v>2711.9254000000001</v>
      </c>
      <c r="Y5" s="4">
        <f>SUM(Y6:Y497)</f>
        <v>3157.3653999999992</v>
      </c>
      <c r="Z5" s="4">
        <f>SUM(Z6:Z497)</f>
        <v>2288.0903999999996</v>
      </c>
      <c r="AA5" s="4">
        <f>SUM(AA6:AA497)</f>
        <v>2364.2016000000008</v>
      </c>
      <c r="AB5" s="1"/>
      <c r="AC5" s="4">
        <f>SUM(AC6:AC497)</f>
        <v>10074.919999999998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207</v>
      </c>
      <c r="D6" s="1">
        <v>96</v>
      </c>
      <c r="E6" s="1">
        <v>92</v>
      </c>
      <c r="F6" s="1">
        <v>179</v>
      </c>
      <c r="G6" s="6">
        <v>0.4</v>
      </c>
      <c r="H6" s="1">
        <v>60</v>
      </c>
      <c r="I6" s="1" t="s">
        <v>33</v>
      </c>
      <c r="J6" s="1">
        <v>94</v>
      </c>
      <c r="K6" s="1">
        <f t="shared" ref="K6:K36" si="0">E6-J6</f>
        <v>-2</v>
      </c>
      <c r="L6" s="1"/>
      <c r="M6" s="1"/>
      <c r="N6" s="1">
        <v>60</v>
      </c>
      <c r="O6" s="1"/>
      <c r="P6" s="1">
        <f>E6/5</f>
        <v>18.399999999999999</v>
      </c>
      <c r="Q6" s="5"/>
      <c r="R6" s="5">
        <v>60</v>
      </c>
      <c r="S6" s="5">
        <v>50</v>
      </c>
      <c r="T6" s="1"/>
      <c r="U6" s="1">
        <f>(F6+N6+O6+R6)/P6</f>
        <v>16.25</v>
      </c>
      <c r="V6" s="1">
        <f>(F6+N6+O6)/P6</f>
        <v>12.989130434782609</v>
      </c>
      <c r="W6" s="1">
        <v>19.600000000000001</v>
      </c>
      <c r="X6" s="1">
        <v>25.4</v>
      </c>
      <c r="Y6" s="1">
        <v>5.4</v>
      </c>
      <c r="Z6" s="1">
        <v>20.2</v>
      </c>
      <c r="AA6" s="1">
        <v>18.600000000000001</v>
      </c>
      <c r="AB6" s="1"/>
      <c r="AC6" s="1">
        <f>R6*G6</f>
        <v>24</v>
      </c>
      <c r="AD6" s="1" t="str">
        <f>VLOOKUP(A6,[1]Донецк!$A:$A,1,0)</f>
        <v>3215 ВЕТЧ.МЯСНАЯ Папа может п/о 0.4кг 8шт.    ОСТАНКИНО</v>
      </c>
      <c r="AE6" s="1"/>
      <c r="AF6" s="1">
        <f>E6*3-F6-N6-O6-Q6</f>
        <v>37</v>
      </c>
      <c r="AG6" s="1">
        <f>Q6+AF6</f>
        <v>37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60.024999999999999</v>
      </c>
      <c r="D7" s="1"/>
      <c r="E7" s="1">
        <v>17.492000000000001</v>
      </c>
      <c r="F7" s="1">
        <v>39.435000000000002</v>
      </c>
      <c r="G7" s="6">
        <v>1</v>
      </c>
      <c r="H7" s="1">
        <v>120</v>
      </c>
      <c r="I7" s="1" t="s">
        <v>33</v>
      </c>
      <c r="J7" s="1">
        <v>17.399999999999999</v>
      </c>
      <c r="K7" s="1">
        <f t="shared" si="0"/>
        <v>9.2000000000002302E-2</v>
      </c>
      <c r="L7" s="1"/>
      <c r="M7" s="1"/>
      <c r="N7" s="1">
        <v>0</v>
      </c>
      <c r="O7" s="1"/>
      <c r="P7" s="1">
        <f t="shared" ref="P7:P68" si="1">E7/5</f>
        <v>3.4984000000000002</v>
      </c>
      <c r="Q7" s="5">
        <v>10</v>
      </c>
      <c r="R7" s="5">
        <f t="shared" ref="R7:R18" si="2">ROUND(Q7,0)</f>
        <v>10</v>
      </c>
      <c r="S7" s="5"/>
      <c r="T7" s="1"/>
      <c r="U7" s="1">
        <f t="shared" ref="U7:U18" si="3">(F7+N7+O7+R7)/P7</f>
        <v>14.130745483649669</v>
      </c>
      <c r="V7" s="1">
        <f t="shared" ref="V7:V68" si="4">(F7+N7+O7)/P7</f>
        <v>11.272295906700206</v>
      </c>
      <c r="W7" s="1">
        <v>1.6008</v>
      </c>
      <c r="X7" s="1">
        <v>3.5165999999999999</v>
      </c>
      <c r="Y7" s="1">
        <v>3.8121999999999998</v>
      </c>
      <c r="Z7" s="1">
        <v>3.0726</v>
      </c>
      <c r="AA7" s="1">
        <v>4.0506000000000002</v>
      </c>
      <c r="AB7" s="1"/>
      <c r="AC7" s="1">
        <f t="shared" ref="AC7:AC18" si="5">R7*G7</f>
        <v>10</v>
      </c>
      <c r="AD7" s="1" t="str">
        <f>VLOOKUP(A7,[1]Донецк!$A:$A,1,0)</f>
        <v>3287 САЛЯМИ ИТАЛЬЯНСКАЯ с/к в/у ОСТАНКИНО</v>
      </c>
      <c r="AE7" s="1"/>
      <c r="AF7" s="1">
        <f t="shared" ref="AF7:AF69" si="6">E7*3-F7-N7-O7-Q7</f>
        <v>3.0409999999999968</v>
      </c>
      <c r="AG7" s="1">
        <f t="shared" ref="AG7:AG69" si="7">Q7+AF7</f>
        <v>13.040999999999997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828.58</v>
      </c>
      <c r="D8" s="1">
        <v>103.012</v>
      </c>
      <c r="E8" s="1">
        <v>160.81</v>
      </c>
      <c r="F8" s="1">
        <v>699.66399999999999</v>
      </c>
      <c r="G8" s="6">
        <v>1</v>
      </c>
      <c r="H8" s="1">
        <v>45</v>
      </c>
      <c r="I8" s="1" t="s">
        <v>38</v>
      </c>
      <c r="J8" s="1">
        <v>160</v>
      </c>
      <c r="K8" s="1">
        <f t="shared" si="0"/>
        <v>0.81000000000000227</v>
      </c>
      <c r="L8" s="1"/>
      <c r="M8" s="1"/>
      <c r="N8" s="1">
        <v>0</v>
      </c>
      <c r="O8" s="1"/>
      <c r="P8" s="1">
        <f t="shared" si="1"/>
        <v>32.161999999999999</v>
      </c>
      <c r="Q8" s="5"/>
      <c r="R8" s="5">
        <f t="shared" si="2"/>
        <v>0</v>
      </c>
      <c r="S8" s="5"/>
      <c r="T8" s="1"/>
      <c r="U8" s="1">
        <f t="shared" si="3"/>
        <v>21.754368509421056</v>
      </c>
      <c r="V8" s="1">
        <f t="shared" si="4"/>
        <v>21.754368509421056</v>
      </c>
      <c r="W8" s="1">
        <v>27.334800000000001</v>
      </c>
      <c r="X8" s="1">
        <v>32.694600000000001</v>
      </c>
      <c r="Y8" s="1">
        <v>35.402799999999999</v>
      </c>
      <c r="Z8" s="1">
        <v>25.7516</v>
      </c>
      <c r="AA8" s="1">
        <v>71.770799999999994</v>
      </c>
      <c r="AB8" s="16" t="s">
        <v>36</v>
      </c>
      <c r="AC8" s="1">
        <f t="shared" si="5"/>
        <v>0</v>
      </c>
      <c r="AD8" s="1"/>
      <c r="AE8" s="1"/>
      <c r="AF8" s="1">
        <f t="shared" si="6"/>
        <v>-217.23399999999998</v>
      </c>
      <c r="AG8" s="1">
        <f t="shared" si="7"/>
        <v>-217.23399999999998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1420.86</v>
      </c>
      <c r="D9" s="1">
        <v>2078.777</v>
      </c>
      <c r="E9" s="1">
        <v>1820.4179999999999</v>
      </c>
      <c r="F9" s="1">
        <v>390.79500000000002</v>
      </c>
      <c r="G9" s="6">
        <v>1</v>
      </c>
      <c r="H9" s="1">
        <v>60</v>
      </c>
      <c r="I9" s="1" t="s">
        <v>40</v>
      </c>
      <c r="J9" s="1">
        <v>1777.7</v>
      </c>
      <c r="K9" s="1">
        <f t="shared" si="0"/>
        <v>42.717999999999847</v>
      </c>
      <c r="L9" s="1"/>
      <c r="M9" s="1"/>
      <c r="N9" s="1">
        <v>850</v>
      </c>
      <c r="O9" s="1">
        <v>500</v>
      </c>
      <c r="P9" s="1">
        <f t="shared" si="1"/>
        <v>364.08359999999999</v>
      </c>
      <c r="Q9" s="5">
        <f>14*P9-O9-N9-F9</f>
        <v>3356.3753999999999</v>
      </c>
      <c r="R9" s="21">
        <v>4100</v>
      </c>
      <c r="S9" s="5"/>
      <c r="T9" s="1"/>
      <c r="U9" s="1">
        <f t="shared" si="3"/>
        <v>16.042455633815969</v>
      </c>
      <c r="V9" s="1">
        <f t="shared" si="4"/>
        <v>4.7813057220923989</v>
      </c>
      <c r="W9" s="1">
        <v>334.68560000000002</v>
      </c>
      <c r="X9" s="1">
        <v>387.45299999999997</v>
      </c>
      <c r="Y9" s="1">
        <v>300.57560000000001</v>
      </c>
      <c r="Z9" s="1">
        <v>298.30619999999999</v>
      </c>
      <c r="AA9" s="1">
        <v>339.8766</v>
      </c>
      <c r="AB9" s="20" t="s">
        <v>145</v>
      </c>
      <c r="AC9" s="1">
        <f t="shared" si="5"/>
        <v>4100</v>
      </c>
      <c r="AD9" s="1" t="str">
        <f>VLOOKUP(A9,[1]Донецк!$A:$A,1,0)</f>
        <v>4063 МЯСНАЯ Папа может вар п/о_Л   ОСТАНКИНО</v>
      </c>
      <c r="AE9" s="1"/>
      <c r="AF9" s="1">
        <f t="shared" si="6"/>
        <v>364.08359999999993</v>
      </c>
      <c r="AG9" s="1">
        <f t="shared" si="7"/>
        <v>3720.4589999999998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25.731999999999999</v>
      </c>
      <c r="D10" s="1">
        <v>27.007000000000001</v>
      </c>
      <c r="E10" s="1">
        <v>24.547000000000001</v>
      </c>
      <c r="F10" s="1">
        <v>19.678000000000001</v>
      </c>
      <c r="G10" s="6">
        <v>1</v>
      </c>
      <c r="H10" s="1">
        <v>120</v>
      </c>
      <c r="I10" s="1" t="s">
        <v>33</v>
      </c>
      <c r="J10" s="1">
        <v>24.3</v>
      </c>
      <c r="K10" s="1">
        <f t="shared" si="0"/>
        <v>0.24699999999999989</v>
      </c>
      <c r="L10" s="1"/>
      <c r="M10" s="1"/>
      <c r="N10" s="1">
        <v>20</v>
      </c>
      <c r="O10" s="1"/>
      <c r="P10" s="1">
        <f t="shared" si="1"/>
        <v>4.9093999999999998</v>
      </c>
      <c r="Q10" s="5">
        <f t="shared" ref="Q10:Q17" si="8">13*P10-O10-N10-F10</f>
        <v>24.144199999999994</v>
      </c>
      <c r="R10" s="5">
        <v>34</v>
      </c>
      <c r="S10" s="5">
        <v>34</v>
      </c>
      <c r="T10" s="1"/>
      <c r="U10" s="1">
        <f t="shared" si="3"/>
        <v>15.007536562512731</v>
      </c>
      <c r="V10" s="1">
        <f t="shared" si="4"/>
        <v>8.0820466859494022</v>
      </c>
      <c r="W10" s="1">
        <v>2.9453999999999998</v>
      </c>
      <c r="X10" s="1">
        <v>4.9542000000000002</v>
      </c>
      <c r="Y10" s="1">
        <v>4.4484000000000004</v>
      </c>
      <c r="Z10" s="1">
        <v>4.2606000000000002</v>
      </c>
      <c r="AA10" s="1">
        <v>4.8968000000000007</v>
      </c>
      <c r="AB10" s="1"/>
      <c r="AC10" s="1">
        <f t="shared" si="5"/>
        <v>34</v>
      </c>
      <c r="AD10" s="1" t="str">
        <f>VLOOKUP(A10,[1]Донецк!$A:$A,1,0)</f>
        <v>4117 ЭКСТРА Папа может с/к в/у_Л   ОСТАНКИНО</v>
      </c>
      <c r="AE10" s="1"/>
      <c r="AF10" s="1">
        <f t="shared" si="6"/>
        <v>9.8188000000000137</v>
      </c>
      <c r="AG10" s="1">
        <f t="shared" si="7"/>
        <v>33.963000000000008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183.483</v>
      </c>
      <c r="D11" s="1">
        <v>154.72999999999999</v>
      </c>
      <c r="E11" s="1">
        <v>183.26300000000001</v>
      </c>
      <c r="F11" s="1">
        <v>29.978999999999999</v>
      </c>
      <c r="G11" s="6">
        <v>1</v>
      </c>
      <c r="H11" s="1">
        <v>60</v>
      </c>
      <c r="I11" s="1" t="s">
        <v>40</v>
      </c>
      <c r="J11" s="1">
        <v>182</v>
      </c>
      <c r="K11" s="1">
        <f t="shared" si="0"/>
        <v>1.2630000000000052</v>
      </c>
      <c r="L11" s="1"/>
      <c r="M11" s="1"/>
      <c r="N11" s="1">
        <v>65</v>
      </c>
      <c r="O11" s="1"/>
      <c r="P11" s="1">
        <f t="shared" si="1"/>
        <v>36.6526</v>
      </c>
      <c r="Q11" s="5">
        <f t="shared" ref="Q11:Q12" si="9">14*P11-O11-N11-F11</f>
        <v>418.1574</v>
      </c>
      <c r="R11" s="5">
        <v>500</v>
      </c>
      <c r="S11" s="5">
        <v>450</v>
      </c>
      <c r="T11" s="1"/>
      <c r="U11" s="1">
        <f t="shared" si="3"/>
        <v>16.232927541293115</v>
      </c>
      <c r="V11" s="1">
        <f t="shared" si="4"/>
        <v>2.591330492243388</v>
      </c>
      <c r="W11" s="1">
        <v>30.352599999999999</v>
      </c>
      <c r="X11" s="1">
        <v>38.4422</v>
      </c>
      <c r="Y11" s="1">
        <v>39.2378</v>
      </c>
      <c r="Z11" s="1">
        <v>42.384599999999999</v>
      </c>
      <c r="AA11" s="1">
        <v>30.0702</v>
      </c>
      <c r="AB11" s="1"/>
      <c r="AC11" s="1">
        <f t="shared" si="5"/>
        <v>500</v>
      </c>
      <c r="AD11" s="1" t="str">
        <f>VLOOKUP(A11,[1]Донецк!$A:$A,1,0)</f>
        <v>4574 Мясная со шпиком Папа может вар п/о ОСТАНКИНО</v>
      </c>
      <c r="AE11" s="1"/>
      <c r="AF11" s="1">
        <f t="shared" si="6"/>
        <v>36.65259999999995</v>
      </c>
      <c r="AG11" s="1">
        <f t="shared" si="7"/>
        <v>454.80999999999995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517.35500000000002</v>
      </c>
      <c r="D12" s="1">
        <v>653.70699999999999</v>
      </c>
      <c r="E12" s="1">
        <v>414.78100000000001</v>
      </c>
      <c r="F12" s="1">
        <v>581.54100000000005</v>
      </c>
      <c r="G12" s="6">
        <v>1</v>
      </c>
      <c r="H12" s="1">
        <v>60</v>
      </c>
      <c r="I12" s="1" t="s">
        <v>40</v>
      </c>
      <c r="J12" s="1">
        <v>414.9</v>
      </c>
      <c r="K12" s="1">
        <f t="shared" si="0"/>
        <v>-0.11899999999997135</v>
      </c>
      <c r="L12" s="1"/>
      <c r="M12" s="1"/>
      <c r="N12" s="1">
        <v>250</v>
      </c>
      <c r="O12" s="1">
        <v>100</v>
      </c>
      <c r="P12" s="1">
        <f t="shared" si="1"/>
        <v>82.956199999999995</v>
      </c>
      <c r="Q12" s="5">
        <f t="shared" si="9"/>
        <v>229.84579999999994</v>
      </c>
      <c r="R12" s="21">
        <v>540</v>
      </c>
      <c r="S12" s="5">
        <v>320</v>
      </c>
      <c r="T12" s="1"/>
      <c r="U12" s="1">
        <f t="shared" si="3"/>
        <v>17.738770580137473</v>
      </c>
      <c r="V12" s="1">
        <f t="shared" si="4"/>
        <v>11.229311371543057</v>
      </c>
      <c r="W12" s="1">
        <v>74.273600000000002</v>
      </c>
      <c r="X12" s="1">
        <v>86.268799999999999</v>
      </c>
      <c r="Y12" s="1">
        <v>89.398400000000009</v>
      </c>
      <c r="Z12" s="1">
        <v>87.743399999999994</v>
      </c>
      <c r="AA12" s="1">
        <v>79.098399999999998</v>
      </c>
      <c r="AB12" s="20" t="s">
        <v>146</v>
      </c>
      <c r="AC12" s="1">
        <f t="shared" si="5"/>
        <v>540</v>
      </c>
      <c r="AD12" s="1" t="str">
        <f>VLOOKUP(A12,[1]Донецк!$A:$A,1,0)</f>
        <v>4813 ФИЛЕЙНАЯ Папа может вар п/о_Л   ОСТАНКИНО</v>
      </c>
      <c r="AE12" s="1"/>
      <c r="AF12" s="1">
        <f t="shared" si="6"/>
        <v>82.956200000000081</v>
      </c>
      <c r="AG12" s="1">
        <f t="shared" si="7"/>
        <v>312.80200000000002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262</v>
      </c>
      <c r="D13" s="1"/>
      <c r="E13" s="1">
        <v>48</v>
      </c>
      <c r="F13" s="1">
        <v>202</v>
      </c>
      <c r="G13" s="6">
        <v>0.25</v>
      </c>
      <c r="H13" s="1">
        <v>120</v>
      </c>
      <c r="I13" s="1" t="s">
        <v>33</v>
      </c>
      <c r="J13" s="1">
        <v>48</v>
      </c>
      <c r="K13" s="1">
        <f t="shared" si="0"/>
        <v>0</v>
      </c>
      <c r="L13" s="1"/>
      <c r="M13" s="1"/>
      <c r="N13" s="1">
        <v>0</v>
      </c>
      <c r="O13" s="1"/>
      <c r="P13" s="1">
        <f t="shared" si="1"/>
        <v>9.6</v>
      </c>
      <c r="Q13" s="5"/>
      <c r="R13" s="5">
        <f t="shared" si="2"/>
        <v>0</v>
      </c>
      <c r="S13" s="5"/>
      <c r="T13" s="1"/>
      <c r="U13" s="1">
        <f t="shared" si="3"/>
        <v>21.041666666666668</v>
      </c>
      <c r="V13" s="1">
        <f t="shared" si="4"/>
        <v>21.041666666666668</v>
      </c>
      <c r="W13" s="1">
        <v>5.8</v>
      </c>
      <c r="X13" s="1">
        <v>4.8</v>
      </c>
      <c r="Y13" s="1">
        <v>8.4</v>
      </c>
      <c r="Z13" s="1">
        <v>4.5999999999999996</v>
      </c>
      <c r="AA13" s="1">
        <v>17</v>
      </c>
      <c r="AB13" s="16" t="s">
        <v>36</v>
      </c>
      <c r="AC13" s="1">
        <f t="shared" si="5"/>
        <v>0</v>
      </c>
      <c r="AD13" s="1"/>
      <c r="AE13" s="1"/>
      <c r="AF13" s="1">
        <f t="shared" si="6"/>
        <v>-58</v>
      </c>
      <c r="AG13" s="1">
        <f t="shared" si="7"/>
        <v>-58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298.69400000000002</v>
      </c>
      <c r="D14" s="1">
        <v>216.345</v>
      </c>
      <c r="E14" s="1">
        <v>164.59800000000001</v>
      </c>
      <c r="F14" s="1">
        <v>309.63600000000002</v>
      </c>
      <c r="G14" s="6">
        <v>1</v>
      </c>
      <c r="H14" s="1">
        <v>45</v>
      </c>
      <c r="I14" s="1" t="s">
        <v>38</v>
      </c>
      <c r="J14" s="1">
        <v>172</v>
      </c>
      <c r="K14" s="1">
        <f t="shared" si="0"/>
        <v>-7.4019999999999868</v>
      </c>
      <c r="L14" s="1"/>
      <c r="M14" s="1"/>
      <c r="N14" s="1">
        <v>150</v>
      </c>
      <c r="O14" s="1">
        <v>50</v>
      </c>
      <c r="P14" s="1">
        <f t="shared" si="1"/>
        <v>32.919600000000003</v>
      </c>
      <c r="Q14" s="5"/>
      <c r="R14" s="5">
        <f t="shared" si="2"/>
        <v>0</v>
      </c>
      <c r="S14" s="5"/>
      <c r="T14" s="1"/>
      <c r="U14" s="1">
        <f t="shared" si="3"/>
        <v>15.481233064800302</v>
      </c>
      <c r="V14" s="1">
        <f t="shared" si="4"/>
        <v>15.481233064800302</v>
      </c>
      <c r="W14" s="1">
        <v>35.218600000000002</v>
      </c>
      <c r="X14" s="1">
        <v>39.063000000000002</v>
      </c>
      <c r="Y14" s="1">
        <v>36.795000000000002</v>
      </c>
      <c r="Z14" s="1">
        <v>21.128</v>
      </c>
      <c r="AA14" s="1">
        <v>27.730399999999999</v>
      </c>
      <c r="AB14" s="14" t="s">
        <v>36</v>
      </c>
      <c r="AC14" s="1">
        <f t="shared" si="5"/>
        <v>0</v>
      </c>
      <c r="AD14" s="1"/>
      <c r="AE14" s="1"/>
      <c r="AF14" s="1">
        <f t="shared" si="6"/>
        <v>-15.841999999999985</v>
      </c>
      <c r="AG14" s="1">
        <f t="shared" si="7"/>
        <v>-15.841999999999985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328.17899999999997</v>
      </c>
      <c r="D15" s="1">
        <v>82.74</v>
      </c>
      <c r="E15" s="1">
        <v>94.1</v>
      </c>
      <c r="F15" s="1">
        <v>289.334</v>
      </c>
      <c r="G15" s="6">
        <v>1</v>
      </c>
      <c r="H15" s="1">
        <v>60</v>
      </c>
      <c r="I15" s="1" t="s">
        <v>33</v>
      </c>
      <c r="J15" s="1">
        <v>90.7</v>
      </c>
      <c r="K15" s="1">
        <f t="shared" si="0"/>
        <v>3.3999999999999915</v>
      </c>
      <c r="L15" s="1"/>
      <c r="M15" s="1"/>
      <c r="N15" s="1">
        <v>0</v>
      </c>
      <c r="O15" s="1"/>
      <c r="P15" s="1">
        <f t="shared" si="1"/>
        <v>18.82</v>
      </c>
      <c r="Q15" s="5"/>
      <c r="R15" s="5">
        <f t="shared" si="2"/>
        <v>0</v>
      </c>
      <c r="S15" s="5"/>
      <c r="T15" s="1"/>
      <c r="U15" s="1">
        <f t="shared" si="3"/>
        <v>15.37375132837407</v>
      </c>
      <c r="V15" s="1">
        <f t="shared" si="4"/>
        <v>15.37375132837407</v>
      </c>
      <c r="W15" s="1">
        <v>13.231999999999999</v>
      </c>
      <c r="X15" s="1">
        <v>13.3034</v>
      </c>
      <c r="Y15" s="1">
        <v>15.627000000000001</v>
      </c>
      <c r="Z15" s="1">
        <v>11.048</v>
      </c>
      <c r="AA15" s="1">
        <v>14.086</v>
      </c>
      <c r="AB15" s="14" t="s">
        <v>47</v>
      </c>
      <c r="AC15" s="1">
        <f t="shared" si="5"/>
        <v>0</v>
      </c>
      <c r="AD15" s="1"/>
      <c r="AE15" s="1"/>
      <c r="AF15" s="1">
        <f t="shared" si="6"/>
        <v>-7.0340000000000487</v>
      </c>
      <c r="AG15" s="1">
        <f t="shared" si="7"/>
        <v>-7.0340000000000487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32</v>
      </c>
      <c r="C16" s="1">
        <v>362</v>
      </c>
      <c r="D16" s="1"/>
      <c r="E16" s="1">
        <v>74</v>
      </c>
      <c r="F16" s="1">
        <v>275</v>
      </c>
      <c r="G16" s="6">
        <v>0.25</v>
      </c>
      <c r="H16" s="1">
        <v>120</v>
      </c>
      <c r="I16" s="1" t="s">
        <v>33</v>
      </c>
      <c r="J16" s="1">
        <v>75</v>
      </c>
      <c r="K16" s="1">
        <f t="shared" si="0"/>
        <v>-1</v>
      </c>
      <c r="L16" s="1"/>
      <c r="M16" s="1"/>
      <c r="N16" s="1">
        <v>0</v>
      </c>
      <c r="O16" s="1"/>
      <c r="P16" s="1">
        <f t="shared" si="1"/>
        <v>14.8</v>
      </c>
      <c r="Q16" s="5"/>
      <c r="R16" s="5">
        <f t="shared" si="2"/>
        <v>0</v>
      </c>
      <c r="S16" s="5"/>
      <c r="T16" s="1"/>
      <c r="U16" s="1">
        <f t="shared" si="3"/>
        <v>18.581081081081081</v>
      </c>
      <c r="V16" s="1">
        <f t="shared" si="4"/>
        <v>18.581081081081081</v>
      </c>
      <c r="W16" s="1">
        <v>16.8</v>
      </c>
      <c r="X16" s="1">
        <v>20.6</v>
      </c>
      <c r="Y16" s="1">
        <v>29.8</v>
      </c>
      <c r="Z16" s="1">
        <v>33.6</v>
      </c>
      <c r="AA16" s="1">
        <v>16.399999999999999</v>
      </c>
      <c r="AB16" s="14" t="s">
        <v>49</v>
      </c>
      <c r="AC16" s="1">
        <f t="shared" si="5"/>
        <v>0</v>
      </c>
      <c r="AD16" s="1"/>
      <c r="AE16" s="1"/>
      <c r="AF16" s="1">
        <f t="shared" si="6"/>
        <v>-53</v>
      </c>
      <c r="AG16" s="1">
        <f t="shared" si="7"/>
        <v>-53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33</v>
      </c>
      <c r="D17" s="1">
        <v>30</v>
      </c>
      <c r="E17" s="1">
        <v>29</v>
      </c>
      <c r="F17" s="1">
        <v>25</v>
      </c>
      <c r="G17" s="6">
        <v>0.4</v>
      </c>
      <c r="H17" s="1">
        <v>60</v>
      </c>
      <c r="I17" s="1" t="s">
        <v>33</v>
      </c>
      <c r="J17" s="1">
        <v>33</v>
      </c>
      <c r="K17" s="1">
        <f t="shared" si="0"/>
        <v>-4</v>
      </c>
      <c r="L17" s="1"/>
      <c r="M17" s="1"/>
      <c r="N17" s="1">
        <v>18</v>
      </c>
      <c r="O17" s="1"/>
      <c r="P17" s="1">
        <f t="shared" si="1"/>
        <v>5.8</v>
      </c>
      <c r="Q17" s="5">
        <f t="shared" si="8"/>
        <v>32.399999999999991</v>
      </c>
      <c r="R17" s="5">
        <v>42</v>
      </c>
      <c r="S17" s="5">
        <v>50</v>
      </c>
      <c r="T17" s="1"/>
      <c r="U17" s="1">
        <f t="shared" si="3"/>
        <v>14.655172413793103</v>
      </c>
      <c r="V17" s="1">
        <f t="shared" si="4"/>
        <v>7.4137931034482758</v>
      </c>
      <c r="W17" s="1">
        <v>3.8</v>
      </c>
      <c r="X17" s="1">
        <v>4.4000000000000004</v>
      </c>
      <c r="Y17" s="1">
        <v>5.6</v>
      </c>
      <c r="Z17" s="1">
        <v>2.8</v>
      </c>
      <c r="AA17" s="1">
        <v>2</v>
      </c>
      <c r="AB17" s="1"/>
      <c r="AC17" s="1">
        <f t="shared" si="5"/>
        <v>16.8</v>
      </c>
      <c r="AD17" s="1" t="str">
        <f>VLOOKUP(A17,[1]Донецк!$A:$A,1,0)</f>
        <v>5495 ВЕТЧ.С ИНДЕЙКОЙ Папа может п/о 400*6  Останкино</v>
      </c>
      <c r="AE17" s="1"/>
      <c r="AF17" s="1">
        <f t="shared" si="6"/>
        <v>11.600000000000009</v>
      </c>
      <c r="AG17" s="1">
        <f t="shared" si="7"/>
        <v>44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414.30200000000002</v>
      </c>
      <c r="D18" s="1">
        <v>101.117</v>
      </c>
      <c r="E18" s="1">
        <v>172.16200000000001</v>
      </c>
      <c r="F18" s="1">
        <v>291.04399999999998</v>
      </c>
      <c r="G18" s="6">
        <v>1</v>
      </c>
      <c r="H18" s="1">
        <v>45</v>
      </c>
      <c r="I18" s="1" t="s">
        <v>38</v>
      </c>
      <c r="J18" s="1">
        <v>167.8</v>
      </c>
      <c r="K18" s="1">
        <f t="shared" si="0"/>
        <v>4.3619999999999948</v>
      </c>
      <c r="L18" s="1"/>
      <c r="M18" s="1"/>
      <c r="N18" s="1">
        <v>220</v>
      </c>
      <c r="O18" s="1">
        <v>50</v>
      </c>
      <c r="P18" s="1">
        <f t="shared" si="1"/>
        <v>34.432400000000001</v>
      </c>
      <c r="Q18" s="5"/>
      <c r="R18" s="5">
        <f t="shared" si="2"/>
        <v>0</v>
      </c>
      <c r="S18" s="5"/>
      <c r="T18" s="1"/>
      <c r="U18" s="1">
        <f t="shared" si="3"/>
        <v>16.294071862548066</v>
      </c>
      <c r="V18" s="1">
        <f t="shared" si="4"/>
        <v>16.294071862548066</v>
      </c>
      <c r="W18" s="1">
        <v>35.778199999999998</v>
      </c>
      <c r="X18" s="1">
        <v>34.281599999999997</v>
      </c>
      <c r="Y18" s="1">
        <v>38.438400000000001</v>
      </c>
      <c r="Z18" s="1">
        <v>21.928799999999999</v>
      </c>
      <c r="AA18" s="1">
        <v>23.5928</v>
      </c>
      <c r="AB18" s="14" t="s">
        <v>36</v>
      </c>
      <c r="AC18" s="1">
        <f t="shared" si="5"/>
        <v>0</v>
      </c>
      <c r="AD18" s="1"/>
      <c r="AE18" s="1"/>
      <c r="AF18" s="1">
        <f t="shared" si="6"/>
        <v>-44.557999999999993</v>
      </c>
      <c r="AG18" s="1">
        <f t="shared" si="7"/>
        <v>-44.557999999999993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52</v>
      </c>
      <c r="B19" s="10" t="s">
        <v>32</v>
      </c>
      <c r="C19" s="10"/>
      <c r="D19" s="10">
        <v>3</v>
      </c>
      <c r="E19" s="10">
        <v>3</v>
      </c>
      <c r="F19" s="10"/>
      <c r="G19" s="11">
        <v>0</v>
      </c>
      <c r="H19" s="10" t="e">
        <v>#N/A</v>
      </c>
      <c r="I19" s="12" t="s">
        <v>98</v>
      </c>
      <c r="J19" s="10">
        <v>3</v>
      </c>
      <c r="K19" s="10">
        <f t="shared" si="0"/>
        <v>0</v>
      </c>
      <c r="L19" s="10"/>
      <c r="M19" s="10"/>
      <c r="N19" s="10"/>
      <c r="O19" s="10"/>
      <c r="P19" s="10">
        <f t="shared" si="1"/>
        <v>0.6</v>
      </c>
      <c r="Q19" s="13"/>
      <c r="R19" s="13"/>
      <c r="S19" s="13"/>
      <c r="T19" s="10"/>
      <c r="U19" s="10">
        <f t="shared" ref="U19:U49" si="10">(F19+N19+O19+Q19)/P19</f>
        <v>0</v>
      </c>
      <c r="V19" s="10">
        <f t="shared" si="4"/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ref="AC19:AC49" si="11">Q19*G19</f>
        <v>0</v>
      </c>
      <c r="AD19" s="1"/>
      <c r="AE19" s="1"/>
      <c r="AF19" s="1">
        <f t="shared" si="6"/>
        <v>9</v>
      </c>
      <c r="AG19" s="1">
        <f t="shared" si="7"/>
        <v>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578</v>
      </c>
      <c r="D20" s="1"/>
      <c r="E20" s="1">
        <v>183</v>
      </c>
      <c r="F20" s="1">
        <v>365</v>
      </c>
      <c r="G20" s="6">
        <v>0.12</v>
      </c>
      <c r="H20" s="1">
        <v>60</v>
      </c>
      <c r="I20" s="1" t="s">
        <v>33</v>
      </c>
      <c r="J20" s="1">
        <v>184</v>
      </c>
      <c r="K20" s="1">
        <f t="shared" si="0"/>
        <v>-1</v>
      </c>
      <c r="L20" s="1"/>
      <c r="M20" s="1"/>
      <c r="N20" s="1">
        <v>40</v>
      </c>
      <c r="O20" s="1"/>
      <c r="P20" s="1">
        <f t="shared" si="1"/>
        <v>36.6</v>
      </c>
      <c r="Q20" s="5">
        <f t="shared" ref="Q20:Q48" si="12">13*P20-O20-N20-F20</f>
        <v>70.800000000000011</v>
      </c>
      <c r="R20" s="5">
        <v>110</v>
      </c>
      <c r="S20" s="5">
        <v>150</v>
      </c>
      <c r="T20" s="1"/>
      <c r="U20" s="1">
        <f t="shared" ref="U20:U48" si="13">(F20+N20+O20+R20)/P20</f>
        <v>14.071038251366121</v>
      </c>
      <c r="V20" s="1">
        <f t="shared" si="4"/>
        <v>11.065573770491802</v>
      </c>
      <c r="W20" s="1">
        <v>38.200000000000003</v>
      </c>
      <c r="X20" s="1">
        <v>31</v>
      </c>
      <c r="Y20" s="1">
        <v>54.8</v>
      </c>
      <c r="Z20" s="1">
        <v>39.6</v>
      </c>
      <c r="AA20" s="1">
        <v>71.2</v>
      </c>
      <c r="AB20" s="1" t="s">
        <v>54</v>
      </c>
      <c r="AC20" s="1">
        <f t="shared" ref="AC20:AC48" si="14">R20*G20</f>
        <v>13.2</v>
      </c>
      <c r="AD20" s="1" t="str">
        <f>VLOOKUP(A20,[1]Донецк!$A:$A,1,0)</f>
        <v>5682 САЛЯМИ МЕЛКОЗЕРНЕНАЯ с/к в/у 1/120_60с   ОСТАНКИНО</v>
      </c>
      <c r="AE20" s="1"/>
      <c r="AF20" s="1">
        <f t="shared" si="6"/>
        <v>73.199999999999989</v>
      </c>
      <c r="AG20" s="1">
        <f t="shared" si="7"/>
        <v>144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76.02</v>
      </c>
      <c r="D21" s="1">
        <v>99.039000000000001</v>
      </c>
      <c r="E21" s="1">
        <v>56.238</v>
      </c>
      <c r="F21" s="1">
        <v>49.198</v>
      </c>
      <c r="G21" s="6">
        <v>1</v>
      </c>
      <c r="H21" s="1">
        <v>45</v>
      </c>
      <c r="I21" s="1" t="s">
        <v>33</v>
      </c>
      <c r="J21" s="1">
        <v>58</v>
      </c>
      <c r="K21" s="1">
        <f t="shared" si="0"/>
        <v>-1.7620000000000005</v>
      </c>
      <c r="L21" s="1"/>
      <c r="M21" s="1"/>
      <c r="N21" s="1">
        <v>110</v>
      </c>
      <c r="O21" s="1"/>
      <c r="P21" s="1">
        <f t="shared" si="1"/>
        <v>11.2476</v>
      </c>
      <c r="Q21" s="5"/>
      <c r="R21" s="5">
        <v>50</v>
      </c>
      <c r="S21" s="5">
        <v>100</v>
      </c>
      <c r="T21" s="1"/>
      <c r="U21" s="1">
        <f t="shared" si="13"/>
        <v>18.599345638180591</v>
      </c>
      <c r="V21" s="1">
        <f t="shared" si="4"/>
        <v>14.153952843273231</v>
      </c>
      <c r="W21" s="1">
        <v>13.8142</v>
      </c>
      <c r="X21" s="1">
        <v>13.4758</v>
      </c>
      <c r="Y21" s="1">
        <v>10.8078</v>
      </c>
      <c r="Z21" s="1">
        <v>-0.19839999999999999</v>
      </c>
      <c r="AA21" s="1">
        <v>15.707599999999999</v>
      </c>
      <c r="AB21" s="1" t="s">
        <v>56</v>
      </c>
      <c r="AC21" s="1">
        <f t="shared" si="14"/>
        <v>50</v>
      </c>
      <c r="AD21" s="1" t="str">
        <f>VLOOKUP(A21,[1]Донецк!$A:$A,1,0)</f>
        <v>5698 СЫТНЫЕ Папа может сар б/о мгс 1*3_Маяк  Останкино</v>
      </c>
      <c r="AE21" s="1"/>
      <c r="AF21" s="1">
        <f t="shared" si="6"/>
        <v>9.5159999999999911</v>
      </c>
      <c r="AG21" s="1">
        <f t="shared" si="7"/>
        <v>9.5159999999999911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32</v>
      </c>
      <c r="C22" s="1">
        <v>375</v>
      </c>
      <c r="D22" s="1">
        <v>48</v>
      </c>
      <c r="E22" s="1">
        <v>76</v>
      </c>
      <c r="F22" s="1">
        <v>341</v>
      </c>
      <c r="G22" s="6">
        <v>0.25</v>
      </c>
      <c r="H22" s="1">
        <v>120</v>
      </c>
      <c r="I22" s="1" t="s">
        <v>33</v>
      </c>
      <c r="J22" s="1">
        <v>77</v>
      </c>
      <c r="K22" s="1">
        <f t="shared" si="0"/>
        <v>-1</v>
      </c>
      <c r="L22" s="1"/>
      <c r="M22" s="1"/>
      <c r="N22" s="1">
        <v>0</v>
      </c>
      <c r="O22" s="1"/>
      <c r="P22" s="1">
        <f t="shared" si="1"/>
        <v>15.2</v>
      </c>
      <c r="Q22" s="5"/>
      <c r="R22" s="5">
        <f t="shared" ref="R22:R46" si="15">ROUND(Q22,0)</f>
        <v>0</v>
      </c>
      <c r="S22" s="5"/>
      <c r="T22" s="1"/>
      <c r="U22" s="1">
        <f t="shared" si="13"/>
        <v>22.434210526315791</v>
      </c>
      <c r="V22" s="1">
        <f t="shared" si="4"/>
        <v>22.434210526315791</v>
      </c>
      <c r="W22" s="1">
        <v>15.4</v>
      </c>
      <c r="X22" s="1">
        <v>10.199999999999999</v>
      </c>
      <c r="Y22" s="1">
        <v>25.4</v>
      </c>
      <c r="Z22" s="1">
        <v>13</v>
      </c>
      <c r="AA22" s="1">
        <v>6.2</v>
      </c>
      <c r="AB22" s="14" t="s">
        <v>49</v>
      </c>
      <c r="AC22" s="1">
        <f t="shared" si="14"/>
        <v>0</v>
      </c>
      <c r="AD22" s="1"/>
      <c r="AE22" s="1"/>
      <c r="AF22" s="1">
        <f t="shared" si="6"/>
        <v>-113</v>
      </c>
      <c r="AG22" s="1">
        <f t="shared" si="7"/>
        <v>-113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87.918999999999997</v>
      </c>
      <c r="D23" s="1"/>
      <c r="E23" s="1">
        <v>29.916</v>
      </c>
      <c r="F23" s="1">
        <v>51.881</v>
      </c>
      <c r="G23" s="6">
        <v>1</v>
      </c>
      <c r="H23" s="1">
        <v>120</v>
      </c>
      <c r="I23" s="1" t="s">
        <v>33</v>
      </c>
      <c r="J23" s="1">
        <v>29.4</v>
      </c>
      <c r="K23" s="1">
        <f t="shared" si="0"/>
        <v>0.51600000000000179</v>
      </c>
      <c r="L23" s="1"/>
      <c r="M23" s="1"/>
      <c r="N23" s="1">
        <v>0</v>
      </c>
      <c r="O23" s="1"/>
      <c r="P23" s="1">
        <f t="shared" si="1"/>
        <v>5.9832000000000001</v>
      </c>
      <c r="Q23" s="5">
        <f t="shared" si="12"/>
        <v>25.900599999999997</v>
      </c>
      <c r="R23" s="5">
        <v>40</v>
      </c>
      <c r="S23" s="5">
        <v>40</v>
      </c>
      <c r="T23" s="1"/>
      <c r="U23" s="1">
        <f t="shared" si="13"/>
        <v>15.356498194945848</v>
      </c>
      <c r="V23" s="1">
        <f t="shared" si="4"/>
        <v>8.6711124481882607</v>
      </c>
      <c r="W23" s="1">
        <v>2.5411999999999999</v>
      </c>
      <c r="X23" s="1">
        <v>0</v>
      </c>
      <c r="Y23" s="1">
        <v>7.0598000000000001</v>
      </c>
      <c r="Z23" s="1">
        <v>1.8122</v>
      </c>
      <c r="AA23" s="1">
        <v>6.3112000000000004</v>
      </c>
      <c r="AB23" s="1"/>
      <c r="AC23" s="1">
        <f t="shared" si="14"/>
        <v>40</v>
      </c>
      <c r="AD23" s="1" t="str">
        <f>VLOOKUP(A23,[1]Донецк!$A:$A,1,0)</f>
        <v>5708 ПОСОЛЬСКАЯ Папа может с/к в/у ОСТАНКИНО</v>
      </c>
      <c r="AE23" s="1"/>
      <c r="AF23" s="1">
        <f t="shared" si="6"/>
        <v>11.966400000000007</v>
      </c>
      <c r="AG23" s="1">
        <f t="shared" si="7"/>
        <v>37.867000000000004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264</v>
      </c>
      <c r="D24" s="1">
        <v>147</v>
      </c>
      <c r="E24" s="1">
        <v>245</v>
      </c>
      <c r="F24" s="1">
        <v>140</v>
      </c>
      <c r="G24" s="6">
        <v>0.4</v>
      </c>
      <c r="H24" s="1">
        <v>45</v>
      </c>
      <c r="I24" s="1" t="s">
        <v>33</v>
      </c>
      <c r="J24" s="1">
        <v>249</v>
      </c>
      <c r="K24" s="1">
        <f t="shared" si="0"/>
        <v>-4</v>
      </c>
      <c r="L24" s="1"/>
      <c r="M24" s="1"/>
      <c r="N24" s="1">
        <v>300</v>
      </c>
      <c r="O24" s="1">
        <v>100</v>
      </c>
      <c r="P24" s="1">
        <f t="shared" si="1"/>
        <v>49</v>
      </c>
      <c r="Q24" s="5">
        <f t="shared" si="12"/>
        <v>97</v>
      </c>
      <c r="R24" s="5">
        <v>150</v>
      </c>
      <c r="S24" s="5">
        <v>200</v>
      </c>
      <c r="T24" s="1"/>
      <c r="U24" s="1">
        <f t="shared" si="13"/>
        <v>14.081632653061224</v>
      </c>
      <c r="V24" s="1">
        <f t="shared" si="4"/>
        <v>11.020408163265307</v>
      </c>
      <c r="W24" s="1">
        <v>49.4</v>
      </c>
      <c r="X24" s="1">
        <v>32</v>
      </c>
      <c r="Y24" s="1">
        <v>43.4</v>
      </c>
      <c r="Z24" s="1">
        <v>27.2</v>
      </c>
      <c r="AA24" s="1">
        <v>24.4</v>
      </c>
      <c r="AB24" s="1" t="s">
        <v>54</v>
      </c>
      <c r="AC24" s="1">
        <f t="shared" si="14"/>
        <v>60</v>
      </c>
      <c r="AD24" s="1" t="str">
        <f>VLOOKUP(A24,[1]Донецк!$A:$A,1,0)</f>
        <v>5819 Сосиски Папа может 400г Мясные  ОСТАНКИНО</v>
      </c>
      <c r="AE24" s="1"/>
      <c r="AF24" s="1">
        <f t="shared" si="6"/>
        <v>98</v>
      </c>
      <c r="AG24" s="1">
        <f t="shared" si="7"/>
        <v>195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35</v>
      </c>
      <c r="C25" s="1">
        <v>317.255</v>
      </c>
      <c r="D25" s="1"/>
      <c r="E25" s="1">
        <v>133.32900000000001</v>
      </c>
      <c r="F25" s="1">
        <v>106.386</v>
      </c>
      <c r="G25" s="6">
        <v>1</v>
      </c>
      <c r="H25" s="1">
        <v>45</v>
      </c>
      <c r="I25" s="1" t="s">
        <v>33</v>
      </c>
      <c r="J25" s="1">
        <v>131</v>
      </c>
      <c r="K25" s="1">
        <f t="shared" si="0"/>
        <v>2.3290000000000077</v>
      </c>
      <c r="L25" s="1"/>
      <c r="M25" s="1"/>
      <c r="N25" s="1">
        <v>130</v>
      </c>
      <c r="O25" s="1"/>
      <c r="P25" s="1">
        <f t="shared" si="1"/>
        <v>26.665800000000001</v>
      </c>
      <c r="Q25" s="5">
        <f t="shared" si="12"/>
        <v>110.26939999999999</v>
      </c>
      <c r="R25" s="5">
        <v>170</v>
      </c>
      <c r="S25" s="5">
        <v>150</v>
      </c>
      <c r="T25" s="1"/>
      <c r="U25" s="1">
        <f t="shared" si="13"/>
        <v>15.239970299034717</v>
      </c>
      <c r="V25" s="1">
        <f t="shared" si="4"/>
        <v>8.8647631048009057</v>
      </c>
      <c r="W25" s="1">
        <v>24.3812</v>
      </c>
      <c r="X25" s="1">
        <v>15.542999999999999</v>
      </c>
      <c r="Y25" s="1">
        <v>16.257400000000001</v>
      </c>
      <c r="Z25" s="1">
        <v>5.4328000000000003</v>
      </c>
      <c r="AA25" s="1">
        <v>19.579000000000001</v>
      </c>
      <c r="AB25" s="1"/>
      <c r="AC25" s="1">
        <f t="shared" si="14"/>
        <v>170</v>
      </c>
      <c r="AD25" s="1" t="str">
        <f>VLOOKUP(A25,[1]Донецк!$A:$A,1,0)</f>
        <v>5820 СЛИВОЧНЫЕ Папа может сос п/о мгс 2*2_45с   ОСТАНКИНО</v>
      </c>
      <c r="AE25" s="1"/>
      <c r="AF25" s="1">
        <f t="shared" si="6"/>
        <v>53.331600000000009</v>
      </c>
      <c r="AG25" s="1">
        <f t="shared" si="7"/>
        <v>163.601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318.58100000000002</v>
      </c>
      <c r="D26" s="1">
        <v>541.49900000000002</v>
      </c>
      <c r="E26" s="1">
        <v>506.93900000000002</v>
      </c>
      <c r="F26" s="1">
        <v>144.471</v>
      </c>
      <c r="G26" s="6">
        <v>1</v>
      </c>
      <c r="H26" s="1">
        <v>60</v>
      </c>
      <c r="I26" s="1" t="s">
        <v>40</v>
      </c>
      <c r="J26" s="1">
        <v>493.6</v>
      </c>
      <c r="K26" s="1">
        <f t="shared" si="0"/>
        <v>13.338999999999999</v>
      </c>
      <c r="L26" s="1"/>
      <c r="M26" s="1"/>
      <c r="N26" s="1">
        <v>650</v>
      </c>
      <c r="O26" s="1">
        <v>300</v>
      </c>
      <c r="P26" s="1">
        <f t="shared" si="1"/>
        <v>101.3878</v>
      </c>
      <c r="Q26" s="5">
        <f>14*P26-O26-N26-F26</f>
        <v>324.95820000000003</v>
      </c>
      <c r="R26" s="21">
        <v>520</v>
      </c>
      <c r="S26" s="5">
        <v>400</v>
      </c>
      <c r="T26" s="1"/>
      <c r="U26" s="1">
        <f t="shared" si="13"/>
        <v>15.923720605437735</v>
      </c>
      <c r="V26" s="1">
        <f t="shared" si="4"/>
        <v>10.794898400004735</v>
      </c>
      <c r="W26" s="1">
        <v>95.328599999999994</v>
      </c>
      <c r="X26" s="1">
        <v>89.475200000000001</v>
      </c>
      <c r="Y26" s="1">
        <v>75.946600000000004</v>
      </c>
      <c r="Z26" s="1">
        <v>37.4846</v>
      </c>
      <c r="AA26" s="1">
        <v>75.126800000000003</v>
      </c>
      <c r="AB26" s="20" t="s">
        <v>146</v>
      </c>
      <c r="AC26" s="1">
        <f t="shared" si="14"/>
        <v>520</v>
      </c>
      <c r="AD26" s="1" t="str">
        <f>VLOOKUP(A26,[1]Донецк!$A:$A,1,0)</f>
        <v>5851 ЭКСТРА Папа может вар п/о   ОСТАНКИНО</v>
      </c>
      <c r="AE26" s="1"/>
      <c r="AF26" s="1">
        <f t="shared" si="6"/>
        <v>101.38779999999997</v>
      </c>
      <c r="AG26" s="1">
        <f t="shared" si="7"/>
        <v>426.346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66</v>
      </c>
      <c r="D27" s="1"/>
      <c r="E27" s="1">
        <v>19</v>
      </c>
      <c r="F27" s="1">
        <v>43</v>
      </c>
      <c r="G27" s="6">
        <v>0.22</v>
      </c>
      <c r="H27" s="1">
        <v>120</v>
      </c>
      <c r="I27" s="1" t="s">
        <v>33</v>
      </c>
      <c r="J27" s="1">
        <v>19</v>
      </c>
      <c r="K27" s="1">
        <f t="shared" si="0"/>
        <v>0</v>
      </c>
      <c r="L27" s="1"/>
      <c r="M27" s="1"/>
      <c r="N27" s="1">
        <v>20</v>
      </c>
      <c r="O27" s="1"/>
      <c r="P27" s="1">
        <f t="shared" si="1"/>
        <v>3.8</v>
      </c>
      <c r="Q27" s="5"/>
      <c r="R27" s="5">
        <f t="shared" si="15"/>
        <v>0</v>
      </c>
      <c r="S27" s="5"/>
      <c r="T27" s="1"/>
      <c r="U27" s="1">
        <f t="shared" si="13"/>
        <v>16.578947368421055</v>
      </c>
      <c r="V27" s="1">
        <f t="shared" si="4"/>
        <v>16.578947368421055</v>
      </c>
      <c r="W27" s="1">
        <v>4.4000000000000004</v>
      </c>
      <c r="X27" s="1">
        <v>4.2</v>
      </c>
      <c r="Y27" s="1">
        <v>5</v>
      </c>
      <c r="Z27" s="1">
        <v>6.8</v>
      </c>
      <c r="AA27" s="1">
        <v>8</v>
      </c>
      <c r="AB27" s="14" t="s">
        <v>36</v>
      </c>
      <c r="AC27" s="1">
        <f t="shared" si="14"/>
        <v>0</v>
      </c>
      <c r="AD27" s="1"/>
      <c r="AE27" s="1"/>
      <c r="AF27" s="1">
        <f t="shared" si="6"/>
        <v>-6</v>
      </c>
      <c r="AG27" s="1">
        <f t="shared" si="7"/>
        <v>-6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358.03699999999998</v>
      </c>
      <c r="D28" s="1"/>
      <c r="E28" s="1">
        <v>74.094999999999999</v>
      </c>
      <c r="F28" s="1">
        <v>228.05600000000001</v>
      </c>
      <c r="G28" s="6">
        <v>1</v>
      </c>
      <c r="H28" s="1">
        <v>60</v>
      </c>
      <c r="I28" s="1" t="s">
        <v>40</v>
      </c>
      <c r="J28" s="1">
        <v>69</v>
      </c>
      <c r="K28" s="1">
        <f t="shared" si="0"/>
        <v>5.0949999999999989</v>
      </c>
      <c r="L28" s="1"/>
      <c r="M28" s="1"/>
      <c r="N28" s="1">
        <v>20</v>
      </c>
      <c r="O28" s="1"/>
      <c r="P28" s="1">
        <f t="shared" si="1"/>
        <v>14.818999999999999</v>
      </c>
      <c r="Q28" s="5"/>
      <c r="R28" s="5">
        <f t="shared" si="15"/>
        <v>0</v>
      </c>
      <c r="S28" s="5"/>
      <c r="T28" s="1" t="s">
        <v>143</v>
      </c>
      <c r="U28" s="1">
        <f t="shared" si="13"/>
        <v>16.739051218030909</v>
      </c>
      <c r="V28" s="1">
        <f t="shared" si="4"/>
        <v>16.739051218030909</v>
      </c>
      <c r="W28" s="1">
        <v>19.9986</v>
      </c>
      <c r="X28" s="1">
        <v>25.9406</v>
      </c>
      <c r="Y28" s="1">
        <v>34.193600000000004</v>
      </c>
      <c r="Z28" s="1">
        <v>25.333600000000001</v>
      </c>
      <c r="AA28" s="1">
        <v>30.7562</v>
      </c>
      <c r="AB28" s="14" t="s">
        <v>36</v>
      </c>
      <c r="AC28" s="1">
        <f t="shared" si="14"/>
        <v>0</v>
      </c>
      <c r="AD28" s="1"/>
      <c r="AE28" s="1"/>
      <c r="AF28" s="1">
        <f t="shared" si="6"/>
        <v>-25.771000000000015</v>
      </c>
      <c r="AG28" s="1">
        <f t="shared" si="7"/>
        <v>-25.771000000000015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117</v>
      </c>
      <c r="D29" s="1"/>
      <c r="E29" s="1">
        <v>35</v>
      </c>
      <c r="F29" s="1">
        <v>71</v>
      </c>
      <c r="G29" s="6">
        <v>0.33</v>
      </c>
      <c r="H29" s="1">
        <v>45</v>
      </c>
      <c r="I29" s="1" t="s">
        <v>33</v>
      </c>
      <c r="J29" s="1">
        <v>35</v>
      </c>
      <c r="K29" s="1">
        <f t="shared" si="0"/>
        <v>0</v>
      </c>
      <c r="L29" s="1"/>
      <c r="M29" s="1"/>
      <c r="N29" s="1">
        <v>0</v>
      </c>
      <c r="O29" s="1"/>
      <c r="P29" s="1">
        <f t="shared" si="1"/>
        <v>7</v>
      </c>
      <c r="Q29" s="5">
        <f t="shared" si="12"/>
        <v>20</v>
      </c>
      <c r="R29" s="5">
        <v>30</v>
      </c>
      <c r="S29" s="5">
        <v>50</v>
      </c>
      <c r="T29" s="1"/>
      <c r="U29" s="1">
        <f t="shared" si="13"/>
        <v>14.428571428571429</v>
      </c>
      <c r="V29" s="1">
        <f t="shared" si="4"/>
        <v>10.142857142857142</v>
      </c>
      <c r="W29" s="1">
        <v>4.5999999999999996</v>
      </c>
      <c r="X29" s="1">
        <v>7.2</v>
      </c>
      <c r="Y29" s="1">
        <v>5</v>
      </c>
      <c r="Z29" s="1">
        <v>5.6</v>
      </c>
      <c r="AA29" s="1">
        <v>8.1999999999999993</v>
      </c>
      <c r="AB29" s="1"/>
      <c r="AC29" s="1">
        <f t="shared" si="14"/>
        <v>9.9</v>
      </c>
      <c r="AD29" s="1" t="str">
        <f>VLOOKUP(A29,[1]Донецк!$A:$A,1,0)</f>
        <v>6069 ФИЛЕЙНЫЕ Папа может сос ц/о мгс 0,33кг  Останкино</v>
      </c>
      <c r="AE29" s="1"/>
      <c r="AF29" s="1">
        <f t="shared" si="6"/>
        <v>14</v>
      </c>
      <c r="AG29" s="1">
        <f t="shared" si="7"/>
        <v>34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35</v>
      </c>
      <c r="C30" s="1">
        <v>369.56700000000001</v>
      </c>
      <c r="D30" s="1">
        <v>199.06200000000001</v>
      </c>
      <c r="E30" s="15">
        <f>162.4+E96</f>
        <v>430.28399999999999</v>
      </c>
      <c r="F30" s="1"/>
      <c r="G30" s="6">
        <v>1</v>
      </c>
      <c r="H30" s="1">
        <v>45</v>
      </c>
      <c r="I30" s="1" t="s">
        <v>38</v>
      </c>
      <c r="J30" s="1">
        <v>158</v>
      </c>
      <c r="K30" s="1">
        <f t="shared" si="0"/>
        <v>272.28399999999999</v>
      </c>
      <c r="L30" s="1"/>
      <c r="M30" s="1"/>
      <c r="N30" s="1">
        <v>713</v>
      </c>
      <c r="O30" s="1">
        <v>210</v>
      </c>
      <c r="P30" s="1">
        <f t="shared" si="1"/>
        <v>86.056799999999996</v>
      </c>
      <c r="Q30" s="5">
        <f>14*P30-O30-N30-F30</f>
        <v>281.79520000000002</v>
      </c>
      <c r="R30" s="21">
        <v>500</v>
      </c>
      <c r="S30" s="5">
        <v>400</v>
      </c>
      <c r="T30" s="1"/>
      <c r="U30" s="1">
        <f t="shared" si="13"/>
        <v>16.5355904472395</v>
      </c>
      <c r="V30" s="1">
        <f t="shared" si="4"/>
        <v>10.725474337879168</v>
      </c>
      <c r="W30" s="1">
        <v>106.7154</v>
      </c>
      <c r="X30" s="1">
        <v>73.998999999999995</v>
      </c>
      <c r="Y30" s="1">
        <v>52.412400000000012</v>
      </c>
      <c r="Z30" s="1">
        <v>51.6188</v>
      </c>
      <c r="AA30" s="1">
        <v>56.571599999999997</v>
      </c>
      <c r="AB30" s="20" t="s">
        <v>146</v>
      </c>
      <c r="AC30" s="1">
        <f t="shared" si="14"/>
        <v>500</v>
      </c>
      <c r="AD30" s="1" t="str">
        <f>VLOOKUP(A30,[1]Донецк!$A:$A,1,0)</f>
        <v>6113 СОЧНЫЕ сос п/о мгс 1*6_Ашан  ОСТАНКИНО</v>
      </c>
      <c r="AE30" s="1"/>
      <c r="AF30" s="1">
        <f t="shared" si="6"/>
        <v>86.056799999999839</v>
      </c>
      <c r="AG30" s="1">
        <f t="shared" si="7"/>
        <v>367.85199999999986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258</v>
      </c>
      <c r="D31" s="1">
        <v>150</v>
      </c>
      <c r="E31" s="1">
        <v>81</v>
      </c>
      <c r="F31" s="1">
        <v>287</v>
      </c>
      <c r="G31" s="6">
        <v>0.3</v>
      </c>
      <c r="H31" s="1">
        <v>45</v>
      </c>
      <c r="I31" s="1" t="s">
        <v>33</v>
      </c>
      <c r="J31" s="1">
        <v>85</v>
      </c>
      <c r="K31" s="1">
        <f t="shared" si="0"/>
        <v>-4</v>
      </c>
      <c r="L31" s="1"/>
      <c r="M31" s="1"/>
      <c r="N31" s="1">
        <v>0</v>
      </c>
      <c r="O31" s="1"/>
      <c r="P31" s="1">
        <f t="shared" si="1"/>
        <v>16.2</v>
      </c>
      <c r="Q31" s="5"/>
      <c r="R31" s="5">
        <f t="shared" si="15"/>
        <v>0</v>
      </c>
      <c r="S31" s="5"/>
      <c r="T31" s="1"/>
      <c r="U31" s="1">
        <f t="shared" si="13"/>
        <v>17.716049382716051</v>
      </c>
      <c r="V31" s="1">
        <f t="shared" si="4"/>
        <v>17.716049382716051</v>
      </c>
      <c r="W31" s="1">
        <v>15.2</v>
      </c>
      <c r="X31" s="1">
        <v>20</v>
      </c>
      <c r="Y31" s="1">
        <v>24.2</v>
      </c>
      <c r="Z31" s="1">
        <v>13.8</v>
      </c>
      <c r="AA31" s="1">
        <v>3</v>
      </c>
      <c r="AB31" s="14" t="s">
        <v>36</v>
      </c>
      <c r="AC31" s="1">
        <f t="shared" si="14"/>
        <v>0</v>
      </c>
      <c r="AD31" s="1"/>
      <c r="AE31" s="1"/>
      <c r="AF31" s="1">
        <f t="shared" si="6"/>
        <v>-44</v>
      </c>
      <c r="AG31" s="1">
        <f t="shared" si="7"/>
        <v>-44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32</v>
      </c>
      <c r="C32" s="1">
        <v>330</v>
      </c>
      <c r="D32" s="1">
        <v>40</v>
      </c>
      <c r="E32" s="1">
        <v>110</v>
      </c>
      <c r="F32" s="1">
        <v>232</v>
      </c>
      <c r="G32" s="6">
        <v>0.09</v>
      </c>
      <c r="H32" s="1">
        <v>45</v>
      </c>
      <c r="I32" s="1" t="s">
        <v>33</v>
      </c>
      <c r="J32" s="1">
        <v>113</v>
      </c>
      <c r="K32" s="1">
        <f t="shared" si="0"/>
        <v>-3</v>
      </c>
      <c r="L32" s="1"/>
      <c r="M32" s="1"/>
      <c r="N32" s="1">
        <v>70</v>
      </c>
      <c r="O32" s="1"/>
      <c r="P32" s="1">
        <f t="shared" si="1"/>
        <v>22</v>
      </c>
      <c r="Q32" s="5"/>
      <c r="R32" s="5">
        <v>30</v>
      </c>
      <c r="S32" s="5">
        <v>50</v>
      </c>
      <c r="T32" s="1"/>
      <c r="U32" s="1">
        <f t="shared" si="13"/>
        <v>15.090909090909092</v>
      </c>
      <c r="V32" s="1">
        <f t="shared" si="4"/>
        <v>13.727272727272727</v>
      </c>
      <c r="W32" s="1">
        <v>26.8</v>
      </c>
      <c r="X32" s="1">
        <v>18</v>
      </c>
      <c r="Y32" s="1">
        <v>37.4</v>
      </c>
      <c r="Z32" s="1">
        <v>21.6</v>
      </c>
      <c r="AA32" s="1">
        <v>-1.4</v>
      </c>
      <c r="AB32" s="1" t="s">
        <v>68</v>
      </c>
      <c r="AC32" s="1">
        <f t="shared" si="14"/>
        <v>2.6999999999999997</v>
      </c>
      <c r="AD32" s="1" t="str">
        <f>VLOOKUP(A32,[1]Донецк!$A:$A,1,0)</f>
        <v>6228 МЯСНОЕ АССОРТИ к/з с/н мгс 1/90 10шт  Останкино</v>
      </c>
      <c r="AE32" s="1"/>
      <c r="AF32" s="1">
        <f t="shared" si="6"/>
        <v>28</v>
      </c>
      <c r="AG32" s="1">
        <f t="shared" si="7"/>
        <v>28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35</v>
      </c>
      <c r="C33" s="1">
        <v>498.73099999999999</v>
      </c>
      <c r="D33" s="1">
        <v>302.084</v>
      </c>
      <c r="E33" s="1">
        <v>327.20400000000001</v>
      </c>
      <c r="F33" s="1">
        <v>337.12299999999999</v>
      </c>
      <c r="G33" s="6">
        <v>1</v>
      </c>
      <c r="H33" s="1">
        <v>45</v>
      </c>
      <c r="I33" s="1" t="s">
        <v>38</v>
      </c>
      <c r="J33" s="1">
        <v>309.8</v>
      </c>
      <c r="K33" s="1">
        <f t="shared" si="0"/>
        <v>17.403999999999996</v>
      </c>
      <c r="L33" s="1"/>
      <c r="M33" s="1"/>
      <c r="N33" s="1">
        <v>230</v>
      </c>
      <c r="O33" s="1">
        <v>150</v>
      </c>
      <c r="P33" s="1">
        <f t="shared" si="1"/>
        <v>65.440799999999996</v>
      </c>
      <c r="Q33" s="5">
        <f t="shared" ref="Q33:Q34" si="16">14*P33-O33-N33-F33</f>
        <v>199.04820000000001</v>
      </c>
      <c r="R33" s="21">
        <v>300</v>
      </c>
      <c r="S33" s="5">
        <v>250</v>
      </c>
      <c r="T33" s="1"/>
      <c r="U33" s="1">
        <f t="shared" si="13"/>
        <v>15.542643121722231</v>
      </c>
      <c r="V33" s="1">
        <f t="shared" si="4"/>
        <v>10.95834708622144</v>
      </c>
      <c r="W33" s="1">
        <v>75.592399999999998</v>
      </c>
      <c r="X33" s="1">
        <v>75.580799999999996</v>
      </c>
      <c r="Y33" s="1">
        <v>76.666799999999995</v>
      </c>
      <c r="Z33" s="1">
        <v>81.381799999999998</v>
      </c>
      <c r="AA33" s="1">
        <v>69.789400000000001</v>
      </c>
      <c r="AB33" s="20" t="s">
        <v>147</v>
      </c>
      <c r="AC33" s="1">
        <f t="shared" si="14"/>
        <v>300</v>
      </c>
      <c r="AD33" s="1" t="str">
        <f>VLOOKUP(A33,[1]Донецк!$A:$A,1,0)</f>
        <v>6303 Мясные Папа может сос п/о мгс 1,5*3  Останкино</v>
      </c>
      <c r="AE33" s="1"/>
      <c r="AF33" s="1">
        <f t="shared" si="6"/>
        <v>65.440800000000024</v>
      </c>
      <c r="AG33" s="1">
        <f t="shared" si="7"/>
        <v>264.48900000000003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32</v>
      </c>
      <c r="C34" s="1">
        <v>503</v>
      </c>
      <c r="D34" s="1">
        <v>456</v>
      </c>
      <c r="E34" s="1">
        <v>311</v>
      </c>
      <c r="F34" s="1">
        <v>544</v>
      </c>
      <c r="G34" s="6">
        <v>0.4</v>
      </c>
      <c r="H34" s="1">
        <v>60</v>
      </c>
      <c r="I34" s="1" t="s">
        <v>40</v>
      </c>
      <c r="J34" s="1">
        <v>320</v>
      </c>
      <c r="K34" s="1">
        <f t="shared" si="0"/>
        <v>-9</v>
      </c>
      <c r="L34" s="1"/>
      <c r="M34" s="1"/>
      <c r="N34" s="1">
        <v>100</v>
      </c>
      <c r="O34" s="1">
        <v>50</v>
      </c>
      <c r="P34" s="1">
        <f t="shared" si="1"/>
        <v>62.2</v>
      </c>
      <c r="Q34" s="5">
        <f t="shared" si="16"/>
        <v>176.80000000000007</v>
      </c>
      <c r="R34" s="5">
        <v>300</v>
      </c>
      <c r="S34" s="5">
        <v>300</v>
      </c>
      <c r="T34" s="1"/>
      <c r="U34" s="1">
        <f t="shared" si="13"/>
        <v>15.980707395498392</v>
      </c>
      <c r="V34" s="1">
        <f t="shared" si="4"/>
        <v>11.157556270096462</v>
      </c>
      <c r="W34" s="1">
        <v>63.8</v>
      </c>
      <c r="X34" s="1">
        <v>72.8</v>
      </c>
      <c r="Y34" s="1">
        <v>66.8</v>
      </c>
      <c r="Z34" s="1">
        <v>74.2</v>
      </c>
      <c r="AA34" s="1">
        <v>65.144599999999997</v>
      </c>
      <c r="AB34" s="1"/>
      <c r="AC34" s="1">
        <f t="shared" si="14"/>
        <v>120</v>
      </c>
      <c r="AD34" s="1" t="str">
        <f>VLOOKUP(A34,[1]Донецк!$A:$A,1,0)</f>
        <v>6333 МЯСНАЯ Папа может вар п/о 0.4кг 8шт.  ОСТАНКИНО</v>
      </c>
      <c r="AE34" s="1"/>
      <c r="AF34" s="1">
        <f t="shared" si="6"/>
        <v>62.199999999999932</v>
      </c>
      <c r="AG34" s="1">
        <f t="shared" si="7"/>
        <v>239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32</v>
      </c>
      <c r="C35" s="1">
        <v>33</v>
      </c>
      <c r="D35" s="1">
        <v>56</v>
      </c>
      <c r="E35" s="15">
        <f>24+E97</f>
        <v>27</v>
      </c>
      <c r="F35" s="15">
        <f>54+F97</f>
        <v>76</v>
      </c>
      <c r="G35" s="6">
        <v>0.5</v>
      </c>
      <c r="H35" s="1">
        <v>60</v>
      </c>
      <c r="I35" s="1" t="s">
        <v>33</v>
      </c>
      <c r="J35" s="1">
        <v>26</v>
      </c>
      <c r="K35" s="1">
        <f t="shared" si="0"/>
        <v>1</v>
      </c>
      <c r="L35" s="1"/>
      <c r="M35" s="1"/>
      <c r="N35" s="1">
        <v>0</v>
      </c>
      <c r="O35" s="1"/>
      <c r="P35" s="1">
        <f t="shared" si="1"/>
        <v>5.4</v>
      </c>
      <c r="Q35" s="5"/>
      <c r="R35" s="5">
        <f t="shared" si="15"/>
        <v>0</v>
      </c>
      <c r="S35" s="5"/>
      <c r="T35" s="1"/>
      <c r="U35" s="1">
        <f t="shared" si="13"/>
        <v>14.074074074074073</v>
      </c>
      <c r="V35" s="1">
        <f t="shared" si="4"/>
        <v>14.074074074074073</v>
      </c>
      <c r="W35" s="1">
        <v>2.8</v>
      </c>
      <c r="X35" s="1">
        <v>7</v>
      </c>
      <c r="Y35" s="1">
        <v>2.6</v>
      </c>
      <c r="Z35" s="1">
        <v>6</v>
      </c>
      <c r="AA35" s="1">
        <v>4.4000000000000004</v>
      </c>
      <c r="AB35" s="14" t="s">
        <v>36</v>
      </c>
      <c r="AC35" s="1">
        <f t="shared" si="14"/>
        <v>0</v>
      </c>
      <c r="AD35" s="1"/>
      <c r="AE35" s="1"/>
      <c r="AF35" s="1">
        <f t="shared" si="6"/>
        <v>5</v>
      </c>
      <c r="AG35" s="1">
        <f t="shared" si="7"/>
        <v>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32</v>
      </c>
      <c r="C36" s="1">
        <v>6</v>
      </c>
      <c r="D36" s="1">
        <v>32</v>
      </c>
      <c r="E36" s="1">
        <v>6</v>
      </c>
      <c r="F36" s="1">
        <v>29</v>
      </c>
      <c r="G36" s="6">
        <v>0.5</v>
      </c>
      <c r="H36" s="1">
        <v>60</v>
      </c>
      <c r="I36" s="1" t="s">
        <v>33</v>
      </c>
      <c r="J36" s="1">
        <v>6</v>
      </c>
      <c r="K36" s="1">
        <f t="shared" si="0"/>
        <v>0</v>
      </c>
      <c r="L36" s="1"/>
      <c r="M36" s="1"/>
      <c r="N36" s="1">
        <v>0</v>
      </c>
      <c r="O36" s="1"/>
      <c r="P36" s="1">
        <f t="shared" si="1"/>
        <v>1.2</v>
      </c>
      <c r="Q36" s="5"/>
      <c r="R36" s="5">
        <f t="shared" si="15"/>
        <v>0</v>
      </c>
      <c r="S36" s="5"/>
      <c r="T36" s="1"/>
      <c r="U36" s="1">
        <f t="shared" si="13"/>
        <v>24.166666666666668</v>
      </c>
      <c r="V36" s="1">
        <f t="shared" si="4"/>
        <v>24.166666666666668</v>
      </c>
      <c r="W36" s="1">
        <v>1.4</v>
      </c>
      <c r="X36" s="1">
        <v>2.6</v>
      </c>
      <c r="Y36" s="1">
        <v>1.4</v>
      </c>
      <c r="Z36" s="1">
        <v>1</v>
      </c>
      <c r="AA36" s="1">
        <v>1</v>
      </c>
      <c r="AB36" s="14" t="s">
        <v>36</v>
      </c>
      <c r="AC36" s="1">
        <f t="shared" si="14"/>
        <v>0</v>
      </c>
      <c r="AD36" s="1"/>
      <c r="AE36" s="1"/>
      <c r="AF36" s="1">
        <f t="shared" si="6"/>
        <v>-11</v>
      </c>
      <c r="AG36" s="1">
        <f t="shared" si="7"/>
        <v>-11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32</v>
      </c>
      <c r="C37" s="1">
        <v>570</v>
      </c>
      <c r="D37" s="1">
        <v>128</v>
      </c>
      <c r="E37" s="1">
        <v>256</v>
      </c>
      <c r="F37" s="1">
        <v>384</v>
      </c>
      <c r="G37" s="6">
        <v>0.4</v>
      </c>
      <c r="H37" s="1">
        <v>60</v>
      </c>
      <c r="I37" s="1" t="s">
        <v>40</v>
      </c>
      <c r="J37" s="1">
        <v>256</v>
      </c>
      <c r="K37" s="1">
        <f t="shared" ref="K37:K67" si="17">E37-J37</f>
        <v>0</v>
      </c>
      <c r="L37" s="1"/>
      <c r="M37" s="1"/>
      <c r="N37" s="1">
        <v>246</v>
      </c>
      <c r="O37" s="1">
        <v>70</v>
      </c>
      <c r="P37" s="1">
        <f t="shared" si="1"/>
        <v>51.2</v>
      </c>
      <c r="Q37" s="5">
        <f>14*P37-O37-N37-F37</f>
        <v>16.800000000000068</v>
      </c>
      <c r="R37" s="5">
        <v>1500</v>
      </c>
      <c r="S37" s="18">
        <v>1500</v>
      </c>
      <c r="T37" s="19" t="s">
        <v>144</v>
      </c>
      <c r="U37" s="1">
        <f t="shared" si="13"/>
        <v>42.96875</v>
      </c>
      <c r="V37" s="1">
        <f t="shared" si="4"/>
        <v>13.671875</v>
      </c>
      <c r="W37" s="1">
        <v>63</v>
      </c>
      <c r="X37" s="1">
        <v>51.8</v>
      </c>
      <c r="Y37" s="1">
        <v>61.6</v>
      </c>
      <c r="Z37" s="1">
        <v>39.6</v>
      </c>
      <c r="AA37" s="1">
        <v>58</v>
      </c>
      <c r="AB37" s="14" t="s">
        <v>49</v>
      </c>
      <c r="AC37" s="1">
        <f t="shared" si="14"/>
        <v>600</v>
      </c>
      <c r="AD37" s="1" t="str">
        <f>VLOOKUP(A37,[1]Донецк!$A:$A,1,0)</f>
        <v>6353 ЭКСТРА Папа может вар п/о 0.4кг 8шт.  ОСТАНКИНО</v>
      </c>
      <c r="AE37" s="1"/>
      <c r="AF37" s="1">
        <f t="shared" si="6"/>
        <v>51.199999999999932</v>
      </c>
      <c r="AG37" s="1">
        <f t="shared" si="7"/>
        <v>68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32</v>
      </c>
      <c r="C38" s="1">
        <v>547</v>
      </c>
      <c r="D38" s="1">
        <v>155</v>
      </c>
      <c r="E38" s="1">
        <v>628</v>
      </c>
      <c r="F38" s="1">
        <v>50</v>
      </c>
      <c r="G38" s="6">
        <v>0.4</v>
      </c>
      <c r="H38" s="1">
        <v>60</v>
      </c>
      <c r="I38" s="1" t="s">
        <v>33</v>
      </c>
      <c r="J38" s="1">
        <v>966</v>
      </c>
      <c r="K38" s="1">
        <f t="shared" si="17"/>
        <v>-338</v>
      </c>
      <c r="L38" s="1"/>
      <c r="M38" s="1"/>
      <c r="N38" s="1">
        <v>650</v>
      </c>
      <c r="O38" s="1">
        <v>250</v>
      </c>
      <c r="P38" s="1">
        <f t="shared" si="1"/>
        <v>125.6</v>
      </c>
      <c r="Q38" s="5">
        <f t="shared" si="12"/>
        <v>682.8</v>
      </c>
      <c r="R38" s="5">
        <v>700</v>
      </c>
      <c r="S38" s="5">
        <v>750</v>
      </c>
      <c r="T38" s="1"/>
      <c r="U38" s="1">
        <f t="shared" si="13"/>
        <v>13.136942675159236</v>
      </c>
      <c r="V38" s="1">
        <f t="shared" si="4"/>
        <v>7.563694267515924</v>
      </c>
      <c r="W38" s="1">
        <v>143.6</v>
      </c>
      <c r="X38" s="1">
        <v>45</v>
      </c>
      <c r="Y38" s="1">
        <v>55.8</v>
      </c>
      <c r="Z38" s="1">
        <v>40.4</v>
      </c>
      <c r="AA38" s="1">
        <v>24.8</v>
      </c>
      <c r="AB38" s="1" t="s">
        <v>75</v>
      </c>
      <c r="AC38" s="1">
        <f t="shared" si="14"/>
        <v>280</v>
      </c>
      <c r="AD38" s="1" t="str">
        <f>VLOOKUP(A38,[1]Донецк!$A:$A,1,0)</f>
        <v>6392 ФИЛЕЙНАЯ Папа может вар п/о 0,4кг  ОСТАНКИНО</v>
      </c>
      <c r="AE38" s="1"/>
      <c r="AF38" s="1">
        <f t="shared" si="6"/>
        <v>251.20000000000005</v>
      </c>
      <c r="AG38" s="1">
        <f t="shared" si="7"/>
        <v>934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32</v>
      </c>
      <c r="C39" s="1">
        <v>675</v>
      </c>
      <c r="D39" s="1">
        <v>130</v>
      </c>
      <c r="E39" s="1">
        <v>659</v>
      </c>
      <c r="F39" s="1">
        <v>112</v>
      </c>
      <c r="G39" s="6">
        <v>0.1</v>
      </c>
      <c r="H39" s="1">
        <v>45</v>
      </c>
      <c r="I39" s="1" t="s">
        <v>33</v>
      </c>
      <c r="J39" s="1">
        <v>674</v>
      </c>
      <c r="K39" s="1">
        <f t="shared" si="17"/>
        <v>-15</v>
      </c>
      <c r="L39" s="1"/>
      <c r="M39" s="1"/>
      <c r="N39" s="1">
        <v>400</v>
      </c>
      <c r="O39" s="1">
        <v>200</v>
      </c>
      <c r="P39" s="1">
        <f t="shared" si="1"/>
        <v>131.80000000000001</v>
      </c>
      <c r="Q39" s="5">
        <f t="shared" si="12"/>
        <v>1001.4000000000001</v>
      </c>
      <c r="R39" s="5">
        <v>950</v>
      </c>
      <c r="S39" s="5"/>
      <c r="T39" s="1"/>
      <c r="U39" s="1">
        <f t="shared" si="13"/>
        <v>12.610015174506827</v>
      </c>
      <c r="V39" s="1">
        <f t="shared" si="4"/>
        <v>5.4021244309559933</v>
      </c>
      <c r="W39" s="1">
        <v>101.2</v>
      </c>
      <c r="X39" s="1">
        <v>42.6</v>
      </c>
      <c r="Y39" s="1">
        <v>71.400000000000006</v>
      </c>
      <c r="Z39" s="1">
        <v>45.6</v>
      </c>
      <c r="AA39" s="1">
        <v>53.4</v>
      </c>
      <c r="AB39" s="1" t="s">
        <v>54</v>
      </c>
      <c r="AC39" s="1">
        <f t="shared" si="14"/>
        <v>95</v>
      </c>
      <c r="AD39" s="1" t="str">
        <f>VLOOKUP(A39,[1]Донецк!$A:$A,1,0)</f>
        <v>6448 Свинина Останкино 100г Мадера с/к в/у нарезка  ОСТАНКИНО</v>
      </c>
      <c r="AE39" s="1"/>
      <c r="AF39" s="1">
        <f t="shared" si="6"/>
        <v>263.59999999999991</v>
      </c>
      <c r="AG39" s="1">
        <f t="shared" si="7"/>
        <v>1265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32</v>
      </c>
      <c r="C40" s="1">
        <v>316</v>
      </c>
      <c r="D40" s="1"/>
      <c r="E40" s="1">
        <v>164</v>
      </c>
      <c r="F40" s="1">
        <v>136</v>
      </c>
      <c r="G40" s="6">
        <v>0.1</v>
      </c>
      <c r="H40" s="1">
        <v>60</v>
      </c>
      <c r="I40" s="1" t="s">
        <v>33</v>
      </c>
      <c r="J40" s="1">
        <v>166</v>
      </c>
      <c r="K40" s="1">
        <f t="shared" si="17"/>
        <v>-2</v>
      </c>
      <c r="L40" s="1"/>
      <c r="M40" s="1"/>
      <c r="N40" s="1">
        <v>255</v>
      </c>
      <c r="O40" s="1">
        <v>50</v>
      </c>
      <c r="P40" s="1">
        <f t="shared" si="1"/>
        <v>32.799999999999997</v>
      </c>
      <c r="Q40" s="5"/>
      <c r="R40" s="5">
        <v>50</v>
      </c>
      <c r="S40" s="5">
        <v>50</v>
      </c>
      <c r="T40" s="1"/>
      <c r="U40" s="1">
        <f t="shared" si="13"/>
        <v>14.969512195121952</v>
      </c>
      <c r="V40" s="1">
        <f t="shared" si="4"/>
        <v>13.445121951219514</v>
      </c>
      <c r="W40" s="1">
        <v>50.4</v>
      </c>
      <c r="X40" s="1">
        <v>30.2</v>
      </c>
      <c r="Y40" s="1">
        <v>47</v>
      </c>
      <c r="Z40" s="1">
        <v>45.2</v>
      </c>
      <c r="AA40" s="1">
        <v>29.8</v>
      </c>
      <c r="AB40" s="1" t="s">
        <v>54</v>
      </c>
      <c r="AC40" s="1">
        <f t="shared" si="14"/>
        <v>5</v>
      </c>
      <c r="AD40" s="1" t="str">
        <f>VLOOKUP(A40,[1]Донецк!$A:$A,1,0)</f>
        <v>6453 ЭКСТРА Папа может с/к с/н в/у 1/100 14шт.   ОСТАНКИНО</v>
      </c>
      <c r="AE40" s="1"/>
      <c r="AF40" s="1">
        <f t="shared" si="6"/>
        <v>51</v>
      </c>
      <c r="AG40" s="1">
        <f t="shared" si="7"/>
        <v>51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32</v>
      </c>
      <c r="C41" s="1">
        <v>851</v>
      </c>
      <c r="D41" s="1"/>
      <c r="E41" s="1">
        <v>185</v>
      </c>
      <c r="F41" s="1">
        <v>633</v>
      </c>
      <c r="G41" s="6">
        <v>0.1</v>
      </c>
      <c r="H41" s="1">
        <v>60</v>
      </c>
      <c r="I41" s="1" t="s">
        <v>33</v>
      </c>
      <c r="J41" s="1">
        <v>186</v>
      </c>
      <c r="K41" s="1">
        <f t="shared" si="17"/>
        <v>-1</v>
      </c>
      <c r="L41" s="1"/>
      <c r="M41" s="1"/>
      <c r="N41" s="1">
        <v>0</v>
      </c>
      <c r="O41" s="1"/>
      <c r="P41" s="1">
        <f t="shared" si="1"/>
        <v>37</v>
      </c>
      <c r="Q41" s="5"/>
      <c r="R41" s="5">
        <v>1000</v>
      </c>
      <c r="S41" s="18">
        <v>1000</v>
      </c>
      <c r="T41" s="19" t="s">
        <v>144</v>
      </c>
      <c r="U41" s="1">
        <f t="shared" si="13"/>
        <v>44.135135135135137</v>
      </c>
      <c r="V41" s="1">
        <f t="shared" si="4"/>
        <v>17.108108108108109</v>
      </c>
      <c r="W41" s="1">
        <v>39.6</v>
      </c>
      <c r="X41" s="1">
        <v>35.799999999999997</v>
      </c>
      <c r="Y41" s="1">
        <v>54.4</v>
      </c>
      <c r="Z41" s="1">
        <v>33.6</v>
      </c>
      <c r="AA41" s="1">
        <v>52.6</v>
      </c>
      <c r="AB41" s="14" t="s">
        <v>49</v>
      </c>
      <c r="AC41" s="1">
        <f t="shared" si="14"/>
        <v>100</v>
      </c>
      <c r="AD41" s="1" t="str">
        <f>VLOOKUP(A41,[1]Донецк!$A:$A,1,0)</f>
        <v>6454 АРОМАТНАЯ с/к с/н в/у 1/100 10шт.  ОСТАНКИНО</v>
      </c>
      <c r="AE41" s="1"/>
      <c r="AF41" s="1">
        <f t="shared" si="6"/>
        <v>-78</v>
      </c>
      <c r="AG41" s="1">
        <f t="shared" si="7"/>
        <v>-78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32</v>
      </c>
      <c r="C42" s="1">
        <v>87</v>
      </c>
      <c r="D42" s="1">
        <v>156</v>
      </c>
      <c r="E42" s="1">
        <v>102</v>
      </c>
      <c r="F42" s="1">
        <v>117</v>
      </c>
      <c r="G42" s="6">
        <v>0.4</v>
      </c>
      <c r="H42" s="1">
        <v>45</v>
      </c>
      <c r="I42" s="1" t="s">
        <v>33</v>
      </c>
      <c r="J42" s="1">
        <v>102</v>
      </c>
      <c r="K42" s="1">
        <f t="shared" si="17"/>
        <v>0</v>
      </c>
      <c r="L42" s="1"/>
      <c r="M42" s="1"/>
      <c r="N42" s="1">
        <v>85</v>
      </c>
      <c r="O42" s="1"/>
      <c r="P42" s="1">
        <f t="shared" si="1"/>
        <v>20.399999999999999</v>
      </c>
      <c r="Q42" s="5">
        <f t="shared" si="12"/>
        <v>63.199999999999989</v>
      </c>
      <c r="R42" s="5">
        <v>100</v>
      </c>
      <c r="S42" s="5">
        <v>100</v>
      </c>
      <c r="T42" s="1"/>
      <c r="U42" s="1">
        <f t="shared" si="13"/>
        <v>14.803921568627452</v>
      </c>
      <c r="V42" s="1">
        <f t="shared" si="4"/>
        <v>9.9019607843137258</v>
      </c>
      <c r="W42" s="1">
        <v>16.8</v>
      </c>
      <c r="X42" s="1">
        <v>15.4</v>
      </c>
      <c r="Y42" s="1">
        <v>10.199999999999999</v>
      </c>
      <c r="Z42" s="1">
        <v>2.8</v>
      </c>
      <c r="AA42" s="1">
        <v>0</v>
      </c>
      <c r="AB42" s="1" t="s">
        <v>80</v>
      </c>
      <c r="AC42" s="1">
        <f t="shared" si="14"/>
        <v>40</v>
      </c>
      <c r="AD42" s="1" t="str">
        <f>VLOOKUP(A42,[1]Донецк!$A:$A,1,0)</f>
        <v>6475 Сосиски Папа может 400г С сыром  ОСТАНКИНО</v>
      </c>
      <c r="AE42" s="1"/>
      <c r="AF42" s="1">
        <f t="shared" si="6"/>
        <v>40.800000000000011</v>
      </c>
      <c r="AG42" s="1">
        <f t="shared" si="7"/>
        <v>104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35</v>
      </c>
      <c r="C43" s="1">
        <v>414.63400000000001</v>
      </c>
      <c r="D43" s="1">
        <v>52.284999999999997</v>
      </c>
      <c r="E43" s="1">
        <v>219.447</v>
      </c>
      <c r="F43" s="1">
        <v>165.458</v>
      </c>
      <c r="G43" s="6">
        <v>1</v>
      </c>
      <c r="H43" s="1">
        <v>60</v>
      </c>
      <c r="I43" s="1" t="s">
        <v>40</v>
      </c>
      <c r="J43" s="1">
        <v>222.6</v>
      </c>
      <c r="K43" s="1">
        <f t="shared" si="17"/>
        <v>-3.1529999999999916</v>
      </c>
      <c r="L43" s="1"/>
      <c r="M43" s="1"/>
      <c r="N43" s="1">
        <v>230</v>
      </c>
      <c r="O43" s="1">
        <v>100</v>
      </c>
      <c r="P43" s="1">
        <f t="shared" si="1"/>
        <v>43.889400000000002</v>
      </c>
      <c r="Q43" s="5">
        <f>14*P43-O43-N43-F43</f>
        <v>118.99359999999999</v>
      </c>
      <c r="R43" s="5">
        <v>200</v>
      </c>
      <c r="S43" s="5">
        <v>200</v>
      </c>
      <c r="T43" s="1"/>
      <c r="U43" s="1">
        <f t="shared" si="13"/>
        <v>15.845693948880594</v>
      </c>
      <c r="V43" s="1">
        <f t="shared" si="4"/>
        <v>11.288784991364656</v>
      </c>
      <c r="W43" s="1">
        <v>43.766599999999997</v>
      </c>
      <c r="X43" s="1">
        <v>37.136000000000003</v>
      </c>
      <c r="Y43" s="1">
        <v>47.847000000000001</v>
      </c>
      <c r="Z43" s="1">
        <v>38.987200000000001</v>
      </c>
      <c r="AA43" s="1">
        <v>51.915799999999997</v>
      </c>
      <c r="AB43" s="1"/>
      <c r="AC43" s="1">
        <f t="shared" si="14"/>
        <v>200</v>
      </c>
      <c r="AD43" s="1" t="str">
        <f>VLOOKUP(A43,[1]Донецк!$A:$A,1,0)</f>
        <v>6498 МОЛОЧНАЯ Папа может вар п/о  ОСТАНКИНО</v>
      </c>
      <c r="AE43" s="1"/>
      <c r="AF43" s="1">
        <f t="shared" si="6"/>
        <v>43.889400000000052</v>
      </c>
      <c r="AG43" s="1">
        <f t="shared" si="7"/>
        <v>162.88300000000004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35</v>
      </c>
      <c r="C44" s="1">
        <v>105.188</v>
      </c>
      <c r="D44" s="1">
        <v>92.774000000000001</v>
      </c>
      <c r="E44" s="1">
        <v>88.861999999999995</v>
      </c>
      <c r="F44" s="1">
        <v>86.83</v>
      </c>
      <c r="G44" s="6">
        <v>1</v>
      </c>
      <c r="H44" s="1">
        <v>45</v>
      </c>
      <c r="I44" s="1" t="s">
        <v>33</v>
      </c>
      <c r="J44" s="1">
        <v>92</v>
      </c>
      <c r="K44" s="1">
        <f t="shared" si="17"/>
        <v>-3.1380000000000052</v>
      </c>
      <c r="L44" s="1"/>
      <c r="M44" s="1"/>
      <c r="N44" s="1">
        <v>120</v>
      </c>
      <c r="O44" s="1"/>
      <c r="P44" s="1">
        <f t="shared" si="1"/>
        <v>17.772399999999998</v>
      </c>
      <c r="Q44" s="5">
        <f t="shared" si="12"/>
        <v>24.211199999999977</v>
      </c>
      <c r="R44" s="5">
        <v>45</v>
      </c>
      <c r="S44" s="5">
        <v>100</v>
      </c>
      <c r="T44" s="1"/>
      <c r="U44" s="1">
        <f t="shared" si="13"/>
        <v>14.169723841462043</v>
      </c>
      <c r="V44" s="1">
        <f t="shared" si="4"/>
        <v>11.63770790664176</v>
      </c>
      <c r="W44" s="1">
        <v>16.041799999999999</v>
      </c>
      <c r="X44" s="1">
        <v>10.648999999999999</v>
      </c>
      <c r="Y44" s="1">
        <v>13.824199999999999</v>
      </c>
      <c r="Z44" s="1">
        <v>16.786999999999999</v>
      </c>
      <c r="AA44" s="1">
        <v>6.3548</v>
      </c>
      <c r="AB44" s="1"/>
      <c r="AC44" s="1">
        <f t="shared" si="14"/>
        <v>45</v>
      </c>
      <c r="AD44" s="1" t="str">
        <f>VLOOKUP(A44,[1]Донецк!$A:$A,1,0)</f>
        <v>6527 ШПИКАЧКИ СОЧНЫЕ ПМ сар б/о мгс 1*3 45с ОСТАНКИНО</v>
      </c>
      <c r="AE44" s="1"/>
      <c r="AF44" s="1">
        <f t="shared" si="6"/>
        <v>35.544800000000052</v>
      </c>
      <c r="AG44" s="1">
        <f t="shared" si="7"/>
        <v>59.756000000000029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35</v>
      </c>
      <c r="C45" s="1">
        <v>142.12</v>
      </c>
      <c r="D45" s="1">
        <v>72.173000000000002</v>
      </c>
      <c r="E45" s="1">
        <v>86.198999999999998</v>
      </c>
      <c r="F45" s="1">
        <v>79.259</v>
      </c>
      <c r="G45" s="6">
        <v>1</v>
      </c>
      <c r="H45" s="1">
        <v>45</v>
      </c>
      <c r="I45" s="1" t="s">
        <v>33</v>
      </c>
      <c r="J45" s="1">
        <v>103</v>
      </c>
      <c r="K45" s="1">
        <f t="shared" si="17"/>
        <v>-16.801000000000002</v>
      </c>
      <c r="L45" s="1"/>
      <c r="M45" s="1"/>
      <c r="N45" s="1">
        <v>100</v>
      </c>
      <c r="O45" s="1">
        <v>50</v>
      </c>
      <c r="P45" s="1">
        <f t="shared" si="1"/>
        <v>17.239799999999999</v>
      </c>
      <c r="Q45" s="5"/>
      <c r="R45" s="5">
        <v>90</v>
      </c>
      <c r="S45" s="5">
        <v>100</v>
      </c>
      <c r="T45" s="1"/>
      <c r="U45" s="1">
        <f t="shared" si="13"/>
        <v>18.518718314597621</v>
      </c>
      <c r="V45" s="1">
        <f t="shared" si="4"/>
        <v>13.298240118794883</v>
      </c>
      <c r="W45" s="1">
        <v>24.313800000000001</v>
      </c>
      <c r="X45" s="1">
        <v>28.7666</v>
      </c>
      <c r="Y45" s="1">
        <v>28.7668</v>
      </c>
      <c r="Z45" s="1">
        <v>25.231400000000001</v>
      </c>
      <c r="AA45" s="1">
        <v>22.7072</v>
      </c>
      <c r="AB45" s="1"/>
      <c r="AC45" s="1">
        <f t="shared" si="14"/>
        <v>90</v>
      </c>
      <c r="AD45" s="1" t="str">
        <f>VLOOKUP(A45,[1]Донецк!$A:$A,1,0)</f>
        <v>6550 МЯСНЫЕ Папа может сар б/о мгс 1*3 О 45с  Останкино</v>
      </c>
      <c r="AE45" s="1"/>
      <c r="AF45" s="1">
        <f t="shared" si="6"/>
        <v>29.337999999999965</v>
      </c>
      <c r="AG45" s="1">
        <f t="shared" si="7"/>
        <v>29.337999999999965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32</v>
      </c>
      <c r="C46" s="1">
        <v>136</v>
      </c>
      <c r="D46" s="1"/>
      <c r="E46" s="1">
        <v>12</v>
      </c>
      <c r="F46" s="1">
        <v>123</v>
      </c>
      <c r="G46" s="6">
        <v>0.09</v>
      </c>
      <c r="H46" s="1">
        <v>45</v>
      </c>
      <c r="I46" s="1" t="s">
        <v>33</v>
      </c>
      <c r="J46" s="1">
        <v>12</v>
      </c>
      <c r="K46" s="1">
        <f t="shared" si="17"/>
        <v>0</v>
      </c>
      <c r="L46" s="1"/>
      <c r="M46" s="1"/>
      <c r="N46" s="1">
        <v>0</v>
      </c>
      <c r="O46" s="1"/>
      <c r="P46" s="1">
        <f t="shared" si="1"/>
        <v>2.4</v>
      </c>
      <c r="Q46" s="5"/>
      <c r="R46" s="5">
        <f t="shared" si="15"/>
        <v>0</v>
      </c>
      <c r="S46" s="5"/>
      <c r="T46" s="1"/>
      <c r="U46" s="1">
        <f t="shared" si="13"/>
        <v>51.25</v>
      </c>
      <c r="V46" s="1">
        <f t="shared" si="4"/>
        <v>51.25</v>
      </c>
      <c r="W46" s="1">
        <v>1.8</v>
      </c>
      <c r="X46" s="1">
        <v>3</v>
      </c>
      <c r="Y46" s="1">
        <v>0</v>
      </c>
      <c r="Z46" s="1">
        <v>0</v>
      </c>
      <c r="AA46" s="1">
        <v>0</v>
      </c>
      <c r="AB46" s="17" t="s">
        <v>142</v>
      </c>
      <c r="AC46" s="1">
        <f t="shared" si="14"/>
        <v>0</v>
      </c>
      <c r="AD46" s="1"/>
      <c r="AE46" s="1"/>
      <c r="AF46" s="1">
        <f t="shared" si="6"/>
        <v>-87</v>
      </c>
      <c r="AG46" s="1">
        <f t="shared" si="7"/>
        <v>-87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32</v>
      </c>
      <c r="C47" s="1">
        <v>170</v>
      </c>
      <c r="D47" s="1">
        <v>40</v>
      </c>
      <c r="E47" s="1">
        <v>145</v>
      </c>
      <c r="F47" s="1">
        <v>44</v>
      </c>
      <c r="G47" s="6">
        <v>0.35</v>
      </c>
      <c r="H47" s="1">
        <v>45</v>
      </c>
      <c r="I47" s="1" t="s">
        <v>33</v>
      </c>
      <c r="J47" s="1">
        <v>150</v>
      </c>
      <c r="K47" s="1">
        <f t="shared" si="17"/>
        <v>-5</v>
      </c>
      <c r="L47" s="1"/>
      <c r="M47" s="1"/>
      <c r="N47" s="1">
        <v>100</v>
      </c>
      <c r="O47" s="1">
        <v>50</v>
      </c>
      <c r="P47" s="1">
        <f t="shared" si="1"/>
        <v>29</v>
      </c>
      <c r="Q47" s="5">
        <f t="shared" si="12"/>
        <v>183</v>
      </c>
      <c r="R47" s="5">
        <v>220</v>
      </c>
      <c r="S47" s="5">
        <v>250</v>
      </c>
      <c r="T47" s="1"/>
      <c r="U47" s="1">
        <f t="shared" si="13"/>
        <v>14.275862068965518</v>
      </c>
      <c r="V47" s="1">
        <f t="shared" si="4"/>
        <v>6.6896551724137927</v>
      </c>
      <c r="W47" s="1">
        <v>22.6</v>
      </c>
      <c r="X47" s="1">
        <v>15.2</v>
      </c>
      <c r="Y47" s="1">
        <v>28.8</v>
      </c>
      <c r="Z47" s="1">
        <v>27.8</v>
      </c>
      <c r="AA47" s="1">
        <v>5.6</v>
      </c>
      <c r="AB47" s="1"/>
      <c r="AC47" s="1">
        <f t="shared" si="14"/>
        <v>77</v>
      </c>
      <c r="AD47" s="1" t="str">
        <f>VLOOKUP(A47,[1]Донецк!$A:$A,1,0)</f>
        <v>6602 БАВАРСКИЕ ПМ сос ц/о мгс 0,35кг 8шт  Останкино</v>
      </c>
      <c r="AE47" s="1"/>
      <c r="AF47" s="1">
        <f t="shared" si="6"/>
        <v>58</v>
      </c>
      <c r="AG47" s="1">
        <f t="shared" si="7"/>
        <v>241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35</v>
      </c>
      <c r="C48" s="1">
        <v>264.21699999999998</v>
      </c>
      <c r="D48" s="1">
        <v>102.142</v>
      </c>
      <c r="E48" s="1">
        <v>220.64500000000001</v>
      </c>
      <c r="F48" s="1">
        <v>76.91</v>
      </c>
      <c r="G48" s="6">
        <v>1</v>
      </c>
      <c r="H48" s="1">
        <v>45</v>
      </c>
      <c r="I48" s="1" t="s">
        <v>33</v>
      </c>
      <c r="J48" s="1">
        <v>220</v>
      </c>
      <c r="K48" s="1">
        <f t="shared" si="17"/>
        <v>0.64500000000001023</v>
      </c>
      <c r="L48" s="1"/>
      <c r="M48" s="1"/>
      <c r="N48" s="1">
        <v>130</v>
      </c>
      <c r="O48" s="1"/>
      <c r="P48" s="1">
        <f t="shared" si="1"/>
        <v>44.129000000000005</v>
      </c>
      <c r="Q48" s="5">
        <f t="shared" si="12"/>
        <v>366.76700000000005</v>
      </c>
      <c r="R48" s="5">
        <v>400</v>
      </c>
      <c r="S48" s="5">
        <v>250</v>
      </c>
      <c r="T48" s="1"/>
      <c r="U48" s="1">
        <f t="shared" si="13"/>
        <v>13.753087538806678</v>
      </c>
      <c r="V48" s="1">
        <f t="shared" si="4"/>
        <v>4.6887534274513349</v>
      </c>
      <c r="W48" s="1">
        <v>38.4758</v>
      </c>
      <c r="X48" s="1">
        <v>41.976799999999997</v>
      </c>
      <c r="Y48" s="1">
        <v>42.979399999999998</v>
      </c>
      <c r="Z48" s="1">
        <v>36.340600000000002</v>
      </c>
      <c r="AA48" s="1">
        <v>33.888599999999997</v>
      </c>
      <c r="AB48" s="1"/>
      <c r="AC48" s="1">
        <f t="shared" si="14"/>
        <v>400</v>
      </c>
      <c r="AD48" s="1" t="str">
        <f>VLOOKUP(A48,[1]Донецк!$A:$A,1,0)</f>
        <v>6607 С ГОВЯДИНОЙ ПМ сар б/о мгс 1*3_45с</v>
      </c>
      <c r="AE48" s="1"/>
      <c r="AF48" s="1">
        <f t="shared" si="6"/>
        <v>88.258000000000038</v>
      </c>
      <c r="AG48" s="1">
        <f t="shared" si="7"/>
        <v>455.02500000000009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87</v>
      </c>
      <c r="B49" s="10" t="s">
        <v>32</v>
      </c>
      <c r="C49" s="10"/>
      <c r="D49" s="10">
        <v>3</v>
      </c>
      <c r="E49" s="15">
        <v>3</v>
      </c>
      <c r="F49" s="10"/>
      <c r="G49" s="11">
        <v>0</v>
      </c>
      <c r="H49" s="10" t="e">
        <v>#N/A</v>
      </c>
      <c r="I49" s="12" t="s">
        <v>98</v>
      </c>
      <c r="J49" s="10">
        <v>3</v>
      </c>
      <c r="K49" s="10">
        <f t="shared" si="17"/>
        <v>0</v>
      </c>
      <c r="L49" s="10"/>
      <c r="M49" s="10"/>
      <c r="N49" s="10"/>
      <c r="O49" s="10"/>
      <c r="P49" s="10">
        <f t="shared" si="1"/>
        <v>0.6</v>
      </c>
      <c r="Q49" s="13"/>
      <c r="R49" s="13"/>
      <c r="S49" s="13"/>
      <c r="T49" s="10"/>
      <c r="U49" s="10">
        <f t="shared" si="10"/>
        <v>0</v>
      </c>
      <c r="V49" s="10">
        <f t="shared" si="4"/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f t="shared" si="11"/>
        <v>0</v>
      </c>
      <c r="AD49" s="1"/>
      <c r="AE49" s="1"/>
      <c r="AF49" s="1">
        <f t="shared" si="6"/>
        <v>9</v>
      </c>
      <c r="AG49" s="1">
        <f t="shared" si="7"/>
        <v>9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35</v>
      </c>
      <c r="C50" s="1">
        <v>41.468000000000004</v>
      </c>
      <c r="D50" s="1">
        <v>50.31</v>
      </c>
      <c r="E50" s="1">
        <v>35.881999999999998</v>
      </c>
      <c r="F50" s="1">
        <v>19.03</v>
      </c>
      <c r="G50" s="6">
        <v>1</v>
      </c>
      <c r="H50" s="1">
        <v>45</v>
      </c>
      <c r="I50" s="1" t="s">
        <v>33</v>
      </c>
      <c r="J50" s="1">
        <v>48</v>
      </c>
      <c r="K50" s="1">
        <f t="shared" si="17"/>
        <v>-12.118000000000002</v>
      </c>
      <c r="L50" s="1"/>
      <c r="M50" s="1"/>
      <c r="N50" s="1">
        <v>150</v>
      </c>
      <c r="O50" s="1"/>
      <c r="P50" s="1">
        <f t="shared" si="1"/>
        <v>7.1763999999999992</v>
      </c>
      <c r="Q50" s="5"/>
      <c r="R50" s="5">
        <v>20</v>
      </c>
      <c r="S50" s="5">
        <v>50</v>
      </c>
      <c r="T50" s="1"/>
      <c r="U50" s="1">
        <f t="shared" ref="U50:U81" si="18">(F50+N50+O50+R50)/P50</f>
        <v>26.34050498857366</v>
      </c>
      <c r="V50" s="1">
        <f t="shared" si="4"/>
        <v>23.553592330416368</v>
      </c>
      <c r="W50" s="1">
        <v>14.1952</v>
      </c>
      <c r="X50" s="1">
        <v>8.7260000000000009</v>
      </c>
      <c r="Y50" s="1">
        <v>9.1311999999999998</v>
      </c>
      <c r="Z50" s="1">
        <v>9.109</v>
      </c>
      <c r="AA50" s="1">
        <v>12.406000000000001</v>
      </c>
      <c r="AB50" s="1"/>
      <c r="AC50" s="1">
        <f t="shared" ref="AC50:AC81" si="19">R50*G50</f>
        <v>20</v>
      </c>
      <c r="AD50" s="1" t="str">
        <f>VLOOKUP(A50,[1]Донецк!$A:$A,1,0)</f>
        <v>6661 СОЧНЫЙ ГРИЛЬ ПМ сос п/о мгс 1,5*4_Маяк Останкино</v>
      </c>
      <c r="AE50" s="1"/>
      <c r="AF50" s="1">
        <f t="shared" si="6"/>
        <v>-61.384000000000015</v>
      </c>
      <c r="AG50" s="1">
        <f t="shared" si="7"/>
        <v>-61.384000000000015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32</v>
      </c>
      <c r="C51" s="1">
        <v>177</v>
      </c>
      <c r="D51" s="1">
        <v>152</v>
      </c>
      <c r="E51" s="1">
        <v>72</v>
      </c>
      <c r="F51" s="1">
        <v>219</v>
      </c>
      <c r="G51" s="6">
        <v>0.28000000000000003</v>
      </c>
      <c r="H51" s="1">
        <v>45</v>
      </c>
      <c r="I51" s="1" t="s">
        <v>33</v>
      </c>
      <c r="J51" s="1">
        <v>73</v>
      </c>
      <c r="K51" s="1">
        <f t="shared" si="17"/>
        <v>-1</v>
      </c>
      <c r="L51" s="1"/>
      <c r="M51" s="1"/>
      <c r="N51" s="1">
        <v>20</v>
      </c>
      <c r="O51" s="1"/>
      <c r="P51" s="1">
        <f t="shared" si="1"/>
        <v>14.4</v>
      </c>
      <c r="Q51" s="5"/>
      <c r="R51" s="5">
        <f t="shared" ref="R51:R81" si="20">ROUND(Q51,0)</f>
        <v>0</v>
      </c>
      <c r="S51" s="5">
        <v>100</v>
      </c>
      <c r="T51" s="1"/>
      <c r="U51" s="1">
        <f t="shared" si="18"/>
        <v>16.597222222222221</v>
      </c>
      <c r="V51" s="1">
        <f t="shared" si="4"/>
        <v>16.597222222222221</v>
      </c>
      <c r="W51" s="1">
        <v>10</v>
      </c>
      <c r="X51" s="1">
        <v>11.2</v>
      </c>
      <c r="Y51" s="1">
        <v>22.8</v>
      </c>
      <c r="Z51" s="1">
        <v>6</v>
      </c>
      <c r="AA51" s="1">
        <v>-0.4</v>
      </c>
      <c r="AB51" s="14" t="s">
        <v>36</v>
      </c>
      <c r="AC51" s="1">
        <f t="shared" si="19"/>
        <v>0</v>
      </c>
      <c r="AD51" s="1"/>
      <c r="AE51" s="1"/>
      <c r="AF51" s="1">
        <f t="shared" si="6"/>
        <v>-23</v>
      </c>
      <c r="AG51" s="1">
        <f t="shared" si="7"/>
        <v>-23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32</v>
      </c>
      <c r="C52" s="1">
        <v>1239</v>
      </c>
      <c r="D52" s="1"/>
      <c r="E52" s="1">
        <v>265</v>
      </c>
      <c r="F52" s="1">
        <v>933</v>
      </c>
      <c r="G52" s="6">
        <v>0.35</v>
      </c>
      <c r="H52" s="1">
        <v>45</v>
      </c>
      <c r="I52" s="1" t="s">
        <v>33</v>
      </c>
      <c r="J52" s="1">
        <v>267</v>
      </c>
      <c r="K52" s="1">
        <f t="shared" si="17"/>
        <v>-2</v>
      </c>
      <c r="L52" s="1"/>
      <c r="M52" s="1"/>
      <c r="N52" s="1">
        <v>0</v>
      </c>
      <c r="O52" s="1"/>
      <c r="P52" s="1">
        <f t="shared" si="1"/>
        <v>53</v>
      </c>
      <c r="Q52" s="5"/>
      <c r="R52" s="5">
        <f t="shared" si="20"/>
        <v>0</v>
      </c>
      <c r="S52" s="5"/>
      <c r="T52" s="1"/>
      <c r="U52" s="1">
        <f t="shared" si="18"/>
        <v>17.60377358490566</v>
      </c>
      <c r="V52" s="1">
        <f t="shared" si="4"/>
        <v>17.60377358490566</v>
      </c>
      <c r="W52" s="1">
        <v>47.8</v>
      </c>
      <c r="X52" s="1">
        <v>57</v>
      </c>
      <c r="Y52" s="1">
        <v>75.2</v>
      </c>
      <c r="Z52" s="1">
        <v>28.4</v>
      </c>
      <c r="AA52" s="1">
        <v>56.6</v>
      </c>
      <c r="AB52" s="17" t="s">
        <v>49</v>
      </c>
      <c r="AC52" s="1">
        <f t="shared" si="19"/>
        <v>0</v>
      </c>
      <c r="AD52" s="1"/>
      <c r="AE52" s="1"/>
      <c r="AF52" s="1">
        <f t="shared" si="6"/>
        <v>-138</v>
      </c>
      <c r="AG52" s="1">
        <f t="shared" si="7"/>
        <v>-138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32</v>
      </c>
      <c r="C53" s="1">
        <v>283</v>
      </c>
      <c r="D53" s="1">
        <v>240</v>
      </c>
      <c r="E53" s="1">
        <v>171</v>
      </c>
      <c r="F53" s="1">
        <v>288</v>
      </c>
      <c r="G53" s="6">
        <v>0.28000000000000003</v>
      </c>
      <c r="H53" s="1">
        <v>45</v>
      </c>
      <c r="I53" s="1" t="s">
        <v>33</v>
      </c>
      <c r="J53" s="1">
        <v>173</v>
      </c>
      <c r="K53" s="1">
        <f t="shared" si="17"/>
        <v>-2</v>
      </c>
      <c r="L53" s="1"/>
      <c r="M53" s="1"/>
      <c r="N53" s="1">
        <v>70</v>
      </c>
      <c r="O53" s="1"/>
      <c r="P53" s="1">
        <f t="shared" si="1"/>
        <v>34.200000000000003</v>
      </c>
      <c r="Q53" s="5">
        <f t="shared" ref="Q53:Q80" si="21">13*P53-O53-N53-F53</f>
        <v>86.600000000000023</v>
      </c>
      <c r="R53" s="5">
        <v>190</v>
      </c>
      <c r="S53" s="5">
        <v>200</v>
      </c>
      <c r="T53" s="1"/>
      <c r="U53" s="1">
        <f t="shared" si="18"/>
        <v>16.023391812865494</v>
      </c>
      <c r="V53" s="1">
        <f t="shared" si="4"/>
        <v>10.467836257309941</v>
      </c>
      <c r="W53" s="1">
        <v>33.4</v>
      </c>
      <c r="X53" s="1">
        <v>45</v>
      </c>
      <c r="Y53" s="1">
        <v>43.6</v>
      </c>
      <c r="Z53" s="1">
        <v>43</v>
      </c>
      <c r="AA53" s="1">
        <v>39.4</v>
      </c>
      <c r="AB53" s="1"/>
      <c r="AC53" s="1">
        <f t="shared" si="19"/>
        <v>53.2</v>
      </c>
      <c r="AD53" s="1" t="str">
        <f>VLOOKUP(A53,[1]Донецк!$A:$A,1,0)</f>
        <v>6684 СЕРВЕЛАТ КАРЕЛЬСКИЙ ПМ в/к в/у 0,28кг  ОСТАНКИНО</v>
      </c>
      <c r="AE53" s="1"/>
      <c r="AF53" s="1">
        <f t="shared" si="6"/>
        <v>68.399999999999977</v>
      </c>
      <c r="AG53" s="1">
        <f t="shared" si="7"/>
        <v>155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32</v>
      </c>
      <c r="C54" s="1">
        <v>431</v>
      </c>
      <c r="D54" s="1">
        <v>592</v>
      </c>
      <c r="E54" s="1">
        <v>424</v>
      </c>
      <c r="F54" s="1">
        <v>518</v>
      </c>
      <c r="G54" s="6">
        <v>0.35</v>
      </c>
      <c r="H54" s="1">
        <v>45</v>
      </c>
      <c r="I54" s="1" t="s">
        <v>38</v>
      </c>
      <c r="J54" s="1">
        <v>432</v>
      </c>
      <c r="K54" s="1">
        <f t="shared" si="17"/>
        <v>-8</v>
      </c>
      <c r="L54" s="1"/>
      <c r="M54" s="1"/>
      <c r="N54" s="1">
        <v>110</v>
      </c>
      <c r="O54" s="1">
        <v>50</v>
      </c>
      <c r="P54" s="1">
        <f t="shared" si="1"/>
        <v>84.8</v>
      </c>
      <c r="Q54" s="5">
        <f>14*P54-O54-N54-F54</f>
        <v>509.20000000000005</v>
      </c>
      <c r="R54" s="5">
        <v>650</v>
      </c>
      <c r="S54" s="5">
        <v>600</v>
      </c>
      <c r="T54" s="1"/>
      <c r="U54" s="1">
        <f t="shared" si="18"/>
        <v>15.660377358490567</v>
      </c>
      <c r="V54" s="1">
        <f t="shared" si="4"/>
        <v>7.9952830188679247</v>
      </c>
      <c r="W54" s="1">
        <v>63</v>
      </c>
      <c r="X54" s="1">
        <v>80.8</v>
      </c>
      <c r="Y54" s="1">
        <v>52.8</v>
      </c>
      <c r="Z54" s="1">
        <v>44.6</v>
      </c>
      <c r="AA54" s="1">
        <v>70.8</v>
      </c>
      <c r="AB54" s="1"/>
      <c r="AC54" s="1">
        <f t="shared" si="19"/>
        <v>227.49999999999997</v>
      </c>
      <c r="AD54" s="1" t="str">
        <f>VLOOKUP(A54,[1]Донецк!$A:$A,1,0)</f>
        <v>6689 СЕРВЕЛАТ ОХОТНИЧИЙ ПМ в/к в/у 0,35кг 8шт  ОСТАНКИНО</v>
      </c>
      <c r="AE54" s="1"/>
      <c r="AF54" s="1">
        <f t="shared" si="6"/>
        <v>84.799999999999955</v>
      </c>
      <c r="AG54" s="1">
        <f t="shared" si="7"/>
        <v>594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32</v>
      </c>
      <c r="C55" s="1">
        <v>2507</v>
      </c>
      <c r="D55" s="1">
        <v>152</v>
      </c>
      <c r="E55" s="1">
        <v>485</v>
      </c>
      <c r="F55" s="1">
        <v>2074</v>
      </c>
      <c r="G55" s="6">
        <v>0.35</v>
      </c>
      <c r="H55" s="1">
        <v>45</v>
      </c>
      <c r="I55" s="1" t="s">
        <v>38</v>
      </c>
      <c r="J55" s="1">
        <v>492</v>
      </c>
      <c r="K55" s="1">
        <f t="shared" si="17"/>
        <v>-7</v>
      </c>
      <c r="L55" s="1"/>
      <c r="M55" s="1"/>
      <c r="N55" s="1">
        <v>0</v>
      </c>
      <c r="O55" s="1"/>
      <c r="P55" s="1">
        <f t="shared" si="1"/>
        <v>97</v>
      </c>
      <c r="Q55" s="5"/>
      <c r="R55" s="5">
        <f t="shared" si="20"/>
        <v>0</v>
      </c>
      <c r="S55" s="5"/>
      <c r="T55" s="1"/>
      <c r="U55" s="1">
        <f t="shared" si="18"/>
        <v>21.381443298969071</v>
      </c>
      <c r="V55" s="1">
        <f t="shared" si="4"/>
        <v>21.381443298969071</v>
      </c>
      <c r="W55" s="1">
        <v>302.39999999999998</v>
      </c>
      <c r="X55" s="1">
        <v>212.6</v>
      </c>
      <c r="Y55" s="1">
        <v>299.2</v>
      </c>
      <c r="Z55" s="1">
        <v>60</v>
      </c>
      <c r="AA55" s="1">
        <v>98.8</v>
      </c>
      <c r="AB55" s="17" t="s">
        <v>49</v>
      </c>
      <c r="AC55" s="1">
        <f t="shared" si="19"/>
        <v>0</v>
      </c>
      <c r="AD55" s="1"/>
      <c r="AE55" s="1"/>
      <c r="AF55" s="1">
        <f t="shared" si="6"/>
        <v>-619</v>
      </c>
      <c r="AG55" s="1">
        <f t="shared" si="7"/>
        <v>-619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32</v>
      </c>
      <c r="C56" s="1">
        <v>227</v>
      </c>
      <c r="D56" s="1"/>
      <c r="E56" s="1">
        <v>93</v>
      </c>
      <c r="F56" s="1">
        <v>99</v>
      </c>
      <c r="G56" s="6">
        <v>0.28000000000000003</v>
      </c>
      <c r="H56" s="1">
        <v>45</v>
      </c>
      <c r="I56" s="1" t="s">
        <v>33</v>
      </c>
      <c r="J56" s="1">
        <v>95</v>
      </c>
      <c r="K56" s="1">
        <f t="shared" si="17"/>
        <v>-2</v>
      </c>
      <c r="L56" s="1"/>
      <c r="M56" s="1"/>
      <c r="N56" s="1">
        <v>30</v>
      </c>
      <c r="O56" s="1"/>
      <c r="P56" s="1">
        <f t="shared" si="1"/>
        <v>18.600000000000001</v>
      </c>
      <c r="Q56" s="5">
        <f t="shared" si="21"/>
        <v>112.80000000000001</v>
      </c>
      <c r="R56" s="5">
        <v>150</v>
      </c>
      <c r="S56" s="5">
        <v>150</v>
      </c>
      <c r="T56" s="1"/>
      <c r="U56" s="1">
        <f t="shared" si="18"/>
        <v>14.999999999999998</v>
      </c>
      <c r="V56" s="1">
        <f t="shared" si="4"/>
        <v>6.9354838709677411</v>
      </c>
      <c r="W56" s="1">
        <v>10.6</v>
      </c>
      <c r="X56" s="1">
        <v>15.4</v>
      </c>
      <c r="Y56" s="1">
        <v>23.8</v>
      </c>
      <c r="Z56" s="1">
        <v>11.2</v>
      </c>
      <c r="AA56" s="1">
        <v>8.4</v>
      </c>
      <c r="AB56" s="1"/>
      <c r="AC56" s="1">
        <f t="shared" si="19"/>
        <v>42.000000000000007</v>
      </c>
      <c r="AD56" s="1" t="str">
        <f>VLOOKUP(A56,[1]Донецк!$A:$A,1,0)</f>
        <v>6701 СЕРВЕЛАТ ШВАРЦЕР ПМ в/к в/у 0.28кг 8шт.  ОСТАНКИНО</v>
      </c>
      <c r="AE56" s="1"/>
      <c r="AF56" s="1">
        <f t="shared" si="6"/>
        <v>37.199999999999989</v>
      </c>
      <c r="AG56" s="1">
        <f t="shared" si="7"/>
        <v>150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32</v>
      </c>
      <c r="C57" s="1">
        <v>114</v>
      </c>
      <c r="D57" s="1">
        <v>448</v>
      </c>
      <c r="E57" s="1">
        <v>222</v>
      </c>
      <c r="F57" s="1">
        <v>264</v>
      </c>
      <c r="G57" s="6">
        <v>0.41</v>
      </c>
      <c r="H57" s="1">
        <v>45</v>
      </c>
      <c r="I57" s="1" t="s">
        <v>33</v>
      </c>
      <c r="J57" s="1">
        <v>229</v>
      </c>
      <c r="K57" s="1">
        <f t="shared" si="17"/>
        <v>-7</v>
      </c>
      <c r="L57" s="1"/>
      <c r="M57" s="1"/>
      <c r="N57" s="1">
        <v>50</v>
      </c>
      <c r="O57" s="1"/>
      <c r="P57" s="1">
        <f t="shared" si="1"/>
        <v>44.4</v>
      </c>
      <c r="Q57" s="5">
        <f t="shared" si="21"/>
        <v>263.19999999999993</v>
      </c>
      <c r="R57" s="5">
        <v>320</v>
      </c>
      <c r="S57" s="5">
        <v>300</v>
      </c>
      <c r="T57" s="1"/>
      <c r="U57" s="1">
        <f t="shared" si="18"/>
        <v>14.27927927927928</v>
      </c>
      <c r="V57" s="1">
        <f t="shared" si="4"/>
        <v>7.0720720720720722</v>
      </c>
      <c r="W57" s="1">
        <v>44.6</v>
      </c>
      <c r="X57" s="1">
        <v>64.599999999999994</v>
      </c>
      <c r="Y57" s="1">
        <v>40.6</v>
      </c>
      <c r="Z57" s="1">
        <v>53.2</v>
      </c>
      <c r="AA57" s="1">
        <v>28.307600000000001</v>
      </c>
      <c r="AB57" s="1" t="s">
        <v>54</v>
      </c>
      <c r="AC57" s="1">
        <f t="shared" si="19"/>
        <v>131.19999999999999</v>
      </c>
      <c r="AD57" s="1" t="str">
        <f>VLOOKUP(A57,[1]Донецк!$A:$A,1,0)</f>
        <v>6713 СОЧНЫЙ ГРИЛЬ ПМ сос п/о мгс 0,41кг 8 шт.  ОСТАНКИНО</v>
      </c>
      <c r="AE57" s="1"/>
      <c r="AF57" s="1">
        <f t="shared" si="6"/>
        <v>88.800000000000068</v>
      </c>
      <c r="AG57" s="1">
        <f t="shared" si="7"/>
        <v>352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32</v>
      </c>
      <c r="C58" s="1">
        <v>1926</v>
      </c>
      <c r="D58" s="1">
        <v>350</v>
      </c>
      <c r="E58" s="15">
        <f>350.006+E49+E95</f>
        <v>543.00599999999997</v>
      </c>
      <c r="F58" s="15">
        <f>1758+F95</f>
        <v>1800</v>
      </c>
      <c r="G58" s="6">
        <v>0.41</v>
      </c>
      <c r="H58" s="1">
        <v>45</v>
      </c>
      <c r="I58" s="1" t="s">
        <v>38</v>
      </c>
      <c r="J58" s="1">
        <v>370</v>
      </c>
      <c r="K58" s="1">
        <f t="shared" si="17"/>
        <v>173.00599999999997</v>
      </c>
      <c r="L58" s="1"/>
      <c r="M58" s="1"/>
      <c r="N58" s="1">
        <v>0</v>
      </c>
      <c r="O58" s="1"/>
      <c r="P58" s="1">
        <f t="shared" si="1"/>
        <v>108.60119999999999</v>
      </c>
      <c r="Q58" s="5"/>
      <c r="R58" s="5">
        <f t="shared" si="20"/>
        <v>0</v>
      </c>
      <c r="S58" s="5"/>
      <c r="T58" s="1"/>
      <c r="U58" s="1">
        <f t="shared" si="18"/>
        <v>16.574402492790135</v>
      </c>
      <c r="V58" s="1">
        <f t="shared" si="4"/>
        <v>16.574402492790135</v>
      </c>
      <c r="W58" s="1">
        <v>87</v>
      </c>
      <c r="X58" s="1">
        <v>91.2</v>
      </c>
      <c r="Y58" s="1">
        <v>305.39999999999998</v>
      </c>
      <c r="Z58" s="1">
        <v>235.6</v>
      </c>
      <c r="AA58" s="1">
        <v>168.01480000000001</v>
      </c>
      <c r="AB58" s="14" t="s">
        <v>49</v>
      </c>
      <c r="AC58" s="1">
        <f t="shared" si="19"/>
        <v>0</v>
      </c>
      <c r="AD58" s="1"/>
      <c r="AE58" s="1"/>
      <c r="AF58" s="1">
        <f t="shared" si="6"/>
        <v>-170.98199999999997</v>
      </c>
      <c r="AG58" s="1">
        <f t="shared" si="7"/>
        <v>-170.98199999999997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32</v>
      </c>
      <c r="C59" s="1">
        <v>1010</v>
      </c>
      <c r="D59" s="1">
        <v>100</v>
      </c>
      <c r="E59" s="1">
        <v>288</v>
      </c>
      <c r="F59" s="1">
        <v>783</v>
      </c>
      <c r="G59" s="6">
        <v>0.41</v>
      </c>
      <c r="H59" s="1">
        <v>45</v>
      </c>
      <c r="I59" s="1" t="s">
        <v>33</v>
      </c>
      <c r="J59" s="1">
        <v>299</v>
      </c>
      <c r="K59" s="1">
        <f t="shared" si="17"/>
        <v>-11</v>
      </c>
      <c r="L59" s="1"/>
      <c r="M59" s="1"/>
      <c r="N59" s="1">
        <v>0</v>
      </c>
      <c r="O59" s="1"/>
      <c r="P59" s="1">
        <f t="shared" si="1"/>
        <v>57.6</v>
      </c>
      <c r="Q59" s="5"/>
      <c r="R59" s="5">
        <v>50</v>
      </c>
      <c r="S59" s="5">
        <v>50</v>
      </c>
      <c r="T59" s="1"/>
      <c r="U59" s="1">
        <f t="shared" si="18"/>
        <v>14.461805555555555</v>
      </c>
      <c r="V59" s="1">
        <f t="shared" si="4"/>
        <v>13.59375</v>
      </c>
      <c r="W59" s="1">
        <v>53</v>
      </c>
      <c r="X59" s="1">
        <v>75.400000000000006</v>
      </c>
      <c r="Y59" s="1">
        <v>77.400000000000006</v>
      </c>
      <c r="Z59" s="1">
        <v>56.8</v>
      </c>
      <c r="AA59" s="1">
        <v>24</v>
      </c>
      <c r="AB59" s="1" t="s">
        <v>54</v>
      </c>
      <c r="AC59" s="1">
        <f t="shared" si="19"/>
        <v>20.5</v>
      </c>
      <c r="AD59" s="1" t="str">
        <f>VLOOKUP(A59,[1]Донецк!$A:$A,1,0)</f>
        <v>6726 СЛИВОЧНЫЕ ПМ сос п/о мгс 0,41кг 10шт  Останкино</v>
      </c>
      <c r="AE59" s="1"/>
      <c r="AF59" s="1">
        <f t="shared" si="6"/>
        <v>81</v>
      </c>
      <c r="AG59" s="1">
        <f t="shared" si="7"/>
        <v>81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32</v>
      </c>
      <c r="C60" s="1">
        <v>14</v>
      </c>
      <c r="D60" s="1">
        <v>91</v>
      </c>
      <c r="E60" s="1">
        <v>32</v>
      </c>
      <c r="F60" s="1">
        <v>51</v>
      </c>
      <c r="G60" s="6">
        <v>0.4</v>
      </c>
      <c r="H60" s="1">
        <v>30</v>
      </c>
      <c r="I60" s="1" t="s">
        <v>33</v>
      </c>
      <c r="J60" s="1">
        <v>47</v>
      </c>
      <c r="K60" s="1">
        <f t="shared" si="17"/>
        <v>-15</v>
      </c>
      <c r="L60" s="1"/>
      <c r="M60" s="1"/>
      <c r="N60" s="1">
        <v>70</v>
      </c>
      <c r="O60" s="1"/>
      <c r="P60" s="1">
        <f t="shared" si="1"/>
        <v>6.4</v>
      </c>
      <c r="Q60" s="5"/>
      <c r="R60" s="5">
        <v>30</v>
      </c>
      <c r="S60" s="5">
        <v>30</v>
      </c>
      <c r="T60" s="1"/>
      <c r="U60" s="1">
        <f t="shared" si="18"/>
        <v>23.59375</v>
      </c>
      <c r="V60" s="1">
        <f t="shared" si="4"/>
        <v>18.90625</v>
      </c>
      <c r="W60" s="1">
        <v>12.6</v>
      </c>
      <c r="X60" s="1">
        <v>11.6</v>
      </c>
      <c r="Y60" s="1">
        <v>9.6</v>
      </c>
      <c r="Z60" s="1">
        <v>8.6</v>
      </c>
      <c r="AA60" s="1">
        <v>13.2</v>
      </c>
      <c r="AB60" s="1"/>
      <c r="AC60" s="1">
        <f t="shared" si="19"/>
        <v>12</v>
      </c>
      <c r="AD60" s="1" t="str">
        <f>VLOOKUP(A60,[1]Донецк!$A:$A,1,0)</f>
        <v>6759 МОЛОЧНЫЕ ГОСТ сос ц/о мгс 0,4кг 7 шт  Останкино</v>
      </c>
      <c r="AE60" s="1"/>
      <c r="AF60" s="1">
        <f t="shared" si="6"/>
        <v>-25</v>
      </c>
      <c r="AG60" s="1">
        <f t="shared" si="7"/>
        <v>-25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35</v>
      </c>
      <c r="C61" s="1">
        <v>15.843999999999999</v>
      </c>
      <c r="D61" s="1">
        <v>77.664000000000001</v>
      </c>
      <c r="E61" s="1">
        <v>18.907</v>
      </c>
      <c r="F61" s="1">
        <v>68.706999999999994</v>
      </c>
      <c r="G61" s="6">
        <v>1</v>
      </c>
      <c r="H61" s="1">
        <v>30</v>
      </c>
      <c r="I61" s="1" t="s">
        <v>33</v>
      </c>
      <c r="J61" s="1">
        <v>19</v>
      </c>
      <c r="K61" s="1">
        <f t="shared" si="17"/>
        <v>-9.2999999999999972E-2</v>
      </c>
      <c r="L61" s="1"/>
      <c r="M61" s="1"/>
      <c r="N61" s="1">
        <v>0</v>
      </c>
      <c r="O61" s="1"/>
      <c r="P61" s="1">
        <f t="shared" si="1"/>
        <v>3.7814000000000001</v>
      </c>
      <c r="Q61" s="5"/>
      <c r="R61" s="5">
        <f t="shared" si="20"/>
        <v>0</v>
      </c>
      <c r="S61" s="5"/>
      <c r="T61" s="1"/>
      <c r="U61" s="1">
        <f t="shared" si="18"/>
        <v>18.169725498492621</v>
      </c>
      <c r="V61" s="1">
        <f t="shared" si="4"/>
        <v>18.169725498492621</v>
      </c>
      <c r="W61" s="1">
        <v>3.7848000000000002</v>
      </c>
      <c r="X61" s="1">
        <v>7.7298</v>
      </c>
      <c r="Y61" s="1">
        <v>4.8792</v>
      </c>
      <c r="Z61" s="1">
        <v>2.0482</v>
      </c>
      <c r="AA61" s="1">
        <v>5.8008000000000006</v>
      </c>
      <c r="AB61" s="1"/>
      <c r="AC61" s="1">
        <f t="shared" si="19"/>
        <v>0</v>
      </c>
      <c r="AD61" s="1"/>
      <c r="AE61" s="1"/>
      <c r="AF61" s="1">
        <f t="shared" si="6"/>
        <v>-11.98599999999999</v>
      </c>
      <c r="AG61" s="1">
        <f t="shared" si="7"/>
        <v>-11.98599999999999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32</v>
      </c>
      <c r="C62" s="1">
        <v>102</v>
      </c>
      <c r="D62" s="1">
        <v>112</v>
      </c>
      <c r="E62" s="1">
        <v>75</v>
      </c>
      <c r="F62" s="1">
        <v>127</v>
      </c>
      <c r="G62" s="6">
        <v>0.41</v>
      </c>
      <c r="H62" s="1">
        <v>45</v>
      </c>
      <c r="I62" s="1" t="s">
        <v>33</v>
      </c>
      <c r="J62" s="1">
        <v>77</v>
      </c>
      <c r="K62" s="1">
        <f t="shared" si="17"/>
        <v>-2</v>
      </c>
      <c r="L62" s="1"/>
      <c r="M62" s="1"/>
      <c r="N62" s="1">
        <v>110</v>
      </c>
      <c r="O62" s="1"/>
      <c r="P62" s="1">
        <f t="shared" si="1"/>
        <v>15</v>
      </c>
      <c r="Q62" s="5"/>
      <c r="R62" s="5">
        <v>30</v>
      </c>
      <c r="S62" s="5">
        <v>50</v>
      </c>
      <c r="T62" s="1"/>
      <c r="U62" s="1">
        <f t="shared" si="18"/>
        <v>17.8</v>
      </c>
      <c r="V62" s="1">
        <f t="shared" si="4"/>
        <v>15.8</v>
      </c>
      <c r="W62" s="1">
        <v>22.2</v>
      </c>
      <c r="X62" s="1">
        <v>22.2</v>
      </c>
      <c r="Y62" s="1">
        <v>15</v>
      </c>
      <c r="Z62" s="1">
        <v>13.2</v>
      </c>
      <c r="AA62" s="1">
        <v>29.8</v>
      </c>
      <c r="AB62" s="14" t="s">
        <v>36</v>
      </c>
      <c r="AC62" s="1">
        <f t="shared" si="19"/>
        <v>12.299999999999999</v>
      </c>
      <c r="AD62" s="1" t="str">
        <f>VLOOKUP(A62,[1]Донецк!$A:$A,1,0)</f>
        <v>6762 СЛИВОЧНЫЕ сос ц/о мгс 0,41кг 8шт  Останкино</v>
      </c>
      <c r="AE62" s="1"/>
      <c r="AF62" s="1">
        <f t="shared" si="6"/>
        <v>-12</v>
      </c>
      <c r="AG62" s="1">
        <f t="shared" si="7"/>
        <v>-12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35</v>
      </c>
      <c r="C63" s="1">
        <v>25.773</v>
      </c>
      <c r="D63" s="1">
        <v>37.225000000000001</v>
      </c>
      <c r="E63" s="1">
        <v>25.431000000000001</v>
      </c>
      <c r="F63" s="1">
        <v>29.111999999999998</v>
      </c>
      <c r="G63" s="6">
        <v>1</v>
      </c>
      <c r="H63" s="1">
        <v>45</v>
      </c>
      <c r="I63" s="1" t="s">
        <v>33</v>
      </c>
      <c r="J63" s="1">
        <v>24</v>
      </c>
      <c r="K63" s="1">
        <f t="shared" si="17"/>
        <v>1.4310000000000009</v>
      </c>
      <c r="L63" s="1"/>
      <c r="M63" s="1"/>
      <c r="N63" s="1">
        <v>20</v>
      </c>
      <c r="O63" s="1"/>
      <c r="P63" s="1">
        <f t="shared" si="1"/>
        <v>5.0861999999999998</v>
      </c>
      <c r="Q63" s="5">
        <f t="shared" si="21"/>
        <v>17.008599999999998</v>
      </c>
      <c r="R63" s="5">
        <v>25</v>
      </c>
      <c r="S63" s="5">
        <v>25</v>
      </c>
      <c r="T63" s="1"/>
      <c r="U63" s="1">
        <f t="shared" si="18"/>
        <v>14.571192638905272</v>
      </c>
      <c r="V63" s="1">
        <f t="shared" si="4"/>
        <v>9.6559317368565925</v>
      </c>
      <c r="W63" s="1">
        <v>4.4607999999999999</v>
      </c>
      <c r="X63" s="1">
        <v>4.2119999999999997</v>
      </c>
      <c r="Y63" s="1">
        <v>3.754</v>
      </c>
      <c r="Z63" s="1">
        <v>1.1526000000000001</v>
      </c>
      <c r="AA63" s="1">
        <v>0.40479999999999999</v>
      </c>
      <c r="AB63" s="1"/>
      <c r="AC63" s="1">
        <f t="shared" si="19"/>
        <v>25</v>
      </c>
      <c r="AD63" s="1" t="str">
        <f>VLOOKUP(A63,[1]Донецк!$A:$A,1,0)</f>
        <v>6764 СЛИИВОЧНЫЕ сос ц/о мгс 1*4  Останкино</v>
      </c>
      <c r="AE63" s="1"/>
      <c r="AF63" s="1">
        <f t="shared" si="6"/>
        <v>10.172400000000014</v>
      </c>
      <c r="AG63" s="1">
        <f t="shared" si="7"/>
        <v>27.181000000000012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32</v>
      </c>
      <c r="C64" s="1">
        <v>1091</v>
      </c>
      <c r="D64" s="1"/>
      <c r="E64" s="1">
        <v>129</v>
      </c>
      <c r="F64" s="1">
        <v>937</v>
      </c>
      <c r="G64" s="6">
        <v>0.36</v>
      </c>
      <c r="H64" s="1">
        <v>45</v>
      </c>
      <c r="I64" s="1" t="s">
        <v>33</v>
      </c>
      <c r="J64" s="1">
        <v>131</v>
      </c>
      <c r="K64" s="1">
        <f t="shared" si="17"/>
        <v>-2</v>
      </c>
      <c r="L64" s="1"/>
      <c r="M64" s="1"/>
      <c r="N64" s="1">
        <v>150</v>
      </c>
      <c r="O64" s="1">
        <v>50</v>
      </c>
      <c r="P64" s="1">
        <f t="shared" si="1"/>
        <v>25.8</v>
      </c>
      <c r="Q64" s="5"/>
      <c r="R64" s="5">
        <f t="shared" si="20"/>
        <v>0</v>
      </c>
      <c r="S64" s="5"/>
      <c r="T64" s="1"/>
      <c r="U64" s="1">
        <f t="shared" si="18"/>
        <v>44.069767441860463</v>
      </c>
      <c r="V64" s="1">
        <f t="shared" si="4"/>
        <v>44.069767441860463</v>
      </c>
      <c r="W64" s="1">
        <v>161.6</v>
      </c>
      <c r="X64" s="1">
        <v>108.4</v>
      </c>
      <c r="Y64" s="1">
        <v>183.8</v>
      </c>
      <c r="Z64" s="1">
        <v>23.2</v>
      </c>
      <c r="AA64" s="1">
        <v>34.200000000000003</v>
      </c>
      <c r="AB64" s="14" t="s">
        <v>49</v>
      </c>
      <c r="AC64" s="1">
        <f t="shared" si="19"/>
        <v>0</v>
      </c>
      <c r="AD64" s="1"/>
      <c r="AE64" s="1"/>
      <c r="AF64" s="1">
        <f t="shared" si="6"/>
        <v>-750</v>
      </c>
      <c r="AG64" s="1">
        <f t="shared" si="7"/>
        <v>-750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35</v>
      </c>
      <c r="C65" s="1">
        <v>121.182</v>
      </c>
      <c r="D65" s="1"/>
      <c r="E65" s="1">
        <v>31.187000000000001</v>
      </c>
      <c r="F65" s="1">
        <v>83.572999999999993</v>
      </c>
      <c r="G65" s="6">
        <v>1</v>
      </c>
      <c r="H65" s="1">
        <v>45</v>
      </c>
      <c r="I65" s="1" t="s">
        <v>33</v>
      </c>
      <c r="J65" s="1">
        <v>32</v>
      </c>
      <c r="K65" s="1">
        <f t="shared" si="17"/>
        <v>-0.81299999999999883</v>
      </c>
      <c r="L65" s="1"/>
      <c r="M65" s="1"/>
      <c r="N65" s="1">
        <v>0</v>
      </c>
      <c r="O65" s="1"/>
      <c r="P65" s="1">
        <f t="shared" si="1"/>
        <v>6.2374000000000001</v>
      </c>
      <c r="Q65" s="5"/>
      <c r="R65" s="5">
        <f t="shared" si="20"/>
        <v>0</v>
      </c>
      <c r="S65" s="5"/>
      <c r="T65" s="1"/>
      <c r="U65" s="1">
        <f t="shared" si="18"/>
        <v>13.398691762593387</v>
      </c>
      <c r="V65" s="1">
        <f t="shared" si="4"/>
        <v>13.398691762593387</v>
      </c>
      <c r="W65" s="1">
        <v>5.7951999999999986</v>
      </c>
      <c r="X65" s="1">
        <v>5.91</v>
      </c>
      <c r="Y65" s="1">
        <v>11.507199999999999</v>
      </c>
      <c r="Z65" s="1">
        <v>1.1215999999999999</v>
      </c>
      <c r="AA65" s="1">
        <v>5.4537999999999993</v>
      </c>
      <c r="AB65" s="1"/>
      <c r="AC65" s="1">
        <f t="shared" si="19"/>
        <v>0</v>
      </c>
      <c r="AD65" s="1"/>
      <c r="AE65" s="1"/>
      <c r="AF65" s="1">
        <f t="shared" si="6"/>
        <v>9.9880000000000138</v>
      </c>
      <c r="AG65" s="1">
        <f t="shared" si="7"/>
        <v>9.9880000000000138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32</v>
      </c>
      <c r="C66" s="1">
        <v>107</v>
      </c>
      <c r="D66" s="1">
        <v>60</v>
      </c>
      <c r="E66" s="1">
        <v>58</v>
      </c>
      <c r="F66" s="1">
        <v>97</v>
      </c>
      <c r="G66" s="6">
        <v>0.41</v>
      </c>
      <c r="H66" s="1">
        <v>45</v>
      </c>
      <c r="I66" s="1" t="s">
        <v>33</v>
      </c>
      <c r="J66" s="1">
        <v>61</v>
      </c>
      <c r="K66" s="1">
        <f t="shared" si="17"/>
        <v>-3</v>
      </c>
      <c r="L66" s="1"/>
      <c r="M66" s="1"/>
      <c r="N66" s="1">
        <v>30</v>
      </c>
      <c r="O66" s="1"/>
      <c r="P66" s="1">
        <f t="shared" si="1"/>
        <v>11.6</v>
      </c>
      <c r="Q66" s="5">
        <f t="shared" si="21"/>
        <v>23.799999999999983</v>
      </c>
      <c r="R66" s="5">
        <v>48</v>
      </c>
      <c r="S66" s="5">
        <v>50</v>
      </c>
      <c r="T66" s="1"/>
      <c r="U66" s="1">
        <f t="shared" si="18"/>
        <v>15.086206896551724</v>
      </c>
      <c r="V66" s="1">
        <f t="shared" si="4"/>
        <v>10.948275862068966</v>
      </c>
      <c r="W66" s="1">
        <v>10.6</v>
      </c>
      <c r="X66" s="1">
        <v>16</v>
      </c>
      <c r="Y66" s="1">
        <v>14.6</v>
      </c>
      <c r="Z66" s="1">
        <v>10.4</v>
      </c>
      <c r="AA66" s="1">
        <v>13.8</v>
      </c>
      <c r="AB66" s="1"/>
      <c r="AC66" s="1">
        <f t="shared" si="19"/>
        <v>19.68</v>
      </c>
      <c r="AD66" s="1" t="str">
        <f>VLOOKUP(A66,[1]Донецк!$A:$A,1,0)</f>
        <v>6768 С СЫРОМ сос ц/о мгс 0,41кг 6шт  Останкино</v>
      </c>
      <c r="AE66" s="1"/>
      <c r="AF66" s="1">
        <f t="shared" si="6"/>
        <v>23.200000000000017</v>
      </c>
      <c r="AG66" s="1">
        <f t="shared" si="7"/>
        <v>47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106</v>
      </c>
      <c r="B67" s="1" t="s">
        <v>32</v>
      </c>
      <c r="C67" s="1">
        <v>21</v>
      </c>
      <c r="D67" s="1">
        <v>108</v>
      </c>
      <c r="E67" s="1">
        <v>24</v>
      </c>
      <c r="F67" s="1">
        <v>92</v>
      </c>
      <c r="G67" s="6">
        <v>0.41</v>
      </c>
      <c r="H67" s="1">
        <v>45</v>
      </c>
      <c r="I67" s="1" t="s">
        <v>33</v>
      </c>
      <c r="J67" s="1">
        <v>29</v>
      </c>
      <c r="K67" s="1">
        <f t="shared" si="17"/>
        <v>-5</v>
      </c>
      <c r="L67" s="1"/>
      <c r="M67" s="1"/>
      <c r="N67" s="1">
        <v>0</v>
      </c>
      <c r="O67" s="1"/>
      <c r="P67" s="1">
        <f t="shared" si="1"/>
        <v>4.8</v>
      </c>
      <c r="Q67" s="5"/>
      <c r="R67" s="5">
        <f t="shared" si="20"/>
        <v>0</v>
      </c>
      <c r="S67" s="5"/>
      <c r="T67" s="1"/>
      <c r="U67" s="1">
        <f t="shared" si="18"/>
        <v>19.166666666666668</v>
      </c>
      <c r="V67" s="1">
        <f t="shared" si="4"/>
        <v>19.166666666666668</v>
      </c>
      <c r="W67" s="1">
        <v>7</v>
      </c>
      <c r="X67" s="1">
        <v>11.6</v>
      </c>
      <c r="Y67" s="1">
        <v>2.2000000000000002</v>
      </c>
      <c r="Z67" s="1">
        <v>3.4</v>
      </c>
      <c r="AA67" s="1">
        <v>2.6</v>
      </c>
      <c r="AB67" s="14" t="s">
        <v>107</v>
      </c>
      <c r="AC67" s="1">
        <f t="shared" si="19"/>
        <v>0</v>
      </c>
      <c r="AD67" s="1"/>
      <c r="AE67" s="1"/>
      <c r="AF67" s="1">
        <f t="shared" si="6"/>
        <v>-20</v>
      </c>
      <c r="AG67" s="1">
        <f t="shared" si="7"/>
        <v>-20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32</v>
      </c>
      <c r="C68" s="1">
        <v>522</v>
      </c>
      <c r="D68" s="1"/>
      <c r="E68" s="1">
        <v>87</v>
      </c>
      <c r="F68" s="1">
        <v>429</v>
      </c>
      <c r="G68" s="6">
        <v>0.28000000000000003</v>
      </c>
      <c r="H68" s="1">
        <v>45</v>
      </c>
      <c r="I68" s="1" t="s">
        <v>33</v>
      </c>
      <c r="J68" s="1">
        <v>88</v>
      </c>
      <c r="K68" s="1">
        <f t="shared" ref="K68:K98" si="22">E68-J68</f>
        <v>-1</v>
      </c>
      <c r="L68" s="1"/>
      <c r="M68" s="1"/>
      <c r="N68" s="1">
        <v>0</v>
      </c>
      <c r="O68" s="1"/>
      <c r="P68" s="1">
        <f t="shared" si="1"/>
        <v>17.399999999999999</v>
      </c>
      <c r="Q68" s="5"/>
      <c r="R68" s="5">
        <f t="shared" si="20"/>
        <v>0</v>
      </c>
      <c r="S68" s="5"/>
      <c r="T68" s="1"/>
      <c r="U68" s="1">
        <f t="shared" si="18"/>
        <v>24.655172413793107</v>
      </c>
      <c r="V68" s="1">
        <f t="shared" si="4"/>
        <v>24.655172413793107</v>
      </c>
      <c r="W68" s="1">
        <v>15.4</v>
      </c>
      <c r="X68" s="1">
        <v>17.2</v>
      </c>
      <c r="Y68" s="1">
        <v>45.6</v>
      </c>
      <c r="Z68" s="1">
        <v>38</v>
      </c>
      <c r="AA68" s="1">
        <v>7.4</v>
      </c>
      <c r="AB68" s="14" t="s">
        <v>49</v>
      </c>
      <c r="AC68" s="1">
        <f t="shared" si="19"/>
        <v>0</v>
      </c>
      <c r="AD68" s="1"/>
      <c r="AE68" s="1"/>
      <c r="AF68" s="1">
        <f t="shared" si="6"/>
        <v>-168</v>
      </c>
      <c r="AG68" s="1">
        <f t="shared" si="7"/>
        <v>-168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32</v>
      </c>
      <c r="C69" s="1">
        <v>24</v>
      </c>
      <c r="D69" s="1">
        <v>16</v>
      </c>
      <c r="E69" s="1">
        <v>8</v>
      </c>
      <c r="F69" s="1">
        <v>26</v>
      </c>
      <c r="G69" s="6">
        <v>0.35</v>
      </c>
      <c r="H69" s="1">
        <v>45</v>
      </c>
      <c r="I69" s="1" t="s">
        <v>33</v>
      </c>
      <c r="J69" s="1">
        <v>13</v>
      </c>
      <c r="K69" s="1">
        <f t="shared" si="22"/>
        <v>-5</v>
      </c>
      <c r="L69" s="1"/>
      <c r="M69" s="1"/>
      <c r="N69" s="1">
        <v>30</v>
      </c>
      <c r="O69" s="1"/>
      <c r="P69" s="1">
        <f t="shared" ref="P69:P98" si="23">E69/5</f>
        <v>1.6</v>
      </c>
      <c r="Q69" s="5"/>
      <c r="R69" s="5">
        <f t="shared" si="20"/>
        <v>0</v>
      </c>
      <c r="S69" s="5"/>
      <c r="T69" s="1"/>
      <c r="U69" s="1">
        <f t="shared" si="18"/>
        <v>35</v>
      </c>
      <c r="V69" s="1">
        <f t="shared" ref="V69:V98" si="24">(F69+N69+O69)/P69</f>
        <v>35</v>
      </c>
      <c r="W69" s="1">
        <v>5</v>
      </c>
      <c r="X69" s="1">
        <v>3.6</v>
      </c>
      <c r="Y69" s="1">
        <v>2.6</v>
      </c>
      <c r="Z69" s="1">
        <v>6.6</v>
      </c>
      <c r="AA69" s="1">
        <v>6.4</v>
      </c>
      <c r="AB69" s="14" t="s">
        <v>36</v>
      </c>
      <c r="AC69" s="1">
        <f t="shared" si="19"/>
        <v>0</v>
      </c>
      <c r="AD69" s="1"/>
      <c r="AE69" s="1"/>
      <c r="AF69" s="1">
        <f t="shared" si="6"/>
        <v>-32</v>
      </c>
      <c r="AG69" s="1">
        <f t="shared" si="7"/>
        <v>-32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32</v>
      </c>
      <c r="C70" s="1">
        <v>59</v>
      </c>
      <c r="D70" s="1">
        <v>520</v>
      </c>
      <c r="E70" s="1">
        <v>277</v>
      </c>
      <c r="F70" s="1">
        <v>252</v>
      </c>
      <c r="G70" s="6">
        <v>0.4</v>
      </c>
      <c r="H70" s="1">
        <v>45</v>
      </c>
      <c r="I70" s="1" t="s">
        <v>33</v>
      </c>
      <c r="J70" s="1">
        <v>323</v>
      </c>
      <c r="K70" s="1">
        <f t="shared" si="22"/>
        <v>-46</v>
      </c>
      <c r="L70" s="1"/>
      <c r="M70" s="1"/>
      <c r="N70" s="1">
        <v>150</v>
      </c>
      <c r="O70" s="1">
        <v>100</v>
      </c>
      <c r="P70" s="1">
        <f t="shared" si="23"/>
        <v>55.4</v>
      </c>
      <c r="Q70" s="5">
        <f t="shared" si="21"/>
        <v>218.19999999999993</v>
      </c>
      <c r="R70" s="5">
        <v>320</v>
      </c>
      <c r="S70" s="5">
        <v>300</v>
      </c>
      <c r="T70" s="1"/>
      <c r="U70" s="1">
        <f t="shared" si="18"/>
        <v>14.837545126353792</v>
      </c>
      <c r="V70" s="1">
        <f t="shared" si="24"/>
        <v>9.0613718411552355</v>
      </c>
      <c r="W70" s="1">
        <v>53.6</v>
      </c>
      <c r="X70" s="1">
        <v>61.6</v>
      </c>
      <c r="Y70" s="1">
        <v>86</v>
      </c>
      <c r="Z70" s="1">
        <v>99</v>
      </c>
      <c r="AA70" s="1">
        <v>41</v>
      </c>
      <c r="AB70" s="1" t="s">
        <v>54</v>
      </c>
      <c r="AC70" s="1">
        <f t="shared" si="19"/>
        <v>128</v>
      </c>
      <c r="AD70" s="1" t="str">
        <f>VLOOKUP(A70,[1]Донецк!$A:$A,1,0)</f>
        <v>6777 МЯСНЫЕ С ГОВЯДИНОЙ ПМ сос п/о мгс 0,4кг  Останкино</v>
      </c>
      <c r="AE70" s="1"/>
      <c r="AF70" s="1">
        <f t="shared" ref="AF70:AF98" si="25">E70*3-F70-N70-O70-Q70</f>
        <v>110.80000000000007</v>
      </c>
      <c r="AG70" s="1">
        <f t="shared" ref="AG70:AG98" si="26">Q70+AF70</f>
        <v>329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32</v>
      </c>
      <c r="C71" s="1">
        <v>56</v>
      </c>
      <c r="D71" s="1"/>
      <c r="E71" s="1">
        <v>14.222</v>
      </c>
      <c r="F71" s="1">
        <v>25</v>
      </c>
      <c r="G71" s="6">
        <v>0.5</v>
      </c>
      <c r="H71" s="1">
        <v>120</v>
      </c>
      <c r="I71" s="1" t="s">
        <v>33</v>
      </c>
      <c r="J71" s="1">
        <v>14</v>
      </c>
      <c r="K71" s="1">
        <f t="shared" si="22"/>
        <v>0.22199999999999953</v>
      </c>
      <c r="L71" s="1"/>
      <c r="M71" s="1"/>
      <c r="N71" s="1">
        <v>30</v>
      </c>
      <c r="O71" s="1"/>
      <c r="P71" s="1">
        <f t="shared" si="23"/>
        <v>2.8443999999999998</v>
      </c>
      <c r="Q71" s="5"/>
      <c r="R71" s="5">
        <f t="shared" si="20"/>
        <v>0</v>
      </c>
      <c r="S71" s="5"/>
      <c r="T71" s="1"/>
      <c r="U71" s="1">
        <f t="shared" si="18"/>
        <v>19.336239628744199</v>
      </c>
      <c r="V71" s="1">
        <f t="shared" si="24"/>
        <v>19.336239628744199</v>
      </c>
      <c r="W71" s="1">
        <v>4.8</v>
      </c>
      <c r="X71" s="1">
        <v>5</v>
      </c>
      <c r="Y71" s="1">
        <v>2.6</v>
      </c>
      <c r="Z71" s="1">
        <v>4</v>
      </c>
      <c r="AA71" s="1">
        <v>9.1999999999999993</v>
      </c>
      <c r="AB71" s="1"/>
      <c r="AC71" s="1">
        <f t="shared" si="19"/>
        <v>0</v>
      </c>
      <c r="AD71" s="1"/>
      <c r="AE71" s="1"/>
      <c r="AF71" s="1">
        <f t="shared" si="25"/>
        <v>-12.334000000000003</v>
      </c>
      <c r="AG71" s="1">
        <f t="shared" si="26"/>
        <v>-12.334000000000003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35</v>
      </c>
      <c r="C72" s="1">
        <v>7.2830000000000004</v>
      </c>
      <c r="D72" s="1">
        <v>42.459000000000003</v>
      </c>
      <c r="E72" s="1">
        <v>12.618</v>
      </c>
      <c r="F72" s="1">
        <v>30.407</v>
      </c>
      <c r="G72" s="6">
        <v>1</v>
      </c>
      <c r="H72" s="1">
        <v>45</v>
      </c>
      <c r="I72" s="1" t="s">
        <v>33</v>
      </c>
      <c r="J72" s="1">
        <v>14.8</v>
      </c>
      <c r="K72" s="1">
        <f t="shared" si="22"/>
        <v>-2.1820000000000004</v>
      </c>
      <c r="L72" s="1"/>
      <c r="M72" s="1"/>
      <c r="N72" s="1">
        <v>5</v>
      </c>
      <c r="O72" s="1"/>
      <c r="P72" s="1">
        <f t="shared" si="23"/>
        <v>2.5236000000000001</v>
      </c>
      <c r="Q72" s="5"/>
      <c r="R72" s="5">
        <f t="shared" si="20"/>
        <v>0</v>
      </c>
      <c r="S72" s="5"/>
      <c r="T72" s="1"/>
      <c r="U72" s="1">
        <f t="shared" si="18"/>
        <v>14.030353463306385</v>
      </c>
      <c r="V72" s="1">
        <f t="shared" si="24"/>
        <v>14.030353463306385</v>
      </c>
      <c r="W72" s="1">
        <v>2.5394000000000001</v>
      </c>
      <c r="X72" s="1">
        <v>3.9796</v>
      </c>
      <c r="Y72" s="1">
        <v>1.5924</v>
      </c>
      <c r="Z72" s="1">
        <v>2.4136000000000002</v>
      </c>
      <c r="AA72" s="1">
        <v>1.7345999999999999</v>
      </c>
      <c r="AB72" s="1"/>
      <c r="AC72" s="1">
        <f t="shared" si="19"/>
        <v>0</v>
      </c>
      <c r="AD72" s="1"/>
      <c r="AE72" s="1"/>
      <c r="AF72" s="1">
        <f t="shared" si="25"/>
        <v>2.4469999999999992</v>
      </c>
      <c r="AG72" s="1">
        <f t="shared" si="26"/>
        <v>2.4469999999999992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32</v>
      </c>
      <c r="C73" s="1">
        <v>40</v>
      </c>
      <c r="D73" s="1">
        <v>48</v>
      </c>
      <c r="E73" s="1">
        <v>14</v>
      </c>
      <c r="F73" s="1">
        <v>57</v>
      </c>
      <c r="G73" s="6">
        <v>0.33</v>
      </c>
      <c r="H73" s="1">
        <v>45</v>
      </c>
      <c r="I73" s="1" t="s">
        <v>33</v>
      </c>
      <c r="J73" s="1">
        <v>24</v>
      </c>
      <c r="K73" s="1">
        <f t="shared" si="22"/>
        <v>-10</v>
      </c>
      <c r="L73" s="1"/>
      <c r="M73" s="1"/>
      <c r="N73" s="1">
        <v>25</v>
      </c>
      <c r="O73" s="1"/>
      <c r="P73" s="1">
        <f t="shared" si="23"/>
        <v>2.8</v>
      </c>
      <c r="Q73" s="5"/>
      <c r="R73" s="5">
        <f t="shared" si="20"/>
        <v>0</v>
      </c>
      <c r="S73" s="5"/>
      <c r="T73" s="1"/>
      <c r="U73" s="1">
        <f t="shared" si="18"/>
        <v>29.285714285714288</v>
      </c>
      <c r="V73" s="1">
        <f t="shared" si="24"/>
        <v>29.285714285714288</v>
      </c>
      <c r="W73" s="1">
        <v>7.2</v>
      </c>
      <c r="X73" s="1">
        <v>8.1999999999999993</v>
      </c>
      <c r="Y73" s="1">
        <v>7.8</v>
      </c>
      <c r="Z73" s="1">
        <v>11.2</v>
      </c>
      <c r="AA73" s="1">
        <v>8.4</v>
      </c>
      <c r="AB73" s="14" t="s">
        <v>36</v>
      </c>
      <c r="AC73" s="1">
        <f t="shared" si="19"/>
        <v>0</v>
      </c>
      <c r="AD73" s="1"/>
      <c r="AE73" s="1"/>
      <c r="AF73" s="1">
        <f t="shared" si="25"/>
        <v>-40</v>
      </c>
      <c r="AG73" s="1">
        <f t="shared" si="26"/>
        <v>-40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35</v>
      </c>
      <c r="C74" s="1">
        <v>3.2919999999999998</v>
      </c>
      <c r="D74" s="1">
        <v>48.456000000000003</v>
      </c>
      <c r="E74" s="1">
        <v>8.7690000000000001</v>
      </c>
      <c r="F74" s="1">
        <v>39.042000000000002</v>
      </c>
      <c r="G74" s="6">
        <v>1</v>
      </c>
      <c r="H74" s="1">
        <v>45</v>
      </c>
      <c r="I74" s="1" t="s">
        <v>33</v>
      </c>
      <c r="J74" s="1">
        <v>11</v>
      </c>
      <c r="K74" s="1">
        <f t="shared" si="22"/>
        <v>-2.2309999999999999</v>
      </c>
      <c r="L74" s="1"/>
      <c r="M74" s="1"/>
      <c r="N74" s="1">
        <v>0</v>
      </c>
      <c r="O74" s="1"/>
      <c r="P74" s="1">
        <f t="shared" si="23"/>
        <v>1.7538</v>
      </c>
      <c r="Q74" s="5"/>
      <c r="R74" s="5">
        <f t="shared" si="20"/>
        <v>0</v>
      </c>
      <c r="S74" s="5"/>
      <c r="T74" s="1"/>
      <c r="U74" s="1">
        <f t="shared" si="18"/>
        <v>22.261375299349982</v>
      </c>
      <c r="V74" s="1">
        <f t="shared" si="24"/>
        <v>22.261375299349982</v>
      </c>
      <c r="W74" s="1">
        <v>1.4534</v>
      </c>
      <c r="X74" s="1">
        <v>4.6394000000000002</v>
      </c>
      <c r="Y74" s="1">
        <v>1.4632000000000001</v>
      </c>
      <c r="Z74" s="1">
        <v>1.8533999999999999</v>
      </c>
      <c r="AA74" s="1">
        <v>2.7784</v>
      </c>
      <c r="AB74" s="1"/>
      <c r="AC74" s="1">
        <f t="shared" si="19"/>
        <v>0</v>
      </c>
      <c r="AD74" s="1"/>
      <c r="AE74" s="1"/>
      <c r="AF74" s="1">
        <f t="shared" si="25"/>
        <v>-12.734999999999999</v>
      </c>
      <c r="AG74" s="1">
        <f t="shared" si="26"/>
        <v>-12.734999999999999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115</v>
      </c>
      <c r="B75" s="1" t="s">
        <v>32</v>
      </c>
      <c r="C75" s="1">
        <v>18</v>
      </c>
      <c r="D75" s="1">
        <v>80</v>
      </c>
      <c r="E75" s="1">
        <v>45</v>
      </c>
      <c r="F75" s="1">
        <v>32</v>
      </c>
      <c r="G75" s="6">
        <v>0.33</v>
      </c>
      <c r="H75" s="1">
        <v>45</v>
      </c>
      <c r="I75" s="1" t="s">
        <v>33</v>
      </c>
      <c r="J75" s="1">
        <v>46</v>
      </c>
      <c r="K75" s="1">
        <f t="shared" si="22"/>
        <v>-1</v>
      </c>
      <c r="L75" s="1"/>
      <c r="M75" s="1"/>
      <c r="N75" s="1">
        <v>30</v>
      </c>
      <c r="O75" s="1"/>
      <c r="P75" s="1">
        <f t="shared" si="23"/>
        <v>9</v>
      </c>
      <c r="Q75" s="5">
        <f t="shared" si="21"/>
        <v>55</v>
      </c>
      <c r="R75" s="5">
        <v>70</v>
      </c>
      <c r="S75" s="5">
        <v>70</v>
      </c>
      <c r="T75" s="1"/>
      <c r="U75" s="1">
        <f t="shared" si="18"/>
        <v>14.666666666666666</v>
      </c>
      <c r="V75" s="1">
        <f t="shared" si="24"/>
        <v>6.8888888888888893</v>
      </c>
      <c r="W75" s="1">
        <v>6.6</v>
      </c>
      <c r="X75" s="1">
        <v>7</v>
      </c>
      <c r="Y75" s="1">
        <v>11.4</v>
      </c>
      <c r="Z75" s="1">
        <v>3.4</v>
      </c>
      <c r="AA75" s="1">
        <v>20.399999999999999</v>
      </c>
      <c r="AB75" s="1"/>
      <c r="AC75" s="1">
        <f t="shared" si="19"/>
        <v>23.1</v>
      </c>
      <c r="AD75" s="1" t="str">
        <f>VLOOKUP(A75,[1]Донецк!$A:$A,1,0)</f>
        <v>6793 БАЛЫКОВАЯ в/к в/у 0,33кг 8шт  Останкино</v>
      </c>
      <c r="AE75" s="1"/>
      <c r="AF75" s="1">
        <f t="shared" si="25"/>
        <v>18</v>
      </c>
      <c r="AG75" s="1">
        <f t="shared" si="26"/>
        <v>73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35</v>
      </c>
      <c r="C76" s="1">
        <v>34.909999999999997</v>
      </c>
      <c r="D76" s="1">
        <v>47.265000000000001</v>
      </c>
      <c r="E76" s="1">
        <v>21.567</v>
      </c>
      <c r="F76" s="1">
        <v>52.759</v>
      </c>
      <c r="G76" s="6">
        <v>1</v>
      </c>
      <c r="H76" s="1">
        <v>45</v>
      </c>
      <c r="I76" s="1" t="s">
        <v>33</v>
      </c>
      <c r="J76" s="1">
        <v>23.6</v>
      </c>
      <c r="K76" s="1">
        <f t="shared" si="22"/>
        <v>-2.0330000000000013</v>
      </c>
      <c r="L76" s="1"/>
      <c r="M76" s="1"/>
      <c r="N76" s="1">
        <v>15</v>
      </c>
      <c r="O76" s="1"/>
      <c r="P76" s="1">
        <f t="shared" si="23"/>
        <v>4.3133999999999997</v>
      </c>
      <c r="Q76" s="5"/>
      <c r="R76" s="5">
        <f t="shared" si="20"/>
        <v>0</v>
      </c>
      <c r="S76" s="5"/>
      <c r="T76" s="1"/>
      <c r="U76" s="1">
        <f t="shared" si="18"/>
        <v>15.708953493763621</v>
      </c>
      <c r="V76" s="1">
        <f t="shared" si="24"/>
        <v>15.708953493763621</v>
      </c>
      <c r="W76" s="1">
        <v>5.3186</v>
      </c>
      <c r="X76" s="1">
        <v>6.3037999999999998</v>
      </c>
      <c r="Y76" s="1">
        <v>7.8933999999999997</v>
      </c>
      <c r="Z76" s="1">
        <v>5.7725999999999997</v>
      </c>
      <c r="AA76" s="1">
        <v>6.6063999999999989</v>
      </c>
      <c r="AB76" s="1"/>
      <c r="AC76" s="1">
        <f t="shared" si="19"/>
        <v>0</v>
      </c>
      <c r="AD76" s="1"/>
      <c r="AE76" s="1"/>
      <c r="AF76" s="1">
        <f t="shared" si="25"/>
        <v>-3.0580000000000069</v>
      </c>
      <c r="AG76" s="1">
        <f t="shared" si="26"/>
        <v>-3.0580000000000069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32</v>
      </c>
      <c r="C77" s="1">
        <v>6</v>
      </c>
      <c r="D77" s="1">
        <v>8</v>
      </c>
      <c r="E77" s="1">
        <v>-1</v>
      </c>
      <c r="F77" s="1">
        <v>9</v>
      </c>
      <c r="G77" s="6">
        <v>0.33</v>
      </c>
      <c r="H77" s="1">
        <v>45</v>
      </c>
      <c r="I77" s="1" t="s">
        <v>33</v>
      </c>
      <c r="J77" s="1">
        <v>4</v>
      </c>
      <c r="K77" s="1">
        <f t="shared" si="22"/>
        <v>-5</v>
      </c>
      <c r="L77" s="1"/>
      <c r="M77" s="1"/>
      <c r="N77" s="1">
        <v>24</v>
      </c>
      <c r="O77" s="1"/>
      <c r="P77" s="1">
        <f t="shared" si="23"/>
        <v>-0.2</v>
      </c>
      <c r="Q77" s="5"/>
      <c r="R77" s="5">
        <f t="shared" si="20"/>
        <v>0</v>
      </c>
      <c r="S77" s="5"/>
      <c r="T77" s="1"/>
      <c r="U77" s="1">
        <f t="shared" si="18"/>
        <v>-165</v>
      </c>
      <c r="V77" s="1">
        <f t="shared" si="24"/>
        <v>-165</v>
      </c>
      <c r="W77" s="1">
        <v>2.8</v>
      </c>
      <c r="X77" s="1">
        <v>2.2000000000000002</v>
      </c>
      <c r="Y77" s="1">
        <v>2.4</v>
      </c>
      <c r="Z77" s="1">
        <v>1.2</v>
      </c>
      <c r="AA77" s="1">
        <v>3.4</v>
      </c>
      <c r="AB77" s="1"/>
      <c r="AC77" s="1">
        <f t="shared" si="19"/>
        <v>0</v>
      </c>
      <c r="AD77" s="1"/>
      <c r="AE77" s="1"/>
      <c r="AF77" s="1">
        <f t="shared" si="25"/>
        <v>-36</v>
      </c>
      <c r="AG77" s="1">
        <f t="shared" si="26"/>
        <v>-36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35</v>
      </c>
      <c r="C78" s="1"/>
      <c r="D78" s="1">
        <v>26.036999999999999</v>
      </c>
      <c r="E78" s="1">
        <v>-1.268</v>
      </c>
      <c r="F78" s="1">
        <v>24.071999999999999</v>
      </c>
      <c r="G78" s="6">
        <v>1</v>
      </c>
      <c r="H78" s="1">
        <v>45</v>
      </c>
      <c r="I78" s="1" t="s">
        <v>33</v>
      </c>
      <c r="J78" s="1">
        <v>4.9000000000000004</v>
      </c>
      <c r="K78" s="1">
        <f t="shared" si="22"/>
        <v>-6.1680000000000001</v>
      </c>
      <c r="L78" s="1"/>
      <c r="M78" s="1"/>
      <c r="N78" s="1">
        <v>0</v>
      </c>
      <c r="O78" s="1"/>
      <c r="P78" s="1">
        <f t="shared" si="23"/>
        <v>-0.25359999999999999</v>
      </c>
      <c r="Q78" s="5"/>
      <c r="R78" s="5">
        <f t="shared" si="20"/>
        <v>0</v>
      </c>
      <c r="S78" s="5"/>
      <c r="T78" s="1"/>
      <c r="U78" s="1">
        <f t="shared" si="18"/>
        <v>-94.921135646687702</v>
      </c>
      <c r="V78" s="1">
        <f t="shared" si="24"/>
        <v>-94.921135646687702</v>
      </c>
      <c r="W78" s="1">
        <v>-1.0631999999999999</v>
      </c>
      <c r="X78" s="1">
        <v>2.3578000000000001</v>
      </c>
      <c r="Y78" s="1">
        <v>1.0489999999999999</v>
      </c>
      <c r="Z78" s="1">
        <v>1.1694</v>
      </c>
      <c r="AA78" s="1">
        <v>1.1850000000000001</v>
      </c>
      <c r="AB78" s="1"/>
      <c r="AC78" s="1">
        <f t="shared" si="19"/>
        <v>0</v>
      </c>
      <c r="AD78" s="1"/>
      <c r="AE78" s="1"/>
      <c r="AF78" s="1">
        <f t="shared" si="25"/>
        <v>-27.875999999999998</v>
      </c>
      <c r="AG78" s="1">
        <f t="shared" si="26"/>
        <v>-27.875999999999998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32</v>
      </c>
      <c r="C79" s="1">
        <v>7</v>
      </c>
      <c r="D79" s="1"/>
      <c r="E79" s="1">
        <v>7</v>
      </c>
      <c r="F79" s="1"/>
      <c r="G79" s="6">
        <v>0.66</v>
      </c>
      <c r="H79" s="1">
        <v>45</v>
      </c>
      <c r="I79" s="1" t="s">
        <v>33</v>
      </c>
      <c r="J79" s="1">
        <v>9</v>
      </c>
      <c r="K79" s="1">
        <f t="shared" si="22"/>
        <v>-2</v>
      </c>
      <c r="L79" s="1"/>
      <c r="M79" s="1"/>
      <c r="N79" s="1">
        <v>27</v>
      </c>
      <c r="O79" s="1"/>
      <c r="P79" s="1">
        <f t="shared" si="23"/>
        <v>1.4</v>
      </c>
      <c r="Q79" s="5">
        <v>8</v>
      </c>
      <c r="R79" s="5">
        <f t="shared" si="20"/>
        <v>8</v>
      </c>
      <c r="S79" s="5"/>
      <c r="T79" s="1"/>
      <c r="U79" s="1">
        <f t="shared" si="18"/>
        <v>25</v>
      </c>
      <c r="V79" s="1">
        <f t="shared" si="24"/>
        <v>19.285714285714288</v>
      </c>
      <c r="W79" s="1">
        <v>2.6</v>
      </c>
      <c r="X79" s="1">
        <v>0.4</v>
      </c>
      <c r="Y79" s="1">
        <v>2.4</v>
      </c>
      <c r="Z79" s="1">
        <v>2.4</v>
      </c>
      <c r="AA79" s="1">
        <v>1.6</v>
      </c>
      <c r="AB79" s="1"/>
      <c r="AC79" s="1">
        <f t="shared" si="19"/>
        <v>5.28</v>
      </c>
      <c r="AD79" s="1" t="str">
        <f>VLOOKUP(A79,[1]Донецк!$A:$A,1,0)</f>
        <v>6803 ВЕНСКАЯ САЛЯМИ п/к в/у 0,66кг 8шт  Останкино</v>
      </c>
      <c r="AE79" s="1"/>
      <c r="AF79" s="1">
        <f t="shared" si="25"/>
        <v>-14</v>
      </c>
      <c r="AG79" s="1">
        <f t="shared" si="26"/>
        <v>-6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120</v>
      </c>
      <c r="B80" s="1" t="s">
        <v>32</v>
      </c>
      <c r="C80" s="1"/>
      <c r="D80" s="1">
        <v>50.32</v>
      </c>
      <c r="E80" s="1">
        <v>16.32</v>
      </c>
      <c r="F80" s="1">
        <v>34</v>
      </c>
      <c r="G80" s="6">
        <v>0.66</v>
      </c>
      <c r="H80" s="1">
        <v>45</v>
      </c>
      <c r="I80" s="1" t="s">
        <v>33</v>
      </c>
      <c r="J80" s="1">
        <v>16.98</v>
      </c>
      <c r="K80" s="1">
        <f t="shared" si="22"/>
        <v>-0.66000000000000014</v>
      </c>
      <c r="L80" s="1"/>
      <c r="M80" s="1"/>
      <c r="N80" s="1">
        <v>0</v>
      </c>
      <c r="O80" s="1"/>
      <c r="P80" s="1">
        <f t="shared" si="23"/>
        <v>3.2640000000000002</v>
      </c>
      <c r="Q80" s="5">
        <f t="shared" si="21"/>
        <v>8.4320000000000022</v>
      </c>
      <c r="R80" s="5">
        <v>16</v>
      </c>
      <c r="S80" s="5">
        <v>20</v>
      </c>
      <c r="T80" s="1"/>
      <c r="U80" s="1">
        <f t="shared" si="18"/>
        <v>15.318627450980392</v>
      </c>
      <c r="V80" s="1">
        <f t="shared" si="24"/>
        <v>10.416666666666666</v>
      </c>
      <c r="W80" s="1">
        <v>1.6</v>
      </c>
      <c r="X80" s="1">
        <v>3.82</v>
      </c>
      <c r="Y80" s="1">
        <v>2.8</v>
      </c>
      <c r="Z80" s="1">
        <v>3.2</v>
      </c>
      <c r="AA80" s="1">
        <v>3.2</v>
      </c>
      <c r="AB80" s="1"/>
      <c r="AC80" s="1">
        <f t="shared" si="19"/>
        <v>10.56</v>
      </c>
      <c r="AD80" s="1" t="str">
        <f>VLOOKUP(A80,[1]Донецк!$A:$A,1,0)</f>
        <v>6804 СЕРВЕЛАТ КРЕМЛЕВСКИЙ в/к в/у 0,66кг 8шт  Останкино</v>
      </c>
      <c r="AE80" s="1"/>
      <c r="AF80" s="1">
        <f t="shared" si="25"/>
        <v>6.5279999999999987</v>
      </c>
      <c r="AG80" s="1">
        <f t="shared" si="26"/>
        <v>14.96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32</v>
      </c>
      <c r="C81" s="1">
        <v>122</v>
      </c>
      <c r="D81" s="1"/>
      <c r="E81" s="1">
        <v>39</v>
      </c>
      <c r="F81" s="1">
        <v>36</v>
      </c>
      <c r="G81" s="6">
        <v>0.33</v>
      </c>
      <c r="H81" s="1">
        <v>45</v>
      </c>
      <c r="I81" s="1" t="s">
        <v>33</v>
      </c>
      <c r="J81" s="1">
        <v>40</v>
      </c>
      <c r="K81" s="1">
        <f t="shared" si="22"/>
        <v>-1</v>
      </c>
      <c r="L81" s="1"/>
      <c r="M81" s="1"/>
      <c r="N81" s="1">
        <v>161</v>
      </c>
      <c r="O81" s="1"/>
      <c r="P81" s="1">
        <f t="shared" si="23"/>
        <v>7.8</v>
      </c>
      <c r="Q81" s="5"/>
      <c r="R81" s="5">
        <f t="shared" si="20"/>
        <v>0</v>
      </c>
      <c r="S81" s="5"/>
      <c r="T81" s="1"/>
      <c r="U81" s="1">
        <f t="shared" si="18"/>
        <v>25.256410256410255</v>
      </c>
      <c r="V81" s="1">
        <f t="shared" si="24"/>
        <v>25.256410256410255</v>
      </c>
      <c r="W81" s="1">
        <v>18.8</v>
      </c>
      <c r="X81" s="1">
        <v>12.2</v>
      </c>
      <c r="Y81" s="1">
        <v>18.2</v>
      </c>
      <c r="Z81" s="1">
        <v>21.4</v>
      </c>
      <c r="AA81" s="1">
        <v>16.8</v>
      </c>
      <c r="AB81" s="14" t="s">
        <v>36</v>
      </c>
      <c r="AC81" s="1">
        <f t="shared" si="19"/>
        <v>0</v>
      </c>
      <c r="AD81" s="1"/>
      <c r="AE81" s="1"/>
      <c r="AF81" s="1">
        <f t="shared" si="25"/>
        <v>-80</v>
      </c>
      <c r="AG81" s="1">
        <f t="shared" si="26"/>
        <v>-80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122</v>
      </c>
      <c r="B82" s="10" t="s">
        <v>32</v>
      </c>
      <c r="C82" s="10">
        <v>46</v>
      </c>
      <c r="D82" s="10">
        <v>80</v>
      </c>
      <c r="E82" s="10">
        <v>33</v>
      </c>
      <c r="F82" s="10">
        <v>75</v>
      </c>
      <c r="G82" s="11">
        <v>0</v>
      </c>
      <c r="H82" s="10">
        <v>45</v>
      </c>
      <c r="I82" s="10" t="s">
        <v>98</v>
      </c>
      <c r="J82" s="10">
        <v>34</v>
      </c>
      <c r="K82" s="10">
        <f t="shared" si="22"/>
        <v>-1</v>
      </c>
      <c r="L82" s="10"/>
      <c r="M82" s="10"/>
      <c r="N82" s="10"/>
      <c r="O82" s="10"/>
      <c r="P82" s="10">
        <f t="shared" si="23"/>
        <v>6.6</v>
      </c>
      <c r="Q82" s="13"/>
      <c r="R82" s="13"/>
      <c r="S82" s="13"/>
      <c r="T82" s="10"/>
      <c r="U82" s="10">
        <f t="shared" ref="U82:U98" si="27">(F82+N82+O82+Q82)/P82</f>
        <v>11.363636363636365</v>
      </c>
      <c r="V82" s="10">
        <f t="shared" si="24"/>
        <v>11.363636363636365</v>
      </c>
      <c r="W82" s="10">
        <v>10.4</v>
      </c>
      <c r="X82" s="10">
        <v>13.4</v>
      </c>
      <c r="Y82" s="10">
        <v>12</v>
      </c>
      <c r="Z82" s="10">
        <v>14.4</v>
      </c>
      <c r="AA82" s="10">
        <v>13</v>
      </c>
      <c r="AB82" s="10" t="s">
        <v>123</v>
      </c>
      <c r="AC82" s="10">
        <f t="shared" ref="AC82:AC98" si="28">Q82*G82</f>
        <v>0</v>
      </c>
      <c r="AD82" s="1"/>
      <c r="AE82" s="1"/>
      <c r="AF82" s="1">
        <f t="shared" si="25"/>
        <v>24</v>
      </c>
      <c r="AG82" s="1">
        <f t="shared" si="26"/>
        <v>24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32</v>
      </c>
      <c r="C83" s="1"/>
      <c r="D83" s="1">
        <v>120</v>
      </c>
      <c r="E83" s="1">
        <v>31</v>
      </c>
      <c r="F83" s="1">
        <v>89</v>
      </c>
      <c r="G83" s="6">
        <v>0.15</v>
      </c>
      <c r="H83" s="1">
        <v>60</v>
      </c>
      <c r="I83" s="1" t="s">
        <v>33</v>
      </c>
      <c r="J83" s="1">
        <v>31</v>
      </c>
      <c r="K83" s="1">
        <f t="shared" si="22"/>
        <v>0</v>
      </c>
      <c r="L83" s="1"/>
      <c r="M83" s="1"/>
      <c r="N83" s="1">
        <v>24</v>
      </c>
      <c r="O83" s="1"/>
      <c r="P83" s="1">
        <f t="shared" si="23"/>
        <v>6.2</v>
      </c>
      <c r="Q83" s="5"/>
      <c r="R83" s="5">
        <f t="shared" ref="R83:R94" si="29">ROUND(Q83,0)</f>
        <v>0</v>
      </c>
      <c r="S83" s="5"/>
      <c r="T83" s="1"/>
      <c r="U83" s="1">
        <f t="shared" ref="U83:U94" si="30">(F83+N83+O83+R83)/P83</f>
        <v>18.225806451612904</v>
      </c>
      <c r="V83" s="1">
        <f t="shared" si="24"/>
        <v>18.225806451612904</v>
      </c>
      <c r="W83" s="1">
        <v>0</v>
      </c>
      <c r="X83" s="1">
        <v>4</v>
      </c>
      <c r="Y83" s="1">
        <v>0</v>
      </c>
      <c r="Z83" s="1">
        <v>0.6</v>
      </c>
      <c r="AA83" s="1">
        <v>5</v>
      </c>
      <c r="AB83" s="1"/>
      <c r="AC83" s="1">
        <f t="shared" ref="AC83:AC94" si="31">R83*G83</f>
        <v>0</v>
      </c>
      <c r="AD83" s="1"/>
      <c r="AE83" s="1"/>
      <c r="AF83" s="1">
        <f t="shared" si="25"/>
        <v>-20</v>
      </c>
      <c r="AG83" s="1">
        <f t="shared" si="26"/>
        <v>-20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32</v>
      </c>
      <c r="C84" s="1"/>
      <c r="D84" s="1">
        <v>12</v>
      </c>
      <c r="E84" s="1">
        <v>12</v>
      </c>
      <c r="F84" s="1"/>
      <c r="G84" s="6">
        <v>0.15</v>
      </c>
      <c r="H84" s="1">
        <v>60</v>
      </c>
      <c r="I84" s="1" t="s">
        <v>33</v>
      </c>
      <c r="J84" s="1">
        <v>14</v>
      </c>
      <c r="K84" s="1">
        <f t="shared" si="22"/>
        <v>-2</v>
      </c>
      <c r="L84" s="1"/>
      <c r="M84" s="1"/>
      <c r="N84" s="1">
        <v>24</v>
      </c>
      <c r="O84" s="1"/>
      <c r="P84" s="1">
        <f t="shared" si="23"/>
        <v>2.4</v>
      </c>
      <c r="Q84" s="5">
        <f t="shared" ref="Q84:Q86" si="32">14*P84-O84-N84-F84</f>
        <v>9.6000000000000014</v>
      </c>
      <c r="R84" s="5">
        <v>12</v>
      </c>
      <c r="S84" s="5">
        <v>12</v>
      </c>
      <c r="T84" s="1"/>
      <c r="U84" s="1">
        <f t="shared" si="30"/>
        <v>15</v>
      </c>
      <c r="V84" s="1">
        <f t="shared" si="24"/>
        <v>10</v>
      </c>
      <c r="W84" s="1">
        <v>2</v>
      </c>
      <c r="X84" s="1">
        <v>1</v>
      </c>
      <c r="Y84" s="1">
        <v>0.6</v>
      </c>
      <c r="Z84" s="1">
        <v>0.6</v>
      </c>
      <c r="AA84" s="1">
        <v>1.2</v>
      </c>
      <c r="AB84" s="1"/>
      <c r="AC84" s="1">
        <f t="shared" si="31"/>
        <v>1.7999999999999998</v>
      </c>
      <c r="AD84" s="1" t="str">
        <f>VLOOKUP(A84,[1]Донецк!$A:$A,1,0)</f>
        <v>6827 НЕЖНЫЙ пашт п/о 1/150 12шт  Останкино</v>
      </c>
      <c r="AE84" s="1"/>
      <c r="AF84" s="1">
        <f t="shared" si="25"/>
        <v>2.3999999999999986</v>
      </c>
      <c r="AG84" s="1">
        <f t="shared" si="26"/>
        <v>12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32</v>
      </c>
      <c r="C85" s="1"/>
      <c r="D85" s="1">
        <v>12</v>
      </c>
      <c r="E85" s="1">
        <v>12</v>
      </c>
      <c r="F85" s="1"/>
      <c r="G85" s="6">
        <v>0.15</v>
      </c>
      <c r="H85" s="1">
        <v>60</v>
      </c>
      <c r="I85" s="1" t="s">
        <v>33</v>
      </c>
      <c r="J85" s="1">
        <v>14</v>
      </c>
      <c r="K85" s="1">
        <f t="shared" si="22"/>
        <v>-2</v>
      </c>
      <c r="L85" s="1"/>
      <c r="M85" s="1"/>
      <c r="N85" s="1">
        <v>24</v>
      </c>
      <c r="O85" s="1"/>
      <c r="P85" s="1">
        <f t="shared" si="23"/>
        <v>2.4</v>
      </c>
      <c r="Q85" s="5">
        <f t="shared" si="32"/>
        <v>9.6000000000000014</v>
      </c>
      <c r="R85" s="5">
        <v>12</v>
      </c>
      <c r="S85" s="5">
        <v>12</v>
      </c>
      <c r="T85" s="1"/>
      <c r="U85" s="1">
        <f t="shared" si="30"/>
        <v>15</v>
      </c>
      <c r="V85" s="1">
        <f t="shared" si="24"/>
        <v>10</v>
      </c>
      <c r="W85" s="1">
        <v>0</v>
      </c>
      <c r="X85" s="1">
        <v>0.4</v>
      </c>
      <c r="Y85" s="1">
        <v>1.4</v>
      </c>
      <c r="Z85" s="1">
        <v>0.2</v>
      </c>
      <c r="AA85" s="1">
        <v>1.8</v>
      </c>
      <c r="AB85" s="1"/>
      <c r="AC85" s="1">
        <f t="shared" si="31"/>
        <v>1.7999999999999998</v>
      </c>
      <c r="AD85" s="1" t="str">
        <f>VLOOKUP(A85,[1]Донецк!$A:$A,1,0)</f>
        <v>6828 ПЕЧЕНОЧНЫЙ пашт п/о 1/150 12шт  Останкино</v>
      </c>
      <c r="AE85" s="1"/>
      <c r="AF85" s="1">
        <f t="shared" si="25"/>
        <v>2.3999999999999986</v>
      </c>
      <c r="AG85" s="1">
        <f t="shared" si="26"/>
        <v>12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35</v>
      </c>
      <c r="C86" s="1">
        <v>687.30200000000002</v>
      </c>
      <c r="D86" s="1">
        <v>109.712</v>
      </c>
      <c r="E86" s="1">
        <v>265.20400000000001</v>
      </c>
      <c r="F86" s="1">
        <v>354.89400000000001</v>
      </c>
      <c r="G86" s="6">
        <v>1</v>
      </c>
      <c r="H86" s="1">
        <v>45</v>
      </c>
      <c r="I86" s="1" t="s">
        <v>38</v>
      </c>
      <c r="J86" s="1">
        <v>260</v>
      </c>
      <c r="K86" s="1">
        <f t="shared" si="22"/>
        <v>5.2040000000000077</v>
      </c>
      <c r="L86" s="1"/>
      <c r="M86" s="1"/>
      <c r="N86" s="1">
        <v>120</v>
      </c>
      <c r="O86" s="1">
        <v>80</v>
      </c>
      <c r="P86" s="1">
        <f t="shared" si="23"/>
        <v>53.040800000000004</v>
      </c>
      <c r="Q86" s="5">
        <f t="shared" si="32"/>
        <v>187.67720000000008</v>
      </c>
      <c r="R86" s="21">
        <v>240</v>
      </c>
      <c r="S86" s="5"/>
      <c r="T86" s="1"/>
      <c r="U86" s="1">
        <f t="shared" si="30"/>
        <v>14.986463250931358</v>
      </c>
      <c r="V86" s="1">
        <f t="shared" si="24"/>
        <v>10.461644620744785</v>
      </c>
      <c r="W86" s="1">
        <v>52.0456</v>
      </c>
      <c r="X86" s="1">
        <v>64.349599999999995</v>
      </c>
      <c r="Y86" s="1">
        <v>67.247</v>
      </c>
      <c r="Z86" s="1">
        <v>53.955800000000004</v>
      </c>
      <c r="AA86" s="1">
        <v>55.255600000000001</v>
      </c>
      <c r="AB86" s="20" t="s">
        <v>147</v>
      </c>
      <c r="AC86" s="1">
        <f t="shared" si="31"/>
        <v>240</v>
      </c>
      <c r="AD86" s="1" t="str">
        <f>VLOOKUP(A86,[1]Донецк!$A:$A,1,0)</f>
        <v>6829  МОЛОЧНЫЕ КЛАССИЧЕСКИЕ сос п/о мгс 2*4 С  Останккино</v>
      </c>
      <c r="AE86" s="1"/>
      <c r="AF86" s="1">
        <f t="shared" si="25"/>
        <v>53.04079999999999</v>
      </c>
      <c r="AG86" s="1">
        <f t="shared" si="26"/>
        <v>240.71800000000007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32</v>
      </c>
      <c r="C87" s="1">
        <v>65</v>
      </c>
      <c r="D87" s="1"/>
      <c r="E87" s="1">
        <v>41</v>
      </c>
      <c r="F87" s="1">
        <v>20</v>
      </c>
      <c r="G87" s="6">
        <v>0.1</v>
      </c>
      <c r="H87" s="1">
        <v>60</v>
      </c>
      <c r="I87" s="1" t="s">
        <v>33</v>
      </c>
      <c r="J87" s="1">
        <v>41</v>
      </c>
      <c r="K87" s="1">
        <f t="shared" si="22"/>
        <v>0</v>
      </c>
      <c r="L87" s="1"/>
      <c r="M87" s="1"/>
      <c r="N87" s="1">
        <v>0</v>
      </c>
      <c r="O87" s="1"/>
      <c r="P87" s="1">
        <f t="shared" si="23"/>
        <v>8.1999999999999993</v>
      </c>
      <c r="Q87" s="5">
        <f>12*P87-O87-N87-F87</f>
        <v>78.399999999999991</v>
      </c>
      <c r="R87" s="5">
        <f t="shared" si="29"/>
        <v>78</v>
      </c>
      <c r="S87" s="5"/>
      <c r="T87" s="1"/>
      <c r="U87" s="1">
        <f t="shared" si="30"/>
        <v>11.951219512195124</v>
      </c>
      <c r="V87" s="1">
        <f t="shared" si="24"/>
        <v>2.4390243902439028</v>
      </c>
      <c r="W87" s="1">
        <v>3.6</v>
      </c>
      <c r="X87" s="1">
        <v>5</v>
      </c>
      <c r="Y87" s="1">
        <v>8.1999999999999993</v>
      </c>
      <c r="Z87" s="1">
        <v>3.8</v>
      </c>
      <c r="AA87" s="1">
        <v>8.8000000000000007</v>
      </c>
      <c r="AB87" s="1"/>
      <c r="AC87" s="1">
        <f t="shared" si="31"/>
        <v>7.8000000000000007</v>
      </c>
      <c r="AD87" s="1" t="str">
        <f>VLOOKUP(A87,[1]Донецк!$A:$A,1,0)</f>
        <v>6834 ПОСОЛЬСКАЯ с/к с/н в/у 1/100 10шт  Останкино</v>
      </c>
      <c r="AE87" s="1"/>
      <c r="AF87" s="1">
        <f t="shared" si="25"/>
        <v>24.600000000000009</v>
      </c>
      <c r="AG87" s="1">
        <f t="shared" si="26"/>
        <v>103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35</v>
      </c>
      <c r="C88" s="1">
        <v>22.055</v>
      </c>
      <c r="D88" s="1">
        <v>26.468</v>
      </c>
      <c r="E88" s="1">
        <v>10.362</v>
      </c>
      <c r="F88" s="1">
        <v>33.795000000000002</v>
      </c>
      <c r="G88" s="6">
        <v>1</v>
      </c>
      <c r="H88" s="1">
        <v>45</v>
      </c>
      <c r="I88" s="1" t="s">
        <v>33</v>
      </c>
      <c r="J88" s="1">
        <v>10</v>
      </c>
      <c r="K88" s="1">
        <f t="shared" si="22"/>
        <v>0.3620000000000001</v>
      </c>
      <c r="L88" s="1"/>
      <c r="M88" s="1"/>
      <c r="N88" s="1">
        <v>12</v>
      </c>
      <c r="O88" s="1"/>
      <c r="P88" s="1">
        <f t="shared" si="23"/>
        <v>2.0724</v>
      </c>
      <c r="Q88" s="5"/>
      <c r="R88" s="5">
        <f t="shared" si="29"/>
        <v>0</v>
      </c>
      <c r="S88" s="5"/>
      <c r="T88" s="1"/>
      <c r="U88" s="1">
        <f t="shared" si="30"/>
        <v>22.097568037058483</v>
      </c>
      <c r="V88" s="1">
        <f t="shared" si="24"/>
        <v>22.097568037058483</v>
      </c>
      <c r="W88" s="1">
        <v>3.5312000000000001</v>
      </c>
      <c r="X88" s="1">
        <v>5.0625999999999998</v>
      </c>
      <c r="Y88" s="1">
        <v>0.84960000000000002</v>
      </c>
      <c r="Z88" s="1">
        <v>0</v>
      </c>
      <c r="AA88" s="1">
        <v>0</v>
      </c>
      <c r="AB88" s="14" t="s">
        <v>36</v>
      </c>
      <c r="AC88" s="1">
        <f t="shared" si="31"/>
        <v>0</v>
      </c>
      <c r="AD88" s="1"/>
      <c r="AE88" s="1"/>
      <c r="AF88" s="1">
        <f t="shared" si="25"/>
        <v>-14.709000000000003</v>
      </c>
      <c r="AG88" s="1">
        <f t="shared" si="26"/>
        <v>-14.709000000000003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130</v>
      </c>
      <c r="B89" s="1" t="s">
        <v>35</v>
      </c>
      <c r="C89" s="1">
        <v>38.92</v>
      </c>
      <c r="D89" s="1">
        <v>93.244</v>
      </c>
      <c r="E89" s="15">
        <f>30.327+E98</f>
        <v>31.721</v>
      </c>
      <c r="F89" s="15">
        <f>97.978+F98</f>
        <v>150.86699999999999</v>
      </c>
      <c r="G89" s="6">
        <v>1</v>
      </c>
      <c r="H89" s="1">
        <v>60</v>
      </c>
      <c r="I89" s="1" t="s">
        <v>33</v>
      </c>
      <c r="J89" s="1">
        <v>31.8</v>
      </c>
      <c r="K89" s="1">
        <f t="shared" si="22"/>
        <v>-7.9000000000000625E-2</v>
      </c>
      <c r="L89" s="1"/>
      <c r="M89" s="1"/>
      <c r="N89" s="1">
        <v>0</v>
      </c>
      <c r="O89" s="1"/>
      <c r="P89" s="1">
        <f t="shared" si="23"/>
        <v>6.3441999999999998</v>
      </c>
      <c r="Q89" s="5"/>
      <c r="R89" s="5">
        <f t="shared" si="29"/>
        <v>0</v>
      </c>
      <c r="S89" s="5"/>
      <c r="T89" s="1"/>
      <c r="U89" s="1">
        <f t="shared" si="30"/>
        <v>23.780303269127707</v>
      </c>
      <c r="V89" s="1">
        <f t="shared" si="24"/>
        <v>23.780303269127707</v>
      </c>
      <c r="W89" s="1">
        <v>3.4883999999999999</v>
      </c>
      <c r="X89" s="1">
        <v>10.853999999999999</v>
      </c>
      <c r="Y89" s="1">
        <v>5.52</v>
      </c>
      <c r="Z89" s="1">
        <v>11.8978</v>
      </c>
      <c r="AA89" s="1">
        <v>2.7446000000000002</v>
      </c>
      <c r="AB89" s="14" t="s">
        <v>36</v>
      </c>
      <c r="AC89" s="1">
        <f t="shared" si="31"/>
        <v>0</v>
      </c>
      <c r="AD89" s="1"/>
      <c r="AE89" s="1"/>
      <c r="AF89" s="1">
        <f t="shared" si="25"/>
        <v>-55.703999999999994</v>
      </c>
      <c r="AG89" s="1">
        <f t="shared" si="26"/>
        <v>-55.703999999999994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35</v>
      </c>
      <c r="C90" s="1">
        <v>75.662999999999997</v>
      </c>
      <c r="D90" s="1">
        <v>31.161000000000001</v>
      </c>
      <c r="E90" s="1">
        <v>16.529</v>
      </c>
      <c r="F90" s="1">
        <v>88.343000000000004</v>
      </c>
      <c r="G90" s="6">
        <v>1</v>
      </c>
      <c r="H90" s="1">
        <v>60</v>
      </c>
      <c r="I90" s="1" t="s">
        <v>33</v>
      </c>
      <c r="J90" s="1">
        <v>17.5</v>
      </c>
      <c r="K90" s="1">
        <f t="shared" si="22"/>
        <v>-0.97100000000000009</v>
      </c>
      <c r="L90" s="1"/>
      <c r="M90" s="1"/>
      <c r="N90" s="1">
        <v>0</v>
      </c>
      <c r="O90" s="1"/>
      <c r="P90" s="1">
        <f t="shared" si="23"/>
        <v>3.3058000000000001</v>
      </c>
      <c r="Q90" s="5"/>
      <c r="R90" s="5">
        <f t="shared" si="29"/>
        <v>0</v>
      </c>
      <c r="S90" s="5"/>
      <c r="T90" s="1"/>
      <c r="U90" s="1">
        <f t="shared" si="30"/>
        <v>26.723637243632403</v>
      </c>
      <c r="V90" s="1">
        <f t="shared" si="24"/>
        <v>26.723637243632403</v>
      </c>
      <c r="W90" s="1">
        <v>1.1644000000000001</v>
      </c>
      <c r="X90" s="1">
        <v>1.1786000000000001</v>
      </c>
      <c r="Y90" s="1">
        <v>2.3662000000000001</v>
      </c>
      <c r="Z90" s="1">
        <v>7.4610000000000003</v>
      </c>
      <c r="AA90" s="1">
        <v>5.0739999999999998</v>
      </c>
      <c r="AB90" s="14" t="s">
        <v>36</v>
      </c>
      <c r="AC90" s="1">
        <f t="shared" si="31"/>
        <v>0</v>
      </c>
      <c r="AD90" s="1"/>
      <c r="AE90" s="1"/>
      <c r="AF90" s="1">
        <f t="shared" si="25"/>
        <v>-38.756</v>
      </c>
      <c r="AG90" s="1">
        <f t="shared" si="26"/>
        <v>-38.756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132</v>
      </c>
      <c r="B91" s="1" t="s">
        <v>35</v>
      </c>
      <c r="C91" s="1">
        <v>129.51499999999999</v>
      </c>
      <c r="D91" s="1"/>
      <c r="E91" s="1">
        <v>58.664999999999999</v>
      </c>
      <c r="F91" s="1">
        <v>58.84</v>
      </c>
      <c r="G91" s="6">
        <v>1</v>
      </c>
      <c r="H91" s="1">
        <v>60</v>
      </c>
      <c r="I91" s="1" t="s">
        <v>40</v>
      </c>
      <c r="J91" s="1">
        <v>55.7</v>
      </c>
      <c r="K91" s="1">
        <f t="shared" si="22"/>
        <v>2.9649999999999963</v>
      </c>
      <c r="L91" s="1"/>
      <c r="M91" s="1"/>
      <c r="N91" s="1">
        <v>43</v>
      </c>
      <c r="O91" s="1"/>
      <c r="P91" s="1">
        <f t="shared" si="23"/>
        <v>11.733000000000001</v>
      </c>
      <c r="Q91" s="5">
        <f>14*P91-O91-N91-F91</f>
        <v>62.421999999999997</v>
      </c>
      <c r="R91" s="5">
        <v>75</v>
      </c>
      <c r="S91" s="5">
        <v>75</v>
      </c>
      <c r="T91" s="1"/>
      <c r="U91" s="1">
        <f t="shared" si="30"/>
        <v>15.072019091451461</v>
      </c>
      <c r="V91" s="1">
        <f t="shared" si="24"/>
        <v>8.6797920395465784</v>
      </c>
      <c r="W91" s="1">
        <v>11.436999999999999</v>
      </c>
      <c r="X91" s="1">
        <v>9.3230000000000004</v>
      </c>
      <c r="Y91" s="1">
        <v>15.189</v>
      </c>
      <c r="Z91" s="1">
        <v>14.983000000000001</v>
      </c>
      <c r="AA91" s="1">
        <v>17.995999999999999</v>
      </c>
      <c r="AB91" s="1"/>
      <c r="AC91" s="1">
        <f t="shared" si="31"/>
        <v>75</v>
      </c>
      <c r="AD91" s="1" t="str">
        <f>VLOOKUP(A91,[1]Донецк!$A:$A,1,0)</f>
        <v>6865 ВЕТЧ.НЕЖНАЯ Коровино п/о  Останкино</v>
      </c>
      <c r="AE91" s="1"/>
      <c r="AF91" s="1">
        <f t="shared" si="25"/>
        <v>11.733000000000004</v>
      </c>
      <c r="AG91" s="1">
        <f t="shared" si="26"/>
        <v>74.155000000000001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133</v>
      </c>
      <c r="B92" s="1" t="s">
        <v>35</v>
      </c>
      <c r="C92" s="1">
        <v>38.83</v>
      </c>
      <c r="D92" s="1">
        <v>16.395</v>
      </c>
      <c r="E92" s="1">
        <v>6.2039999999999997</v>
      </c>
      <c r="F92" s="1">
        <v>40.911999999999999</v>
      </c>
      <c r="G92" s="6">
        <v>1</v>
      </c>
      <c r="H92" s="1">
        <v>45</v>
      </c>
      <c r="I92" s="1" t="s">
        <v>33</v>
      </c>
      <c r="J92" s="1">
        <v>6</v>
      </c>
      <c r="K92" s="1">
        <f t="shared" si="22"/>
        <v>0.20399999999999974</v>
      </c>
      <c r="L92" s="1"/>
      <c r="M92" s="1"/>
      <c r="N92" s="1">
        <v>0</v>
      </c>
      <c r="O92" s="1"/>
      <c r="P92" s="1">
        <f t="shared" si="23"/>
        <v>1.2407999999999999</v>
      </c>
      <c r="Q92" s="5"/>
      <c r="R92" s="5">
        <f t="shared" si="29"/>
        <v>0</v>
      </c>
      <c r="S92" s="5"/>
      <c r="T92" s="1"/>
      <c r="U92" s="1">
        <f t="shared" si="30"/>
        <v>32.972275950999354</v>
      </c>
      <c r="V92" s="1">
        <f t="shared" si="24"/>
        <v>32.972275950999354</v>
      </c>
      <c r="W92" s="1">
        <v>2.3898000000000001</v>
      </c>
      <c r="X92" s="1">
        <v>4.5064000000000002</v>
      </c>
      <c r="Y92" s="1">
        <v>2.0266000000000002</v>
      </c>
      <c r="Z92" s="1">
        <v>4.9169999999999998</v>
      </c>
      <c r="AA92" s="1">
        <v>4.5881999999999996</v>
      </c>
      <c r="AB92" s="14" t="s">
        <v>36</v>
      </c>
      <c r="AC92" s="1">
        <f t="shared" si="31"/>
        <v>0</v>
      </c>
      <c r="AD92" s="1"/>
      <c r="AE92" s="1"/>
      <c r="AF92" s="1">
        <f t="shared" si="25"/>
        <v>-22.3</v>
      </c>
      <c r="AG92" s="1">
        <f t="shared" si="26"/>
        <v>-22.3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134</v>
      </c>
      <c r="B93" s="1" t="s">
        <v>32</v>
      </c>
      <c r="C93" s="1">
        <v>376</v>
      </c>
      <c r="D93" s="1"/>
      <c r="E93" s="1">
        <v>205</v>
      </c>
      <c r="F93" s="1">
        <v>129</v>
      </c>
      <c r="G93" s="6">
        <v>0.18</v>
      </c>
      <c r="H93" s="1">
        <v>45</v>
      </c>
      <c r="I93" s="1" t="s">
        <v>33</v>
      </c>
      <c r="J93" s="1">
        <v>207</v>
      </c>
      <c r="K93" s="1">
        <f t="shared" si="22"/>
        <v>-2</v>
      </c>
      <c r="L93" s="1"/>
      <c r="M93" s="1"/>
      <c r="N93" s="1">
        <v>30</v>
      </c>
      <c r="O93" s="1"/>
      <c r="P93" s="1">
        <f t="shared" si="23"/>
        <v>41</v>
      </c>
      <c r="Q93" s="5">
        <f t="shared" ref="Q93" si="33">13*P93-O93-N93-F93</f>
        <v>374</v>
      </c>
      <c r="R93" s="5">
        <v>420</v>
      </c>
      <c r="S93" s="5">
        <v>420</v>
      </c>
      <c r="T93" s="1"/>
      <c r="U93" s="1">
        <f t="shared" si="30"/>
        <v>14.121951219512194</v>
      </c>
      <c r="V93" s="1">
        <f t="shared" si="24"/>
        <v>3.8780487804878048</v>
      </c>
      <c r="W93" s="1">
        <v>14.8</v>
      </c>
      <c r="X93" s="1">
        <v>6.8</v>
      </c>
      <c r="Y93" s="1">
        <v>38</v>
      </c>
      <c r="Z93" s="1">
        <v>21.8</v>
      </c>
      <c r="AA93" s="1">
        <v>21.2</v>
      </c>
      <c r="AB93" s="1"/>
      <c r="AC93" s="1">
        <f>R93*G93</f>
        <v>75.599999999999994</v>
      </c>
      <c r="AD93" s="1" t="str">
        <f>VLOOKUP(A93,[1]Донецк!$A:$A,1,0)</f>
        <v>6919 БЕКОН Останкино с/к с/н в/у 1/180 10шт  Останкино</v>
      </c>
      <c r="AE93" s="1"/>
      <c r="AF93" s="1">
        <f t="shared" si="25"/>
        <v>82</v>
      </c>
      <c r="AG93" s="1">
        <f t="shared" si="26"/>
        <v>456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135</v>
      </c>
      <c r="B94" s="1" t="s">
        <v>32</v>
      </c>
      <c r="C94" s="1"/>
      <c r="D94" s="1"/>
      <c r="E94" s="1"/>
      <c r="F94" s="1"/>
      <c r="G94" s="6">
        <v>0.36</v>
      </c>
      <c r="H94" s="1">
        <v>45</v>
      </c>
      <c r="I94" s="1" t="s">
        <v>33</v>
      </c>
      <c r="J94" s="1"/>
      <c r="K94" s="1">
        <f t="shared" si="22"/>
        <v>0</v>
      </c>
      <c r="L94" s="1"/>
      <c r="M94" s="1"/>
      <c r="N94" s="1">
        <v>25</v>
      </c>
      <c r="O94" s="1"/>
      <c r="P94" s="1">
        <f t="shared" si="23"/>
        <v>0</v>
      </c>
      <c r="Q94" s="5"/>
      <c r="R94" s="5">
        <f t="shared" si="29"/>
        <v>0</v>
      </c>
      <c r="S94" s="5"/>
      <c r="T94" s="1"/>
      <c r="U94" s="1" t="e">
        <f t="shared" si="30"/>
        <v>#DIV/0!</v>
      </c>
      <c r="V94" s="1" t="e">
        <f t="shared" si="24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136</v>
      </c>
      <c r="AC94" s="1">
        <f t="shared" si="31"/>
        <v>0</v>
      </c>
      <c r="AD94" s="1"/>
      <c r="AE94" s="1"/>
      <c r="AF94" s="1">
        <f t="shared" si="25"/>
        <v>-25</v>
      </c>
      <c r="AG94" s="1">
        <f t="shared" si="26"/>
        <v>-25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137</v>
      </c>
      <c r="B95" s="10" t="s">
        <v>32</v>
      </c>
      <c r="C95" s="10">
        <v>145</v>
      </c>
      <c r="D95" s="10">
        <v>133</v>
      </c>
      <c r="E95" s="15">
        <v>190</v>
      </c>
      <c r="F95" s="15">
        <v>42</v>
      </c>
      <c r="G95" s="11">
        <v>0</v>
      </c>
      <c r="H95" s="10">
        <v>45</v>
      </c>
      <c r="I95" s="10" t="s">
        <v>138</v>
      </c>
      <c r="J95" s="10">
        <v>190</v>
      </c>
      <c r="K95" s="10">
        <f t="shared" si="22"/>
        <v>0</v>
      </c>
      <c r="L95" s="10"/>
      <c r="M95" s="10"/>
      <c r="N95" s="10">
        <v>0</v>
      </c>
      <c r="O95" s="10"/>
      <c r="P95" s="10">
        <f t="shared" si="23"/>
        <v>38</v>
      </c>
      <c r="Q95" s="13"/>
      <c r="R95" s="13"/>
      <c r="S95" s="13"/>
      <c r="T95" s="10"/>
      <c r="U95" s="10">
        <f t="shared" si="27"/>
        <v>1.1052631578947369</v>
      </c>
      <c r="V95" s="10">
        <f t="shared" si="24"/>
        <v>1.1052631578947369</v>
      </c>
      <c r="W95" s="10">
        <v>36.200000000000003</v>
      </c>
      <c r="X95" s="10">
        <v>10.199999999999999</v>
      </c>
      <c r="Y95" s="10">
        <v>0</v>
      </c>
      <c r="Z95" s="10">
        <v>0</v>
      </c>
      <c r="AA95" s="10">
        <v>16.399999999999999</v>
      </c>
      <c r="AB95" s="10"/>
      <c r="AC95" s="10">
        <f t="shared" si="28"/>
        <v>0</v>
      </c>
      <c r="AD95" s="1"/>
      <c r="AE95" s="1"/>
      <c r="AF95" s="1">
        <f t="shared" si="25"/>
        <v>528</v>
      </c>
      <c r="AG95" s="1">
        <f t="shared" si="26"/>
        <v>528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139</v>
      </c>
      <c r="B96" s="10" t="s">
        <v>35</v>
      </c>
      <c r="C96" s="10">
        <v>23.861000000000001</v>
      </c>
      <c r="D96" s="10">
        <v>349.45600000000002</v>
      </c>
      <c r="E96" s="15">
        <v>267.88400000000001</v>
      </c>
      <c r="F96" s="10"/>
      <c r="G96" s="11">
        <v>0</v>
      </c>
      <c r="H96" s="10">
        <v>45</v>
      </c>
      <c r="I96" s="10" t="s">
        <v>138</v>
      </c>
      <c r="J96" s="10">
        <v>285.036</v>
      </c>
      <c r="K96" s="10">
        <f t="shared" si="22"/>
        <v>-17.151999999999987</v>
      </c>
      <c r="L96" s="10"/>
      <c r="M96" s="10"/>
      <c r="N96" s="10">
        <v>0</v>
      </c>
      <c r="O96" s="10"/>
      <c r="P96" s="10">
        <f t="shared" si="23"/>
        <v>53.576800000000006</v>
      </c>
      <c r="Q96" s="13"/>
      <c r="R96" s="13"/>
      <c r="S96" s="13"/>
      <c r="T96" s="10"/>
      <c r="U96" s="10">
        <f t="shared" si="27"/>
        <v>0</v>
      </c>
      <c r="V96" s="10">
        <f t="shared" si="24"/>
        <v>0</v>
      </c>
      <c r="W96" s="10">
        <v>71.679999999999993</v>
      </c>
      <c r="X96" s="10">
        <v>34.878</v>
      </c>
      <c r="Y96" s="10">
        <v>0</v>
      </c>
      <c r="Z96" s="10">
        <v>0</v>
      </c>
      <c r="AA96" s="10">
        <v>17.2256</v>
      </c>
      <c r="AB96" s="10"/>
      <c r="AC96" s="10">
        <f t="shared" si="28"/>
        <v>0</v>
      </c>
      <c r="AD96" s="1"/>
      <c r="AE96" s="1"/>
      <c r="AF96" s="1">
        <f t="shared" si="25"/>
        <v>803.65200000000004</v>
      </c>
      <c r="AG96" s="1">
        <f t="shared" si="26"/>
        <v>803.65200000000004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140</v>
      </c>
      <c r="B97" s="10" t="s">
        <v>32</v>
      </c>
      <c r="C97" s="10">
        <v>27</v>
      </c>
      <c r="D97" s="10"/>
      <c r="E97" s="15">
        <v>3</v>
      </c>
      <c r="F97" s="15">
        <v>22</v>
      </c>
      <c r="G97" s="11">
        <v>0</v>
      </c>
      <c r="H97" s="10">
        <v>45</v>
      </c>
      <c r="I97" s="10" t="s">
        <v>138</v>
      </c>
      <c r="J97" s="10">
        <v>3</v>
      </c>
      <c r="K97" s="10">
        <f t="shared" si="22"/>
        <v>0</v>
      </c>
      <c r="L97" s="10"/>
      <c r="M97" s="10"/>
      <c r="N97" s="10">
        <v>0</v>
      </c>
      <c r="O97" s="10"/>
      <c r="P97" s="10">
        <f t="shared" si="23"/>
        <v>0.6</v>
      </c>
      <c r="Q97" s="13"/>
      <c r="R97" s="13"/>
      <c r="S97" s="13"/>
      <c r="T97" s="10"/>
      <c r="U97" s="10">
        <f t="shared" si="27"/>
        <v>36.666666666666671</v>
      </c>
      <c r="V97" s="10">
        <f t="shared" si="24"/>
        <v>36.666666666666671</v>
      </c>
      <c r="W97" s="10">
        <v>0.6</v>
      </c>
      <c r="X97" s="10">
        <v>0.4</v>
      </c>
      <c r="Y97" s="10">
        <v>0</v>
      </c>
      <c r="Z97" s="10">
        <v>0</v>
      </c>
      <c r="AA97" s="10">
        <v>0</v>
      </c>
      <c r="AB97" s="10"/>
      <c r="AC97" s="10">
        <f t="shared" si="28"/>
        <v>0</v>
      </c>
      <c r="AD97" s="1"/>
      <c r="AE97" s="1"/>
      <c r="AF97" s="1">
        <f t="shared" si="25"/>
        <v>-13</v>
      </c>
      <c r="AG97" s="1">
        <f t="shared" si="26"/>
        <v>-13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141</v>
      </c>
      <c r="B98" s="10" t="s">
        <v>35</v>
      </c>
      <c r="C98" s="10">
        <v>54.283000000000001</v>
      </c>
      <c r="D98" s="10"/>
      <c r="E98" s="15">
        <v>1.3939999999999999</v>
      </c>
      <c r="F98" s="15">
        <v>52.889000000000003</v>
      </c>
      <c r="G98" s="11">
        <v>0</v>
      </c>
      <c r="H98" s="10">
        <v>45</v>
      </c>
      <c r="I98" s="10" t="s">
        <v>138</v>
      </c>
      <c r="J98" s="10">
        <v>1.3</v>
      </c>
      <c r="K98" s="10">
        <f t="shared" si="22"/>
        <v>9.3999999999999861E-2</v>
      </c>
      <c r="L98" s="10"/>
      <c r="M98" s="10"/>
      <c r="N98" s="10">
        <v>0</v>
      </c>
      <c r="O98" s="10"/>
      <c r="P98" s="10">
        <f t="shared" si="23"/>
        <v>0.27879999999999999</v>
      </c>
      <c r="Q98" s="13"/>
      <c r="R98" s="13"/>
      <c r="S98" s="13"/>
      <c r="T98" s="10"/>
      <c r="U98" s="10">
        <f t="shared" si="27"/>
        <v>189.7022955523673</v>
      </c>
      <c r="V98" s="10">
        <f t="shared" si="24"/>
        <v>189.7022955523673</v>
      </c>
      <c r="W98" s="10">
        <v>0</v>
      </c>
      <c r="X98" s="10">
        <v>0.77460000000000007</v>
      </c>
      <c r="Y98" s="10">
        <v>0</v>
      </c>
      <c r="Z98" s="10">
        <v>0</v>
      </c>
      <c r="AA98" s="10">
        <v>0</v>
      </c>
      <c r="AB98" s="10"/>
      <c r="AC98" s="10">
        <f t="shared" si="28"/>
        <v>0</v>
      </c>
      <c r="AD98" s="1"/>
      <c r="AE98" s="1"/>
      <c r="AF98" s="1">
        <f t="shared" si="25"/>
        <v>-48.707000000000001</v>
      </c>
      <c r="AG98" s="1">
        <f t="shared" si="26"/>
        <v>-48.707000000000001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C98" xr:uid="{69891551-6EAC-4D13-9913-637483C8FB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2024-09-10T10:04:36Z</dcterms:created>
  <dcterms:modified xsi:type="dcterms:W3CDTF">2024-09-23T13:42:23Z</dcterms:modified>
</cp:coreProperties>
</file>