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9,24\"/>
    </mc:Choice>
  </mc:AlternateContent>
  <xr:revisionPtr revIDLastSave="0" documentId="13_ncr:1_{A0B39A7A-EA3F-4878-A7C7-419BBE69531B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definedNames>
    <definedName name="_xlnm._FilterDatabase" localSheetId="0" hidden="1">Sheet!$A$3:$AE$102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92" i="1" l="1"/>
  <c r="V82" i="1"/>
  <c r="S102" i="1" l="1"/>
  <c r="AE102" i="1" s="1"/>
  <c r="S101" i="1"/>
  <c r="AE101" i="1" s="1"/>
  <c r="S100" i="1"/>
  <c r="AE100" i="1" s="1"/>
  <c r="S99" i="1"/>
  <c r="AE99" i="1" s="1"/>
  <c r="S98" i="1"/>
  <c r="S90" i="1"/>
  <c r="AE90" i="1" s="1"/>
  <c r="S89" i="1"/>
  <c r="AE89" i="1" s="1"/>
  <c r="S88" i="1"/>
  <c r="AE88" i="1" s="1"/>
  <c r="S87" i="1"/>
  <c r="AE87" i="1" s="1"/>
  <c r="S80" i="1"/>
  <c r="AE80" i="1" s="1"/>
  <c r="S69" i="1"/>
  <c r="S67" i="1"/>
  <c r="AE67" i="1" s="1"/>
  <c r="S61" i="1"/>
  <c r="AE61" i="1" s="1"/>
  <c r="S58" i="1"/>
  <c r="AE58" i="1" s="1"/>
  <c r="S57" i="1"/>
  <c r="AE57" i="1" s="1"/>
  <c r="S56" i="1"/>
  <c r="AE56" i="1" s="1"/>
  <c r="S55" i="1"/>
  <c r="AE55" i="1" s="1"/>
  <c r="S54" i="1"/>
  <c r="AE54" i="1" s="1"/>
  <c r="S53" i="1"/>
  <c r="AE53" i="1" s="1"/>
  <c r="S52" i="1"/>
  <c r="AE52" i="1" s="1"/>
  <c r="S51" i="1"/>
  <c r="AE51" i="1" s="1"/>
  <c r="S50" i="1"/>
  <c r="AE50" i="1" s="1"/>
  <c r="S48" i="1"/>
  <c r="S45" i="1"/>
  <c r="S44" i="1"/>
  <c r="AE44" i="1" s="1"/>
  <c r="S43" i="1"/>
  <c r="S41" i="1"/>
  <c r="AE41" i="1" s="1"/>
  <c r="S40" i="1"/>
  <c r="S38" i="1"/>
  <c r="AE38" i="1" s="1"/>
  <c r="S36" i="1"/>
  <c r="AE36" i="1" s="1"/>
  <c r="S35" i="1"/>
  <c r="AE35" i="1" s="1"/>
  <c r="S34" i="1"/>
  <c r="AE34" i="1" s="1"/>
  <c r="S33" i="1"/>
  <c r="AE33" i="1" s="1"/>
  <c r="S32" i="1"/>
  <c r="AE32" i="1" s="1"/>
  <c r="S31" i="1"/>
  <c r="AE31" i="1" s="1"/>
  <c r="S30" i="1"/>
  <c r="AE30" i="1" s="1"/>
  <c r="S26" i="1"/>
  <c r="AE26" i="1" s="1"/>
  <c r="S25" i="1"/>
  <c r="AE25" i="1" s="1"/>
  <c r="S24" i="1"/>
  <c r="S23" i="1"/>
  <c r="AE23" i="1" s="1"/>
  <c r="S21" i="1"/>
  <c r="AE21" i="1" s="1"/>
  <c r="S19" i="1"/>
  <c r="AE19" i="1" s="1"/>
  <c r="S18" i="1"/>
  <c r="AE18" i="1" s="1"/>
  <c r="S16" i="1"/>
  <c r="AE16" i="1" s="1"/>
  <c r="S15" i="1"/>
  <c r="AE15" i="1" s="1"/>
  <c r="S14" i="1"/>
  <c r="AE14" i="1" s="1"/>
  <c r="S13" i="1"/>
  <c r="AE13" i="1" s="1"/>
  <c r="S12" i="1"/>
  <c r="S8" i="1"/>
  <c r="S7" i="1"/>
  <c r="AE7" i="1" s="1"/>
  <c r="S6" i="1"/>
  <c r="AE6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6" i="1"/>
  <c r="AE8" i="1"/>
  <c r="AE12" i="1"/>
  <c r="AE24" i="1"/>
  <c r="AE27" i="1"/>
  <c r="AE28" i="1"/>
  <c r="AE37" i="1"/>
  <c r="AE40" i="1"/>
  <c r="AE43" i="1"/>
  <c r="AE45" i="1"/>
  <c r="AE47" i="1"/>
  <c r="AE48" i="1"/>
  <c r="AE68" i="1"/>
  <c r="AE69" i="1"/>
  <c r="AE81" i="1"/>
  <c r="AE94" i="1"/>
  <c r="AE95" i="1"/>
  <c r="AE96" i="1"/>
  <c r="AE97" i="1"/>
  <c r="AE98" i="1"/>
  <c r="T5" i="1"/>
  <c r="AF5" i="1" l="1"/>
  <c r="R93" i="1"/>
  <c r="S93" i="1" s="1"/>
  <c r="AE93" i="1" s="1"/>
  <c r="R92" i="1"/>
  <c r="S92" i="1" s="1"/>
  <c r="AE92" i="1" s="1"/>
  <c r="R91" i="1"/>
  <c r="S91" i="1" s="1"/>
  <c r="AE91" i="1" s="1"/>
  <c r="R86" i="1"/>
  <c r="S86" i="1" s="1"/>
  <c r="AE86" i="1" s="1"/>
  <c r="R85" i="1"/>
  <c r="S85" i="1" s="1"/>
  <c r="AE85" i="1" s="1"/>
  <c r="R79" i="1"/>
  <c r="S79" i="1" s="1"/>
  <c r="AE79" i="1" s="1"/>
  <c r="R78" i="1"/>
  <c r="S78" i="1" s="1"/>
  <c r="AE78" i="1" s="1"/>
  <c r="R77" i="1"/>
  <c r="S77" i="1" s="1"/>
  <c r="AE77" i="1" s="1"/>
  <c r="R76" i="1"/>
  <c r="S76" i="1" s="1"/>
  <c r="AE76" i="1" s="1"/>
  <c r="R75" i="1"/>
  <c r="S75" i="1" s="1"/>
  <c r="AE75" i="1" s="1"/>
  <c r="R74" i="1"/>
  <c r="S74" i="1" s="1"/>
  <c r="AE74" i="1" s="1"/>
  <c r="R73" i="1"/>
  <c r="S73" i="1" s="1"/>
  <c r="AE73" i="1" s="1"/>
  <c r="R72" i="1"/>
  <c r="S72" i="1" s="1"/>
  <c r="AE72" i="1" s="1"/>
  <c r="R71" i="1"/>
  <c r="S71" i="1" s="1"/>
  <c r="AE71" i="1" s="1"/>
  <c r="R70" i="1"/>
  <c r="S70" i="1" s="1"/>
  <c r="AE70" i="1" s="1"/>
  <c r="R66" i="1"/>
  <c r="S66" i="1" s="1"/>
  <c r="AE66" i="1" s="1"/>
  <c r="R65" i="1"/>
  <c r="S65" i="1" s="1"/>
  <c r="AE65" i="1" s="1"/>
  <c r="R64" i="1"/>
  <c r="S64" i="1" s="1"/>
  <c r="AE64" i="1" s="1"/>
  <c r="R63" i="1"/>
  <c r="S63" i="1" s="1"/>
  <c r="AE63" i="1" s="1"/>
  <c r="R62" i="1"/>
  <c r="S62" i="1" s="1"/>
  <c r="AE62" i="1" s="1"/>
  <c r="R60" i="1"/>
  <c r="S60" i="1" s="1"/>
  <c r="AE60" i="1" s="1"/>
  <c r="R59" i="1"/>
  <c r="S59" i="1" s="1"/>
  <c r="AE59" i="1" s="1"/>
  <c r="R46" i="1"/>
  <c r="S46" i="1" s="1"/>
  <c r="AE46" i="1" s="1"/>
  <c r="R42" i="1"/>
  <c r="S42" i="1" s="1"/>
  <c r="AE42" i="1" s="1"/>
  <c r="R39" i="1"/>
  <c r="S39" i="1" s="1"/>
  <c r="AE39" i="1" s="1"/>
  <c r="R29" i="1"/>
  <c r="S29" i="1" s="1"/>
  <c r="AE29" i="1" s="1"/>
  <c r="R22" i="1"/>
  <c r="S22" i="1" s="1"/>
  <c r="AE22" i="1" s="1"/>
  <c r="R17" i="1"/>
  <c r="S17" i="1" s="1"/>
  <c r="AE17" i="1" s="1"/>
  <c r="R11" i="1"/>
  <c r="S11" i="1" s="1"/>
  <c r="AE11" i="1" s="1"/>
  <c r="R10" i="1"/>
  <c r="S10" i="1" s="1"/>
  <c r="AE10" i="1" s="1"/>
  <c r="R9" i="1"/>
  <c r="S9" i="1" s="1"/>
  <c r="AE9" i="1" s="1"/>
  <c r="P97" i="1" l="1"/>
  <c r="X97" i="1" s="1"/>
  <c r="K97" i="1"/>
  <c r="H97" i="1"/>
  <c r="P96" i="1"/>
  <c r="W96" i="1" s="1"/>
  <c r="K96" i="1"/>
  <c r="P95" i="1"/>
  <c r="W95" i="1" s="1"/>
  <c r="K95" i="1"/>
  <c r="P94" i="1"/>
  <c r="X94" i="1" s="1"/>
  <c r="K94" i="1"/>
  <c r="P93" i="1"/>
  <c r="K93" i="1"/>
  <c r="P92" i="1"/>
  <c r="K92" i="1"/>
  <c r="P91" i="1"/>
  <c r="K91" i="1"/>
  <c r="P90" i="1"/>
  <c r="X90" i="1" s="1"/>
  <c r="K90" i="1"/>
  <c r="P89" i="1"/>
  <c r="X89" i="1" s="1"/>
  <c r="K89" i="1"/>
  <c r="P88" i="1"/>
  <c r="X88" i="1" s="1"/>
  <c r="K88" i="1"/>
  <c r="P87" i="1"/>
  <c r="X87" i="1" s="1"/>
  <c r="K87" i="1"/>
  <c r="P86" i="1"/>
  <c r="K86" i="1"/>
  <c r="P85" i="1"/>
  <c r="W85" i="1" s="1"/>
  <c r="K85" i="1"/>
  <c r="P84" i="1"/>
  <c r="Q84" i="1" s="1"/>
  <c r="R84" i="1" s="1"/>
  <c r="S84" i="1" s="1"/>
  <c r="AE84" i="1" s="1"/>
  <c r="K84" i="1"/>
  <c r="P83" i="1"/>
  <c r="X83" i="1" s="1"/>
  <c r="K83" i="1"/>
  <c r="P82" i="1"/>
  <c r="Q82" i="1" s="1"/>
  <c r="R82" i="1" s="1"/>
  <c r="S82" i="1" s="1"/>
  <c r="AE82" i="1" s="1"/>
  <c r="K82" i="1"/>
  <c r="P81" i="1"/>
  <c r="X81" i="1" s="1"/>
  <c r="K81" i="1"/>
  <c r="P80" i="1"/>
  <c r="X80" i="1" s="1"/>
  <c r="K80" i="1"/>
  <c r="P79" i="1"/>
  <c r="K79" i="1"/>
  <c r="P78" i="1"/>
  <c r="K78" i="1"/>
  <c r="P77" i="1"/>
  <c r="K77" i="1"/>
  <c r="P76" i="1"/>
  <c r="W76" i="1" s="1"/>
  <c r="K76" i="1"/>
  <c r="P75" i="1"/>
  <c r="W75" i="1" s="1"/>
  <c r="K75" i="1"/>
  <c r="P74" i="1"/>
  <c r="K74" i="1"/>
  <c r="P73" i="1"/>
  <c r="K73" i="1"/>
  <c r="P72" i="1"/>
  <c r="K72" i="1"/>
  <c r="P71" i="1"/>
  <c r="W71" i="1" s="1"/>
  <c r="K71" i="1"/>
  <c r="P70" i="1"/>
  <c r="K70" i="1"/>
  <c r="P69" i="1"/>
  <c r="Q69" i="1" s="1"/>
  <c r="K69" i="1"/>
  <c r="P68" i="1"/>
  <c r="X68" i="1" s="1"/>
  <c r="K68" i="1"/>
  <c r="P67" i="1"/>
  <c r="X67" i="1" s="1"/>
  <c r="K67" i="1"/>
  <c r="P66" i="1"/>
  <c r="W66" i="1" s="1"/>
  <c r="K66" i="1"/>
  <c r="P65" i="1"/>
  <c r="K65" i="1"/>
  <c r="P64" i="1"/>
  <c r="K64" i="1"/>
  <c r="P63" i="1"/>
  <c r="K63" i="1"/>
  <c r="P62" i="1"/>
  <c r="W62" i="1" s="1"/>
  <c r="K62" i="1"/>
  <c r="P61" i="1"/>
  <c r="K61" i="1"/>
  <c r="P60" i="1"/>
  <c r="K60" i="1"/>
  <c r="P59" i="1"/>
  <c r="K59" i="1"/>
  <c r="P58" i="1"/>
  <c r="K58" i="1"/>
  <c r="F57" i="1"/>
  <c r="E57" i="1"/>
  <c r="K57" i="1" s="1"/>
  <c r="P56" i="1"/>
  <c r="K56" i="1"/>
  <c r="P55" i="1"/>
  <c r="X55" i="1" s="1"/>
  <c r="K55" i="1"/>
  <c r="P54" i="1"/>
  <c r="X54" i="1" s="1"/>
  <c r="K54" i="1"/>
  <c r="P53" i="1"/>
  <c r="X53" i="1" s="1"/>
  <c r="K53" i="1"/>
  <c r="P52" i="1"/>
  <c r="X52" i="1" s="1"/>
  <c r="K52" i="1"/>
  <c r="P51" i="1"/>
  <c r="K51" i="1"/>
  <c r="F51" i="1"/>
  <c r="P50" i="1"/>
  <c r="X50" i="1" s="1"/>
  <c r="K50" i="1"/>
  <c r="P49" i="1"/>
  <c r="Q49" i="1" s="1"/>
  <c r="R49" i="1" s="1"/>
  <c r="S49" i="1" s="1"/>
  <c r="AE49" i="1" s="1"/>
  <c r="K49" i="1"/>
  <c r="P48" i="1"/>
  <c r="X48" i="1" s="1"/>
  <c r="K48" i="1"/>
  <c r="P47" i="1"/>
  <c r="X47" i="1" s="1"/>
  <c r="K47" i="1"/>
  <c r="P46" i="1"/>
  <c r="K46" i="1"/>
  <c r="P45" i="1"/>
  <c r="X45" i="1" s="1"/>
  <c r="K45" i="1"/>
  <c r="P44" i="1"/>
  <c r="X44" i="1" s="1"/>
  <c r="K44" i="1"/>
  <c r="P43" i="1"/>
  <c r="X43" i="1" s="1"/>
  <c r="K43" i="1"/>
  <c r="P42" i="1"/>
  <c r="K42" i="1"/>
  <c r="P41" i="1"/>
  <c r="X41" i="1" s="1"/>
  <c r="K41" i="1"/>
  <c r="P40" i="1"/>
  <c r="X40" i="1" s="1"/>
  <c r="K40" i="1"/>
  <c r="P39" i="1"/>
  <c r="W39" i="1" s="1"/>
  <c r="K39" i="1"/>
  <c r="P38" i="1"/>
  <c r="X38" i="1" s="1"/>
  <c r="K38" i="1"/>
  <c r="P37" i="1"/>
  <c r="X37" i="1" s="1"/>
  <c r="K37" i="1"/>
  <c r="H37" i="1"/>
  <c r="P36" i="1"/>
  <c r="Q36" i="1" s="1"/>
  <c r="K36" i="1"/>
  <c r="P35" i="1"/>
  <c r="X35" i="1" s="1"/>
  <c r="K35" i="1"/>
  <c r="F34" i="1"/>
  <c r="E34" i="1"/>
  <c r="P34" i="1" s="1"/>
  <c r="P33" i="1"/>
  <c r="Q33" i="1" s="1"/>
  <c r="K33" i="1"/>
  <c r="P32" i="1"/>
  <c r="X32" i="1" s="1"/>
  <c r="K32" i="1"/>
  <c r="P31" i="1"/>
  <c r="W31" i="1" s="1"/>
  <c r="K31" i="1"/>
  <c r="P30" i="1"/>
  <c r="X30" i="1" s="1"/>
  <c r="K30" i="1"/>
  <c r="F29" i="1"/>
  <c r="E29" i="1"/>
  <c r="P28" i="1"/>
  <c r="X28" i="1" s="1"/>
  <c r="K28" i="1"/>
  <c r="P27" i="1"/>
  <c r="X27" i="1" s="1"/>
  <c r="K27" i="1"/>
  <c r="P26" i="1"/>
  <c r="Q26" i="1" s="1"/>
  <c r="K26" i="1"/>
  <c r="P25" i="1"/>
  <c r="Q25" i="1" s="1"/>
  <c r="K25" i="1"/>
  <c r="P24" i="1"/>
  <c r="K24" i="1"/>
  <c r="P23" i="1"/>
  <c r="W23" i="1" s="1"/>
  <c r="K23" i="1"/>
  <c r="P22" i="1"/>
  <c r="K22" i="1"/>
  <c r="P21" i="1"/>
  <c r="X21" i="1" s="1"/>
  <c r="K21" i="1"/>
  <c r="P20" i="1"/>
  <c r="X20" i="1" s="1"/>
  <c r="K20" i="1"/>
  <c r="P19" i="1"/>
  <c r="X19" i="1" s="1"/>
  <c r="K19" i="1"/>
  <c r="P18" i="1"/>
  <c r="X18" i="1" s="1"/>
  <c r="K18" i="1"/>
  <c r="P17" i="1"/>
  <c r="K17" i="1"/>
  <c r="P16" i="1"/>
  <c r="X16" i="1" s="1"/>
  <c r="K16" i="1"/>
  <c r="P15" i="1"/>
  <c r="X15" i="1" s="1"/>
  <c r="K15" i="1"/>
  <c r="P14" i="1"/>
  <c r="X14" i="1" s="1"/>
  <c r="K14" i="1"/>
  <c r="P13" i="1"/>
  <c r="K13" i="1"/>
  <c r="P12" i="1"/>
  <c r="W12" i="1" s="1"/>
  <c r="K12" i="1"/>
  <c r="P11" i="1"/>
  <c r="K11" i="1"/>
  <c r="P10" i="1"/>
  <c r="K10" i="1"/>
  <c r="P9" i="1"/>
  <c r="W9" i="1" s="1"/>
  <c r="K9" i="1"/>
  <c r="P8" i="1"/>
  <c r="K8" i="1"/>
  <c r="P7" i="1"/>
  <c r="K7" i="1"/>
  <c r="P6" i="1"/>
  <c r="K6" i="1"/>
  <c r="AC5" i="1"/>
  <c r="AB5" i="1"/>
  <c r="AA5" i="1"/>
  <c r="Z5" i="1"/>
  <c r="Y5" i="1"/>
  <c r="U5" i="1"/>
  <c r="O5" i="1"/>
  <c r="N5" i="1"/>
  <c r="M5" i="1"/>
  <c r="L5" i="1"/>
  <c r="J5" i="1"/>
  <c r="W34" i="1" l="1"/>
  <c r="X6" i="1"/>
  <c r="W6" i="1"/>
  <c r="X7" i="1"/>
  <c r="W7" i="1"/>
  <c r="X8" i="1"/>
  <c r="W8" i="1"/>
  <c r="X10" i="1"/>
  <c r="W10" i="1"/>
  <c r="X11" i="1"/>
  <c r="W11" i="1"/>
  <c r="X13" i="1"/>
  <c r="W13" i="1"/>
  <c r="X17" i="1"/>
  <c r="W17" i="1"/>
  <c r="X22" i="1"/>
  <c r="W22" i="1"/>
  <c r="X24" i="1"/>
  <c r="W24" i="1"/>
  <c r="W25" i="1"/>
  <c r="W26" i="1"/>
  <c r="W36" i="1"/>
  <c r="X42" i="1"/>
  <c r="W42" i="1"/>
  <c r="X46" i="1"/>
  <c r="W46" i="1"/>
  <c r="X56" i="1"/>
  <c r="W56" i="1"/>
  <c r="X58" i="1"/>
  <c r="W58" i="1"/>
  <c r="X59" i="1"/>
  <c r="W59" i="1"/>
  <c r="X60" i="1"/>
  <c r="W60" i="1"/>
  <c r="X61" i="1"/>
  <c r="W61" i="1"/>
  <c r="X63" i="1"/>
  <c r="W63" i="1"/>
  <c r="X64" i="1"/>
  <c r="W64" i="1"/>
  <c r="X65" i="1"/>
  <c r="W65" i="1"/>
  <c r="W82" i="1"/>
  <c r="W84" i="1"/>
  <c r="X86" i="1"/>
  <c r="W86" i="1"/>
  <c r="X91" i="1"/>
  <c r="W91" i="1"/>
  <c r="X92" i="1"/>
  <c r="W92" i="1"/>
  <c r="X93" i="1"/>
  <c r="W93" i="1"/>
  <c r="W49" i="1"/>
  <c r="W69" i="1"/>
  <c r="X70" i="1"/>
  <c r="W70" i="1"/>
  <c r="X72" i="1"/>
  <c r="W72" i="1"/>
  <c r="X73" i="1"/>
  <c r="W73" i="1"/>
  <c r="X74" i="1"/>
  <c r="W74" i="1"/>
  <c r="X77" i="1"/>
  <c r="W77" i="1"/>
  <c r="X78" i="1"/>
  <c r="W78" i="1"/>
  <c r="X79" i="1"/>
  <c r="W79" i="1"/>
  <c r="X51" i="1"/>
  <c r="X66" i="1"/>
  <c r="X36" i="1"/>
  <c r="F5" i="1"/>
  <c r="X71" i="1"/>
  <c r="Q89" i="1"/>
  <c r="Q16" i="1"/>
  <c r="Q53" i="1"/>
  <c r="Q87" i="1"/>
  <c r="P57" i="1"/>
  <c r="X57" i="1" s="1"/>
  <c r="X9" i="1"/>
  <c r="X49" i="1"/>
  <c r="Q80" i="1"/>
  <c r="Q14" i="1"/>
  <c r="W28" i="1"/>
  <c r="Q55" i="1"/>
  <c r="E5" i="1"/>
  <c r="X26" i="1"/>
  <c r="X33" i="1"/>
  <c r="Q30" i="1"/>
  <c r="X95" i="1"/>
  <c r="X84" i="1"/>
  <c r="Q7" i="1"/>
  <c r="Q41" i="1"/>
  <c r="Q38" i="1"/>
  <c r="X75" i="1"/>
  <c r="X82" i="1"/>
  <c r="W47" i="1"/>
  <c r="Q51" i="1"/>
  <c r="X34" i="1"/>
  <c r="Q18" i="1"/>
  <c r="Q20" i="1"/>
  <c r="R20" i="1" s="1"/>
  <c r="S20" i="1" s="1"/>
  <c r="Q43" i="1"/>
  <c r="Q45" i="1"/>
  <c r="Q35" i="1"/>
  <c r="W27" i="1"/>
  <c r="X31" i="1"/>
  <c r="W37" i="1"/>
  <c r="X39" i="1"/>
  <c r="X62" i="1"/>
  <c r="X76" i="1"/>
  <c r="Q48" i="1"/>
  <c r="Q50" i="1"/>
  <c r="X69" i="1"/>
  <c r="W81" i="1"/>
  <c r="X85" i="1"/>
  <c r="W94" i="1"/>
  <c r="Q67" i="1"/>
  <c r="Q83" i="1"/>
  <c r="R83" i="1" s="1"/>
  <c r="S83" i="1" s="1"/>
  <c r="AE83" i="1" s="1"/>
  <c r="X96" i="1"/>
  <c r="Q8" i="1"/>
  <c r="X25" i="1"/>
  <c r="Q52" i="1"/>
  <c r="Q54" i="1"/>
  <c r="Q6" i="1"/>
  <c r="Q19" i="1"/>
  <c r="Q21" i="1"/>
  <c r="X23" i="1"/>
  <c r="Q44" i="1"/>
  <c r="K29" i="1"/>
  <c r="Q13" i="1"/>
  <c r="Q15" i="1"/>
  <c r="Q32" i="1"/>
  <c r="K34" i="1"/>
  <c r="Q40" i="1"/>
  <c r="Q88" i="1"/>
  <c r="Q90" i="1"/>
  <c r="X12" i="1"/>
  <c r="W97" i="1"/>
  <c r="P29" i="1"/>
  <c r="W29" i="1" s="1"/>
  <c r="W68" i="1"/>
  <c r="AE20" i="1" l="1"/>
  <c r="S5" i="1"/>
  <c r="W90" i="1"/>
  <c r="W40" i="1"/>
  <c r="W32" i="1"/>
  <c r="W44" i="1"/>
  <c r="W21" i="1"/>
  <c r="W52" i="1"/>
  <c r="W83" i="1"/>
  <c r="W50" i="1"/>
  <c r="W35" i="1"/>
  <c r="W43" i="1"/>
  <c r="W18" i="1"/>
  <c r="W38" i="1"/>
  <c r="W80" i="1"/>
  <c r="W88" i="1"/>
  <c r="W15" i="1"/>
  <c r="W19" i="1"/>
  <c r="W54" i="1"/>
  <c r="W67" i="1"/>
  <c r="W48" i="1"/>
  <c r="W45" i="1"/>
  <c r="W20" i="1"/>
  <c r="W30" i="1"/>
  <c r="W33" i="1"/>
  <c r="Q57" i="1"/>
  <c r="K5" i="1"/>
  <c r="X29" i="1"/>
  <c r="P5" i="1"/>
  <c r="W87" i="1" l="1"/>
  <c r="W16" i="1"/>
  <c r="W14" i="1"/>
  <c r="W51" i="1"/>
  <c r="W89" i="1"/>
  <c r="W55" i="1"/>
  <c r="W53" i="1"/>
  <c r="W41" i="1"/>
  <c r="Q5" i="1"/>
  <c r="R5" i="1" l="1"/>
  <c r="AE5" i="1"/>
  <c r="W57" i="1"/>
</calcChain>
</file>

<file path=xl/sharedStrings.xml><?xml version="1.0" encoding="utf-8"?>
<sst xmlns="http://schemas.openxmlformats.org/spreadsheetml/2006/main" count="372" uniqueCount="154">
  <si>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</si>
  <si>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</si>
  <si>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</si>
  <si>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</si>
  <si>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</si>
  <si>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</si>
  <si>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</si>
  <si>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</si>
  <si>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</si>
  <si>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</si>
  <si>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</si>
  <si>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</si>
  <si>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</si>
  <si>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</si>
  <si>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</si>
  <si>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</si>
  <si>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</si>
  <si>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</si>
  <si>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</si>
  <si>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</si>
  <si>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</si>
  <si>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</si>
  <si>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</si>
  <si>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14,09,(1)</t>
  </si>
  <si>
    <t>14,09,(2)</t>
  </si>
  <si>
    <t>17,09,</t>
  </si>
  <si>
    <t>10,09,</t>
  </si>
  <si>
    <t>03,09,</t>
  </si>
  <si>
    <t>27,08,</t>
  </si>
  <si>
    <t>20,08,</t>
  </si>
  <si>
    <t>13,08,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</si>
  <si>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</si>
  <si>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</si>
  <si>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</si>
  <si>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</si>
  <si>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</si>
  <si>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</si>
  <si>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</si>
  <si>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</si>
  <si>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</si>
  <si>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</si>
  <si>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</si>
  <si>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</si>
  <si>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</si>
  <si>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</si>
  <si>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</si>
  <si>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</si>
  <si>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</si>
  <si>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</si>
  <si>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</si>
  <si>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</si>
  <si>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</si>
  <si>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</si>
  <si>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</si>
  <si>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</si>
  <si>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</si>
  <si>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</si>
  <si>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</si>
  <si>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</si>
  <si>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</si>
  <si>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</si>
  <si>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</si>
  <si>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14,09 ограничение завода (48 =&gt; 30)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</si>
  <si>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</si>
  <si>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</si>
  <si>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</si>
  <si>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</si>
  <si>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</si>
  <si>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</si>
  <si>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</si>
  <si>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</si>
  <si>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</si>
  <si>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</si>
  <si>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</si>
  <si>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</si>
  <si>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</si>
  <si>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</si>
  <si>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</si>
  <si>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</si>
  <si>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</si>
  <si>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</si>
  <si>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</si>
  <si>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</si>
  <si>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</si>
  <si>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</si>
  <si>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</si>
  <si>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</si>
  <si>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</si>
  <si>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</si>
  <si>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</si>
  <si>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</si>
  <si>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</si>
  <si>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</si>
  <si>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</si>
  <si>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</si>
  <si>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</si>
  <si>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r>
      <rPr>
        <sz val="10"/>
        <rFont val="Arial"/>
        <family val="2"/>
        <charset val="204"/>
      </rPr>
      <t xml:space="preserve">08,08 - 54кг в уценку!!! / </t>
    </r>
    <r>
      <rPr>
        <b/>
        <sz val="10"/>
        <color rgb="FFFF0000"/>
        <rFont val="Arial"/>
        <family val="2"/>
        <charset val="204"/>
      </rPr>
      <t>нужно продавать</t>
    </r>
  </si>
  <si>
    <t>6762 СЛИВОЧНЫЕ сос ц/о мгс 0,41кг 8шт  Останкино</t>
  </si>
  <si>
    <t>6764 СЛИИВОЧНЫЕ сос ц/о мгс 1*4  Останкино</t>
  </si>
  <si>
    <r>
      <rPr>
        <sz val="10"/>
        <rFont val="Arial"/>
        <family val="2"/>
        <charset val="204"/>
      </rPr>
      <t xml:space="preserve">08,08 - 8кг в уценку!!! / </t>
    </r>
    <r>
      <rPr>
        <b/>
        <sz val="10"/>
        <color rgb="FFFF0000"/>
        <rFont val="Arial"/>
        <family val="2"/>
        <charset val="204"/>
      </rPr>
      <t>нужно продавать</t>
    </r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</si>
  <si>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</si>
  <si>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</si>
  <si>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</si>
  <si>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</si>
  <si>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</si>
  <si>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</si>
  <si>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</si>
  <si>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</si>
  <si>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</si>
  <si>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</si>
  <si>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</si>
  <si>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</si>
  <si>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</si>
  <si>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</si>
  <si>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</si>
  <si>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</si>
  <si>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</si>
  <si>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</si>
  <si>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</si>
  <si>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</si>
  <si>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</si>
  <si>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</si>
  <si>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</si>
  <si>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</si>
  <si>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</si>
  <si>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</si>
  <si>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</si>
  <si>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</si>
  <si>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</si>
  <si>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</si>
  <si>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</si>
  <si>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6919 БЕКОН Останкино с/к с/н в/у 1/180 10шт  Останкино</t>
  </si>
  <si>
    <t>6931 ИЗ ОТБОРНОГО МЯСА ПМ сос п/о мгс 1/360  Останкино</t>
  </si>
  <si>
    <t>вместо 6822 / 14,09 отгрузят старое СКЮ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</si>
  <si>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</si>
  <si>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</si>
  <si>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</si>
  <si>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</si>
  <si>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У_5341 СЕРВЕЛАТ ОХОТНИЧИЙ в/к в/у  ОСТАНКИНО</t>
  </si>
  <si>
    <t>приоритет</t>
  </si>
  <si>
    <t>потребность</t>
  </si>
  <si>
    <t>нужно увеличить продажи / вывод</t>
  </si>
  <si>
    <t>вывод</t>
  </si>
  <si>
    <t>6909 ДЛЯ ДЕТЕЙ сос п/о мгс 0.33кг 8шт.</t>
  </si>
  <si>
    <t>4558 ДОКТОРСКАЯ ГОСТ вар п/о_Л  </t>
  </si>
  <si>
    <t>6324 ДОКТОРСКАЯ ГОСТ вар п/о 0.4кг 8шт.   </t>
  </si>
  <si>
    <t>6802 ОСТАНКИНСКАЯ вар п/о</t>
  </si>
  <si>
    <t>6801 ОСТАНКИНСКАЯ вар п/о 0.4кг 8шт.</t>
  </si>
  <si>
    <t>новинка</t>
  </si>
  <si>
    <t>итого</t>
  </si>
  <si>
    <t>заказ</t>
  </si>
  <si>
    <t>21,09,</t>
  </si>
  <si>
    <t>23,09,</t>
  </si>
  <si>
    <t>нужно увеличить продажи / 17,09,24 39,7кг перемещено в уценку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</si>
</sst>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92D050"/>
        <bgColor rgb="FFC0C0C0"/>
      </patternFill>
    </fill>
    <fill>
      <patternFill patternType="solid">
        <fgColor rgb="FF758CE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5" tint="0.39988402966399123"/>
        <bgColor rgb="FFFF99CC"/>
      </patternFill>
    </fill>
    <fill>
      <patternFill patternType="solid">
        <fgColor theme="0" tint="-0.499984740745262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64" fontId="2" fillId="0" borderId="0" xfId="1" applyNumberFormat="1"/>
    <xf numFmtId="2" fontId="2" fillId="0" borderId="0" xfId="1" applyNumberFormat="1"/>
    <xf numFmtId="164" fontId="2" fillId="0" borderId="0" xfId="1" applyNumberFormat="1" applyAlignment="1">
      <alignment horizontal="center"/>
    </xf>
    <xf numFmtId="164" fontId="3" fillId="2" borderId="0" xfId="1" applyNumberFormat="1" applyFont="1" applyFill="1"/>
    <xf numFmtId="2" fontId="3" fillId="2" borderId="0" xfId="1" applyNumberFormat="1" applyFont="1" applyFill="1"/>
    <xf numFmtId="164" fontId="4" fillId="2" borderId="0" xfId="1" applyNumberFormat="1" applyFont="1" applyFill="1"/>
    <xf numFmtId="164" fontId="3" fillId="3" borderId="0" xfId="1" applyNumberFormat="1" applyFont="1" applyFill="1"/>
    <xf numFmtId="164" fontId="3" fillId="3" borderId="0" xfId="1" applyNumberFormat="1" applyFont="1" applyFill="1" applyAlignment="1">
      <alignment horizontal="center"/>
    </xf>
    <xf numFmtId="164" fontId="2" fillId="4" borderId="0" xfId="1" applyNumberFormat="1" applyFill="1"/>
    <xf numFmtId="164" fontId="2" fillId="0" borderId="1" xfId="1" applyNumberFormat="1" applyBorder="1"/>
    <xf numFmtId="164" fontId="2" fillId="5" borderId="0" xfId="1" applyNumberFormat="1" applyFill="1"/>
    <xf numFmtId="164" fontId="5" fillId="5" borderId="0" xfId="1" applyNumberFormat="1" applyFont="1" applyFill="1"/>
    <xf numFmtId="164" fontId="6" fillId="5" borderId="0" xfId="1" applyNumberFormat="1" applyFont="1" applyFill="1"/>
    <xf numFmtId="164" fontId="2" fillId="6" borderId="0" xfId="1" applyNumberFormat="1" applyFill="1"/>
    <xf numFmtId="164" fontId="2" fillId="7" borderId="0" xfId="1" applyNumberFormat="1" applyFill="1"/>
    <xf numFmtId="2" fontId="2" fillId="7" borderId="0" xfId="1" applyNumberFormat="1" applyFill="1"/>
    <xf numFmtId="164" fontId="2" fillId="7" borderId="1" xfId="1" applyNumberFormat="1" applyFill="1" applyBorder="1"/>
    <xf numFmtId="164" fontId="2" fillId="7" borderId="0" xfId="1" applyNumberFormat="1" applyFill="1" applyAlignment="1">
      <alignment horizontal="center"/>
    </xf>
    <xf numFmtId="164" fontId="7" fillId="5" borderId="0" xfId="1" applyNumberFormat="1" applyFont="1" applyFill="1"/>
    <xf numFmtId="164" fontId="2" fillId="5" borderId="1" xfId="1" applyNumberFormat="1" applyFill="1" applyBorder="1"/>
    <xf numFmtId="164" fontId="7" fillId="0" borderId="0" xfId="1" applyNumberFormat="1" applyFont="1"/>
    <xf numFmtId="164" fontId="7" fillId="7" borderId="0" xfId="1" applyNumberFormat="1" applyFont="1" applyFill="1"/>
    <xf numFmtId="164" fontId="1" fillId="0" borderId="0" xfId="1" applyNumberFormat="1" applyFont="1" applyAlignment="1">
      <alignment horizontal="center"/>
    </xf>
    <xf numFmtId="164" fontId="2" fillId="0" borderId="1" xfId="1" applyNumberFormat="1" applyFill="1" applyBorder="1"/>
    <xf numFmtId="164" fontId="2" fillId="0" borderId="0" xfId="1" applyNumberFormat="1" applyFill="1" applyAlignment="1">
      <alignment horizontal="center"/>
    </xf>
    <xf numFmtId="164" fontId="2" fillId="8" borderId="0" xfId="1" applyNumberFormat="1" applyFill="1"/>
    <xf numFmtId="2" fontId="2" fillId="8" borderId="0" xfId="1" applyNumberFormat="1" applyFill="1"/>
    <xf numFmtId="164" fontId="2" fillId="8" borderId="1" xfId="1" applyNumberFormat="1" applyFill="1" applyBorder="1"/>
    <xf numFmtId="164" fontId="2" fillId="8" borderId="0" xfId="1" applyNumberFormat="1" applyFill="1" applyAlignment="1">
      <alignment horizontal="center"/>
    </xf>
    <xf numFmtId="164" fontId="1" fillId="9" borderId="0" xfId="1" applyNumberFormat="1" applyFont="1" applyFill="1"/>
    <xf numFmtId="164" fontId="1" fillId="8" borderId="0" xfId="1" applyNumberFormat="1" applyFont="1" applyFill="1"/>
    <xf numFmtId="164" fontId="1" fillId="0" borderId="0" xfId="1" applyNumberFormat="1" applyFont="1"/>
    <xf numFmtId="164" fontId="2" fillId="0" borderId="0" xfId="1" applyNumberFormat="1" applyBorder="1"/>
    <xf numFmtId="164" fontId="1" fillId="0" borderId="0" xfId="1" applyNumberFormat="1" applyFont="1" applyFill="1"/>
    <xf numFmtId="164" fontId="2" fillId="10" borderId="0" xfId="1" applyNumberFormat="1" applyFill="1" applyAlignment="1">
      <alignment horizontal="center"/>
    </xf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4"/>
  <sheetViews>
    <sheetView tabSelected="1" zoomScale="85" zoomScaleNormal="85" workbookViewId="0">
      <pane xSplit="2" ySplit="5" topLeftCell="C75" activePane="bottomRight" state="frozen"/>
      <selection pane="topRight" activeCell="C1" sqref="C1"/>
      <selection pane="bottomLeft" activeCell="A63" sqref="A63"/>
      <selection pane="bottomRight" activeCell="A102" sqref="A102:XFD102"/>
    </sheetView>
  </sheetViews>
  <sheetFormatPr defaultColWidth="8.5703125" defaultRowHeight="15" x14ac:dyDescent="0.25"/>
  <cols>
    <col min="1" max="1" width="60" customWidth="1"/>
    <col min="2" max="2" width="3.42578125" customWidth="1"/>
    <col min="3" max="6" width="6.42578125" customWidth="1"/>
    <col min="7" max="7" width="5.140625" style="1" customWidth="1"/>
    <col min="8" max="8" width="5.140625" customWidth="1"/>
    <col min="9" max="9" width="15.28515625" customWidth="1"/>
    <col min="10" max="11" width="6.7109375" customWidth="1"/>
    <col min="12" max="13" width="0.7109375" customWidth="1"/>
    <col min="14" max="21" width="6.7109375" customWidth="1"/>
    <col min="22" max="22" width="21.7109375" style="2" customWidth="1"/>
    <col min="23" max="24" width="5.42578125" customWidth="1"/>
    <col min="25" max="29" width="5.85546875" customWidth="1"/>
    <col min="30" max="30" width="37.42578125" customWidth="1"/>
    <col min="31" max="48" width="8" customWidth="1"/>
  </cols>
  <sheetData>
    <row r="1" spans="1:48" x14ac:dyDescent="0.25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5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48" x14ac:dyDescent="0.25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48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13</v>
      </c>
      <c r="P3" s="6" t="s">
        <v>14</v>
      </c>
      <c r="Q3" s="8" t="s">
        <v>15</v>
      </c>
      <c r="R3" s="8" t="s">
        <v>149</v>
      </c>
      <c r="S3" s="8" t="s">
        <v>150</v>
      </c>
      <c r="T3" s="8" t="s">
        <v>150</v>
      </c>
      <c r="U3" s="9" t="s">
        <v>16</v>
      </c>
      <c r="V3" s="10" t="s">
        <v>17</v>
      </c>
      <c r="W3" s="6" t="s">
        <v>18</v>
      </c>
      <c r="X3" s="6" t="s">
        <v>19</v>
      </c>
      <c r="Y3" s="6" t="s">
        <v>20</v>
      </c>
      <c r="Z3" s="6" t="s">
        <v>20</v>
      </c>
      <c r="AA3" s="6" t="s">
        <v>20</v>
      </c>
      <c r="AB3" s="6" t="s">
        <v>20</v>
      </c>
      <c r="AC3" s="6" t="s">
        <v>20</v>
      </c>
      <c r="AD3" s="6" t="s">
        <v>21</v>
      </c>
      <c r="AE3" s="6" t="s">
        <v>22</v>
      </c>
      <c r="AF3" s="6" t="s">
        <v>22</v>
      </c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</row>
    <row r="4" spans="1:48" x14ac:dyDescent="0.25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 t="s">
        <v>23</v>
      </c>
      <c r="O4" s="3" t="s">
        <v>24</v>
      </c>
      <c r="P4" s="3" t="s">
        <v>25</v>
      </c>
      <c r="Q4" s="3"/>
      <c r="R4" s="3"/>
      <c r="S4" s="34" t="s">
        <v>151</v>
      </c>
      <c r="T4" s="34" t="s">
        <v>152</v>
      </c>
      <c r="U4" s="3"/>
      <c r="V4" s="5"/>
      <c r="W4" s="3"/>
      <c r="X4" s="3"/>
      <c r="Y4" s="3" t="s">
        <v>26</v>
      </c>
      <c r="Z4" s="3" t="s">
        <v>27</v>
      </c>
      <c r="AA4" s="3" t="s">
        <v>28</v>
      </c>
      <c r="AB4" s="3" t="s">
        <v>29</v>
      </c>
      <c r="AC4" s="3" t="s">
        <v>30</v>
      </c>
      <c r="AD4" s="3"/>
      <c r="AE4" s="34" t="s">
        <v>151</v>
      </c>
      <c r="AF4" s="34" t="s">
        <v>152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spans="1:48" x14ac:dyDescent="0.25">
      <c r="A5" s="3"/>
      <c r="B5" s="3"/>
      <c r="C5" s="3"/>
      <c r="D5" s="3"/>
      <c r="E5" s="11">
        <f>SUM(E6:E494)</f>
        <v>14324.402999999997</v>
      </c>
      <c r="F5" s="11">
        <f>SUM(F6:F494)</f>
        <v>15994.963999999998</v>
      </c>
      <c r="G5" s="4"/>
      <c r="H5" s="3"/>
      <c r="I5" s="3"/>
      <c r="J5" s="11">
        <f t="shared" ref="J5:U5" si="0">SUM(J6:J494)</f>
        <v>14563.459999999997</v>
      </c>
      <c r="K5" s="11">
        <f t="shared" si="0"/>
        <v>-239.05700000000004</v>
      </c>
      <c r="L5" s="11">
        <f t="shared" si="0"/>
        <v>0</v>
      </c>
      <c r="M5" s="11">
        <f t="shared" si="0"/>
        <v>0</v>
      </c>
      <c r="N5" s="11">
        <f t="shared" si="0"/>
        <v>6653</v>
      </c>
      <c r="O5" s="11">
        <f t="shared" si="0"/>
        <v>9360</v>
      </c>
      <c r="P5" s="11">
        <f t="shared" si="0"/>
        <v>2864.8806</v>
      </c>
      <c r="Q5" s="11">
        <f t="shared" si="0"/>
        <v>8479.1435999999994</v>
      </c>
      <c r="R5" s="11">
        <f t="shared" si="0"/>
        <v>12080.400200000002</v>
      </c>
      <c r="S5" s="11">
        <f t="shared" si="0"/>
        <v>9950</v>
      </c>
      <c r="T5" s="11">
        <f t="shared" si="0"/>
        <v>2130</v>
      </c>
      <c r="U5" s="11">
        <f t="shared" si="0"/>
        <v>10234</v>
      </c>
      <c r="V5" s="5"/>
      <c r="W5" s="3"/>
      <c r="X5" s="3"/>
      <c r="Y5" s="11">
        <f>SUM(Y6:Y494)</f>
        <v>3061.0143999999996</v>
      </c>
      <c r="Z5" s="11">
        <f>SUM(Z6:Z494)</f>
        <v>2929.8961999999983</v>
      </c>
      <c r="AA5" s="11">
        <f>SUM(AA6:AA494)</f>
        <v>3329.4674000000005</v>
      </c>
      <c r="AB5" s="11">
        <f>SUM(AB6:AB494)</f>
        <v>3409.7260000000006</v>
      </c>
      <c r="AC5" s="11">
        <f>SUM(AC6:AC494)</f>
        <v>3244.246599999999</v>
      </c>
      <c r="AD5" s="3"/>
      <c r="AE5" s="11">
        <f>SUM(AE6:AE494)</f>
        <v>4602.6000000000013</v>
      </c>
      <c r="AF5" s="11">
        <f>SUM(AF6:AF494)</f>
        <v>1276.9000000000001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</row>
    <row r="6" spans="1:48" x14ac:dyDescent="0.25">
      <c r="A6" s="3" t="s">
        <v>31</v>
      </c>
      <c r="B6" s="3" t="s">
        <v>32</v>
      </c>
      <c r="C6" s="3">
        <v>439</v>
      </c>
      <c r="D6" s="3">
        <v>352</v>
      </c>
      <c r="E6" s="3">
        <v>353</v>
      </c>
      <c r="F6" s="3">
        <v>303</v>
      </c>
      <c r="G6" s="4">
        <v>0.4</v>
      </c>
      <c r="H6" s="3">
        <v>60</v>
      </c>
      <c r="I6" s="3" t="s">
        <v>33</v>
      </c>
      <c r="J6" s="3">
        <v>352</v>
      </c>
      <c r="K6" s="3">
        <f t="shared" ref="K6:K37" si="1">E6-J6</f>
        <v>1</v>
      </c>
      <c r="L6" s="3"/>
      <c r="M6" s="3"/>
      <c r="N6" s="3">
        <v>200</v>
      </c>
      <c r="O6" s="3">
        <v>400</v>
      </c>
      <c r="P6" s="3">
        <f t="shared" ref="P6:P37" si="2">E6/5</f>
        <v>70.599999999999994</v>
      </c>
      <c r="Q6" s="12">
        <f>13*P6-O6-N6-F6</f>
        <v>14.799999999999955</v>
      </c>
      <c r="R6" s="12">
        <v>170</v>
      </c>
      <c r="S6" s="12">
        <f>ROUND(R6,0)-T6</f>
        <v>120</v>
      </c>
      <c r="T6" s="12">
        <v>50</v>
      </c>
      <c r="U6" s="12">
        <v>150</v>
      </c>
      <c r="V6" s="5"/>
      <c r="W6" s="3">
        <f>(F6+N6+O6+R6)/P6</f>
        <v>15.19830028328612</v>
      </c>
      <c r="X6" s="3">
        <f t="shared" ref="X6:X37" si="3">(F6+N6+O6)/P6</f>
        <v>12.790368271954675</v>
      </c>
      <c r="Y6" s="3">
        <v>89.8</v>
      </c>
      <c r="Z6" s="3">
        <v>83.8</v>
      </c>
      <c r="AA6" s="3">
        <v>87.2</v>
      </c>
      <c r="AB6" s="3">
        <v>98.6</v>
      </c>
      <c r="AC6" s="3">
        <v>96.6</v>
      </c>
      <c r="AD6" s="3"/>
      <c r="AE6" s="3">
        <f>S6*G6</f>
        <v>48</v>
      </c>
      <c r="AF6" s="3">
        <f>T6*G6</f>
        <v>20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</row>
    <row r="7" spans="1:48" x14ac:dyDescent="0.25">
      <c r="A7" s="3" t="s">
        <v>34</v>
      </c>
      <c r="B7" s="3" t="s">
        <v>35</v>
      </c>
      <c r="C7" s="3">
        <v>43.04</v>
      </c>
      <c r="D7" s="3">
        <v>19.972999999999999</v>
      </c>
      <c r="E7" s="3">
        <v>40.866999999999997</v>
      </c>
      <c r="F7" s="3">
        <v>3.1059999999999999</v>
      </c>
      <c r="G7" s="4">
        <v>1</v>
      </c>
      <c r="H7" s="3">
        <v>120</v>
      </c>
      <c r="I7" s="3" t="s">
        <v>33</v>
      </c>
      <c r="J7" s="3">
        <v>35.6</v>
      </c>
      <c r="K7" s="3">
        <f t="shared" si="1"/>
        <v>5.2669999999999959</v>
      </c>
      <c r="L7" s="3"/>
      <c r="M7" s="3"/>
      <c r="N7" s="3">
        <v>30</v>
      </c>
      <c r="O7" s="3"/>
      <c r="P7" s="3">
        <f t="shared" si="2"/>
        <v>8.1733999999999991</v>
      </c>
      <c r="Q7" s="12">
        <f>13*P7-O7-N7-F7</f>
        <v>73.148199999999989</v>
      </c>
      <c r="R7" s="12">
        <v>150</v>
      </c>
      <c r="S7" s="12">
        <f t="shared" ref="S7:S26" si="4">ROUND(R7,0)-T7</f>
        <v>100</v>
      </c>
      <c r="T7" s="12">
        <v>50</v>
      </c>
      <c r="U7" s="12">
        <v>100</v>
      </c>
      <c r="V7" s="5"/>
      <c r="W7" s="3">
        <f t="shared" ref="W7:W26" si="5">(F7+N7+O7+R7)/P7</f>
        <v>22.402672082609442</v>
      </c>
      <c r="X7" s="3">
        <f t="shared" si="3"/>
        <v>4.0504563584310089</v>
      </c>
      <c r="Y7" s="3">
        <v>5.7873999999999999</v>
      </c>
      <c r="Z7" s="3">
        <v>5.4808000000000003</v>
      </c>
      <c r="AA7" s="3">
        <v>3.3849999999999998</v>
      </c>
      <c r="AB7" s="3">
        <v>4.6574</v>
      </c>
      <c r="AC7" s="3">
        <v>3.1962000000000002</v>
      </c>
      <c r="AD7" s="3"/>
      <c r="AE7" s="3">
        <f t="shared" ref="AE7:AE70" si="6">S7*G7</f>
        <v>100</v>
      </c>
      <c r="AF7" s="3">
        <f t="shared" ref="AF7:AF70" si="7">T7*G7</f>
        <v>50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</row>
    <row r="8" spans="1:48" x14ac:dyDescent="0.25">
      <c r="A8" s="3" t="s">
        <v>36</v>
      </c>
      <c r="B8" s="3" t="s">
        <v>35</v>
      </c>
      <c r="C8" s="3">
        <v>512.37300000000005</v>
      </c>
      <c r="D8" s="3">
        <v>201.71199999999999</v>
      </c>
      <c r="E8" s="3">
        <v>277.92200000000003</v>
      </c>
      <c r="F8" s="3">
        <v>390.67200000000003</v>
      </c>
      <c r="G8" s="4">
        <v>1</v>
      </c>
      <c r="H8" s="3">
        <v>45</v>
      </c>
      <c r="I8" s="3" t="s">
        <v>37</v>
      </c>
      <c r="J8" s="3">
        <v>261</v>
      </c>
      <c r="K8" s="3">
        <f t="shared" si="1"/>
        <v>16.922000000000025</v>
      </c>
      <c r="L8" s="3"/>
      <c r="M8" s="3"/>
      <c r="N8" s="3">
        <v>0</v>
      </c>
      <c r="O8" s="3">
        <v>100</v>
      </c>
      <c r="P8" s="3">
        <f t="shared" si="2"/>
        <v>55.584400000000002</v>
      </c>
      <c r="Q8" s="12">
        <f>14*P8-O8-N8-F8</f>
        <v>287.50959999999998</v>
      </c>
      <c r="R8" s="12">
        <v>350</v>
      </c>
      <c r="S8" s="12">
        <f t="shared" si="4"/>
        <v>300</v>
      </c>
      <c r="T8" s="12">
        <v>50</v>
      </c>
      <c r="U8" s="12">
        <v>350</v>
      </c>
      <c r="V8" s="5"/>
      <c r="W8" s="3">
        <f t="shared" si="5"/>
        <v>15.124243492778549</v>
      </c>
      <c r="X8" s="3">
        <f t="shared" si="3"/>
        <v>8.8275127553774073</v>
      </c>
      <c r="Y8" s="3">
        <v>42.558799999999998</v>
      </c>
      <c r="Z8" s="3">
        <v>54.831600000000002</v>
      </c>
      <c r="AA8" s="3">
        <v>64.100999999999999</v>
      </c>
      <c r="AB8" s="3">
        <v>60.061199999999999</v>
      </c>
      <c r="AC8" s="3">
        <v>55.642600000000002</v>
      </c>
      <c r="AD8" s="3"/>
      <c r="AE8" s="3">
        <f t="shared" si="6"/>
        <v>300</v>
      </c>
      <c r="AF8" s="3">
        <f t="shared" si="7"/>
        <v>50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</row>
    <row r="9" spans="1:48" x14ac:dyDescent="0.25">
      <c r="A9" s="3" t="s">
        <v>38</v>
      </c>
      <c r="B9" s="3" t="s">
        <v>35</v>
      </c>
      <c r="C9" s="3">
        <v>723.09799999999996</v>
      </c>
      <c r="D9" s="3">
        <v>273.90199999999999</v>
      </c>
      <c r="E9" s="3">
        <v>430.85399999999998</v>
      </c>
      <c r="F9" s="3">
        <v>451.95499999999998</v>
      </c>
      <c r="G9" s="4">
        <v>1</v>
      </c>
      <c r="H9" s="3">
        <v>60</v>
      </c>
      <c r="I9" s="3" t="s">
        <v>39</v>
      </c>
      <c r="J9" s="3">
        <v>400.7</v>
      </c>
      <c r="K9" s="3">
        <f t="shared" si="1"/>
        <v>30.153999999999996</v>
      </c>
      <c r="L9" s="3"/>
      <c r="M9" s="3"/>
      <c r="N9" s="3">
        <v>300</v>
      </c>
      <c r="O9" s="3">
        <v>600</v>
      </c>
      <c r="P9" s="3">
        <f t="shared" si="2"/>
        <v>86.1708</v>
      </c>
      <c r="Q9" s="12"/>
      <c r="R9" s="12">
        <f t="shared" ref="R9:R22" si="8">Q9</f>
        <v>0</v>
      </c>
      <c r="S9" s="12">
        <f t="shared" si="4"/>
        <v>0</v>
      </c>
      <c r="T9" s="12"/>
      <c r="U9" s="12"/>
      <c r="V9" s="5"/>
      <c r="W9" s="3">
        <f t="shared" si="5"/>
        <v>15.689247401672027</v>
      </c>
      <c r="X9" s="3">
        <f t="shared" si="3"/>
        <v>15.689247401672027</v>
      </c>
      <c r="Y9" s="3">
        <v>104.7696</v>
      </c>
      <c r="Z9" s="3">
        <v>93.554599999999994</v>
      </c>
      <c r="AA9" s="3">
        <v>107.503</v>
      </c>
      <c r="AB9" s="3">
        <v>122.8514</v>
      </c>
      <c r="AC9" s="3">
        <v>104.3308</v>
      </c>
      <c r="AD9" s="3"/>
      <c r="AE9" s="3">
        <f t="shared" si="6"/>
        <v>0</v>
      </c>
      <c r="AF9" s="3">
        <f t="shared" si="7"/>
        <v>0</v>
      </c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</row>
    <row r="10" spans="1:48" x14ac:dyDescent="0.25">
      <c r="A10" s="3" t="s">
        <v>40</v>
      </c>
      <c r="B10" s="3" t="s">
        <v>35</v>
      </c>
      <c r="C10" s="3">
        <v>99.5</v>
      </c>
      <c r="D10" s="3"/>
      <c r="E10" s="3">
        <v>17.954999999999998</v>
      </c>
      <c r="F10" s="3">
        <v>79.063999999999993</v>
      </c>
      <c r="G10" s="4">
        <v>1</v>
      </c>
      <c r="H10" s="3">
        <v>120</v>
      </c>
      <c r="I10" s="3" t="s">
        <v>33</v>
      </c>
      <c r="J10" s="3">
        <v>18</v>
      </c>
      <c r="K10" s="3">
        <f t="shared" si="1"/>
        <v>-4.5000000000001705E-2</v>
      </c>
      <c r="L10" s="3"/>
      <c r="M10" s="3"/>
      <c r="N10" s="3">
        <v>0</v>
      </c>
      <c r="O10" s="3"/>
      <c r="P10" s="3">
        <f t="shared" si="2"/>
        <v>3.5909999999999997</v>
      </c>
      <c r="Q10" s="12"/>
      <c r="R10" s="12">
        <f t="shared" si="8"/>
        <v>0</v>
      </c>
      <c r="S10" s="12">
        <f t="shared" si="4"/>
        <v>0</v>
      </c>
      <c r="T10" s="12"/>
      <c r="U10" s="12"/>
      <c r="V10" s="5"/>
      <c r="W10" s="3">
        <f t="shared" si="5"/>
        <v>22.017265385686439</v>
      </c>
      <c r="X10" s="3">
        <f t="shared" si="3"/>
        <v>22.017265385686439</v>
      </c>
      <c r="Y10" s="3">
        <v>4.0523999999999996</v>
      </c>
      <c r="Z10" s="3">
        <v>3.2244000000000002</v>
      </c>
      <c r="AA10" s="3">
        <v>5.6840000000000002</v>
      </c>
      <c r="AB10" s="3">
        <v>10.394</v>
      </c>
      <c r="AC10" s="3">
        <v>5.0724</v>
      </c>
      <c r="AD10" s="13" t="s">
        <v>41</v>
      </c>
      <c r="AE10" s="3">
        <f t="shared" si="6"/>
        <v>0</v>
      </c>
      <c r="AF10" s="3">
        <f t="shared" si="7"/>
        <v>0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</row>
    <row r="11" spans="1:48" x14ac:dyDescent="0.25">
      <c r="A11" s="3" t="s">
        <v>42</v>
      </c>
      <c r="B11" s="3" t="s">
        <v>35</v>
      </c>
      <c r="C11" s="3">
        <v>131.77199999999999</v>
      </c>
      <c r="D11" s="3">
        <v>101.09</v>
      </c>
      <c r="E11" s="3">
        <v>69.736999999999995</v>
      </c>
      <c r="F11" s="3">
        <v>144.386</v>
      </c>
      <c r="G11" s="4">
        <v>1</v>
      </c>
      <c r="H11" s="3">
        <v>60</v>
      </c>
      <c r="I11" s="3" t="s">
        <v>39</v>
      </c>
      <c r="J11" s="3">
        <v>67.099999999999994</v>
      </c>
      <c r="K11" s="3">
        <f t="shared" si="1"/>
        <v>2.6370000000000005</v>
      </c>
      <c r="L11" s="3"/>
      <c r="M11" s="3"/>
      <c r="N11" s="3">
        <v>70</v>
      </c>
      <c r="O11" s="3"/>
      <c r="P11" s="3">
        <f t="shared" si="2"/>
        <v>13.947399999999998</v>
      </c>
      <c r="Q11" s="12">
        <v>20</v>
      </c>
      <c r="R11" s="12">
        <f t="shared" si="8"/>
        <v>20</v>
      </c>
      <c r="S11" s="12">
        <f t="shared" si="4"/>
        <v>20</v>
      </c>
      <c r="T11" s="12"/>
      <c r="U11" s="12"/>
      <c r="V11" s="5"/>
      <c r="W11" s="3">
        <f t="shared" si="5"/>
        <v>16.804995913216803</v>
      </c>
      <c r="X11" s="3">
        <f t="shared" si="3"/>
        <v>15.371036895765521</v>
      </c>
      <c r="Y11" s="3">
        <v>18.844000000000001</v>
      </c>
      <c r="Z11" s="3">
        <v>21.354399999999998</v>
      </c>
      <c r="AA11" s="3">
        <v>21.740600000000001</v>
      </c>
      <c r="AB11" s="3">
        <v>28.7776</v>
      </c>
      <c r="AC11" s="3">
        <v>24.134</v>
      </c>
      <c r="AD11" s="3"/>
      <c r="AE11" s="3">
        <f t="shared" si="6"/>
        <v>20</v>
      </c>
      <c r="AF11" s="3">
        <f t="shared" si="7"/>
        <v>0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</row>
    <row r="12" spans="1:48" x14ac:dyDescent="0.25">
      <c r="A12" s="3" t="s">
        <v>43</v>
      </c>
      <c r="B12" s="3" t="s">
        <v>35</v>
      </c>
      <c r="C12" s="3">
        <v>678.69500000000005</v>
      </c>
      <c r="D12" s="3"/>
      <c r="E12" s="3">
        <v>444.577</v>
      </c>
      <c r="F12" s="3">
        <v>39.112000000000002</v>
      </c>
      <c r="G12" s="4">
        <v>1</v>
      </c>
      <c r="H12" s="3">
        <v>60</v>
      </c>
      <c r="I12" s="3" t="s">
        <v>39</v>
      </c>
      <c r="J12" s="3">
        <v>422</v>
      </c>
      <c r="K12" s="3">
        <f t="shared" si="1"/>
        <v>22.576999999999998</v>
      </c>
      <c r="L12" s="3"/>
      <c r="M12" s="3"/>
      <c r="N12" s="3">
        <v>400</v>
      </c>
      <c r="O12" s="3">
        <v>800</v>
      </c>
      <c r="P12" s="3">
        <f t="shared" si="2"/>
        <v>88.915400000000005</v>
      </c>
      <c r="Q12" s="12">
        <v>10</v>
      </c>
      <c r="R12" s="12">
        <v>270</v>
      </c>
      <c r="S12" s="12">
        <f t="shared" si="4"/>
        <v>170</v>
      </c>
      <c r="T12" s="12">
        <v>100</v>
      </c>
      <c r="U12" s="12">
        <v>100</v>
      </c>
      <c r="V12" s="5"/>
      <c r="W12" s="3">
        <f t="shared" si="5"/>
        <v>16.972447967393723</v>
      </c>
      <c r="X12" s="3">
        <f t="shared" si="3"/>
        <v>13.935853631654359</v>
      </c>
      <c r="Y12" s="3">
        <v>99.267799999999994</v>
      </c>
      <c r="Z12" s="3">
        <v>72.807400000000001</v>
      </c>
      <c r="AA12" s="3">
        <v>104.53</v>
      </c>
      <c r="AB12" s="3">
        <v>100.0686</v>
      </c>
      <c r="AC12" s="3">
        <v>90.635599999999997</v>
      </c>
      <c r="AD12" s="3"/>
      <c r="AE12" s="3">
        <f t="shared" si="6"/>
        <v>170</v>
      </c>
      <c r="AF12" s="3">
        <f t="shared" si="7"/>
        <v>100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</row>
    <row r="13" spans="1:48" x14ac:dyDescent="0.25">
      <c r="A13" s="3" t="s">
        <v>44</v>
      </c>
      <c r="B13" s="3" t="s">
        <v>32</v>
      </c>
      <c r="C13" s="3">
        <v>304</v>
      </c>
      <c r="D13" s="3">
        <v>120</v>
      </c>
      <c r="E13" s="3">
        <v>146</v>
      </c>
      <c r="F13" s="3">
        <v>246</v>
      </c>
      <c r="G13" s="4">
        <v>0.25</v>
      </c>
      <c r="H13" s="3">
        <v>120</v>
      </c>
      <c r="I13" s="3" t="s">
        <v>33</v>
      </c>
      <c r="J13" s="3">
        <v>147</v>
      </c>
      <c r="K13" s="3">
        <f t="shared" si="1"/>
        <v>-1</v>
      </c>
      <c r="L13" s="3"/>
      <c r="M13" s="3"/>
      <c r="N13" s="3">
        <v>70</v>
      </c>
      <c r="O13" s="3"/>
      <c r="P13" s="3">
        <f t="shared" si="2"/>
        <v>29.2</v>
      </c>
      <c r="Q13" s="12">
        <f>13*P13-O13-N13-F13</f>
        <v>63.599999999999966</v>
      </c>
      <c r="R13" s="12">
        <v>140</v>
      </c>
      <c r="S13" s="12">
        <f t="shared" si="4"/>
        <v>80</v>
      </c>
      <c r="T13" s="12">
        <v>60</v>
      </c>
      <c r="U13" s="12">
        <v>140</v>
      </c>
      <c r="V13" s="5"/>
      <c r="W13" s="3">
        <f t="shared" si="5"/>
        <v>15.616438356164384</v>
      </c>
      <c r="X13" s="3">
        <f t="shared" si="3"/>
        <v>10.821917808219178</v>
      </c>
      <c r="Y13" s="3">
        <v>29</v>
      </c>
      <c r="Z13" s="3">
        <v>35</v>
      </c>
      <c r="AA13" s="3">
        <v>33.4</v>
      </c>
      <c r="AB13" s="3">
        <v>39.4</v>
      </c>
      <c r="AC13" s="3">
        <v>28.8</v>
      </c>
      <c r="AD13" s="3"/>
      <c r="AE13" s="3">
        <f t="shared" si="6"/>
        <v>20</v>
      </c>
      <c r="AF13" s="3">
        <f t="shared" si="7"/>
        <v>15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48" x14ac:dyDescent="0.25">
      <c r="A14" s="3" t="s">
        <v>45</v>
      </c>
      <c r="B14" s="3" t="s">
        <v>35</v>
      </c>
      <c r="C14" s="3">
        <v>458.81200000000001</v>
      </c>
      <c r="D14" s="3">
        <v>72.915999999999997</v>
      </c>
      <c r="E14" s="3">
        <v>219.03299999999999</v>
      </c>
      <c r="F14" s="3">
        <v>282.38900000000001</v>
      </c>
      <c r="G14" s="4">
        <v>1</v>
      </c>
      <c r="H14" s="3">
        <v>45</v>
      </c>
      <c r="I14" s="3" t="s">
        <v>37</v>
      </c>
      <c r="J14" s="3">
        <v>211.9</v>
      </c>
      <c r="K14" s="3">
        <f t="shared" si="1"/>
        <v>7.1329999999999814</v>
      </c>
      <c r="L14" s="3"/>
      <c r="M14" s="3"/>
      <c r="N14" s="3">
        <v>100</v>
      </c>
      <c r="O14" s="3">
        <v>150</v>
      </c>
      <c r="P14" s="3">
        <f t="shared" si="2"/>
        <v>43.806599999999996</v>
      </c>
      <c r="Q14" s="12">
        <f>14*P14-O14-N14-F14</f>
        <v>80.90339999999992</v>
      </c>
      <c r="R14" s="12">
        <v>120</v>
      </c>
      <c r="S14" s="12">
        <f t="shared" si="4"/>
        <v>80</v>
      </c>
      <c r="T14" s="12">
        <v>40</v>
      </c>
      <c r="U14" s="12">
        <v>120</v>
      </c>
      <c r="V14" s="5"/>
      <c r="W14" s="3">
        <f t="shared" si="5"/>
        <v>14.89248195477394</v>
      </c>
      <c r="X14" s="3">
        <f t="shared" si="3"/>
        <v>12.153168700606759</v>
      </c>
      <c r="Y14" s="3">
        <v>42.8202</v>
      </c>
      <c r="Z14" s="3">
        <v>44.2986</v>
      </c>
      <c r="AA14" s="3">
        <v>53.454799999999999</v>
      </c>
      <c r="AB14" s="3">
        <v>42.519199999999998</v>
      </c>
      <c r="AC14" s="3">
        <v>56.996400000000001</v>
      </c>
      <c r="AD14" s="3"/>
      <c r="AE14" s="3">
        <f t="shared" si="6"/>
        <v>80</v>
      </c>
      <c r="AF14" s="3">
        <f t="shared" si="7"/>
        <v>40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48" x14ac:dyDescent="0.25">
      <c r="A15" s="3" t="s">
        <v>46</v>
      </c>
      <c r="B15" s="3" t="s">
        <v>35</v>
      </c>
      <c r="C15" s="3">
        <v>126.19499999999999</v>
      </c>
      <c r="D15" s="3">
        <v>65.754999999999995</v>
      </c>
      <c r="E15" s="3">
        <v>144.59700000000001</v>
      </c>
      <c r="F15" s="3">
        <v>26.486000000000001</v>
      </c>
      <c r="G15" s="4">
        <v>1</v>
      </c>
      <c r="H15" s="3">
        <v>60</v>
      </c>
      <c r="I15" s="3" t="s">
        <v>33</v>
      </c>
      <c r="J15" s="3">
        <v>129.30000000000001</v>
      </c>
      <c r="K15" s="3">
        <f t="shared" si="1"/>
        <v>15.296999999999997</v>
      </c>
      <c r="L15" s="3"/>
      <c r="M15" s="3"/>
      <c r="N15" s="3">
        <v>100</v>
      </c>
      <c r="O15" s="3">
        <v>100</v>
      </c>
      <c r="P15" s="3">
        <f t="shared" si="2"/>
        <v>28.919400000000003</v>
      </c>
      <c r="Q15" s="12">
        <f>13*P15-O15-N15-F15</f>
        <v>149.46620000000007</v>
      </c>
      <c r="R15" s="12">
        <v>250</v>
      </c>
      <c r="S15" s="12">
        <f t="shared" si="4"/>
        <v>150</v>
      </c>
      <c r="T15" s="12">
        <v>100</v>
      </c>
      <c r="U15" s="12">
        <v>200</v>
      </c>
      <c r="V15" s="5"/>
      <c r="W15" s="3">
        <f t="shared" si="5"/>
        <v>16.476344599127227</v>
      </c>
      <c r="X15" s="3">
        <f t="shared" si="3"/>
        <v>7.831628595337385</v>
      </c>
      <c r="Y15" s="3">
        <v>25.195599999999999</v>
      </c>
      <c r="Z15" s="3">
        <v>23.095800000000001</v>
      </c>
      <c r="AA15" s="3">
        <v>26.808</v>
      </c>
      <c r="AB15" s="3">
        <v>17.540400000000002</v>
      </c>
      <c r="AC15" s="3">
        <v>31.200399999999998</v>
      </c>
      <c r="AD15" s="3"/>
      <c r="AE15" s="3">
        <f t="shared" si="6"/>
        <v>150</v>
      </c>
      <c r="AF15" s="3">
        <f t="shared" si="7"/>
        <v>100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48" x14ac:dyDescent="0.25">
      <c r="A16" s="3" t="s">
        <v>47</v>
      </c>
      <c r="B16" s="3" t="s">
        <v>32</v>
      </c>
      <c r="C16" s="3">
        <v>555</v>
      </c>
      <c r="D16" s="3">
        <v>96</v>
      </c>
      <c r="E16" s="3">
        <v>251</v>
      </c>
      <c r="F16" s="3">
        <v>333</v>
      </c>
      <c r="G16" s="4">
        <v>0.25</v>
      </c>
      <c r="H16" s="3">
        <v>120</v>
      </c>
      <c r="I16" s="3" t="s">
        <v>33</v>
      </c>
      <c r="J16" s="3">
        <v>251</v>
      </c>
      <c r="K16" s="3">
        <f t="shared" si="1"/>
        <v>0</v>
      </c>
      <c r="L16" s="3"/>
      <c r="M16" s="3"/>
      <c r="N16" s="3">
        <v>100</v>
      </c>
      <c r="O16" s="3"/>
      <c r="P16" s="3">
        <f t="shared" si="2"/>
        <v>50.2</v>
      </c>
      <c r="Q16" s="12">
        <f>13*P16-O16-N16-F16</f>
        <v>219.60000000000002</v>
      </c>
      <c r="R16" s="12">
        <v>270</v>
      </c>
      <c r="S16" s="12">
        <f t="shared" si="4"/>
        <v>270</v>
      </c>
      <c r="T16" s="12"/>
      <c r="U16" s="12">
        <v>300</v>
      </c>
      <c r="V16" s="5"/>
      <c r="W16" s="3">
        <f t="shared" si="5"/>
        <v>14.003984063745019</v>
      </c>
      <c r="X16" s="3">
        <f t="shared" si="3"/>
        <v>8.6254980079681278</v>
      </c>
      <c r="Y16" s="3">
        <v>46.2</v>
      </c>
      <c r="Z16" s="3">
        <v>48.4</v>
      </c>
      <c r="AA16" s="3">
        <v>50.8</v>
      </c>
      <c r="AB16" s="3">
        <v>71.400000000000006</v>
      </c>
      <c r="AC16" s="3">
        <v>62.6</v>
      </c>
      <c r="AD16" s="3"/>
      <c r="AE16" s="3">
        <f t="shared" si="6"/>
        <v>67.5</v>
      </c>
      <c r="AF16" s="3">
        <f t="shared" si="7"/>
        <v>0</v>
      </c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25">
      <c r="A17" s="3" t="s">
        <v>48</v>
      </c>
      <c r="B17" s="3" t="s">
        <v>32</v>
      </c>
      <c r="C17" s="3">
        <v>59</v>
      </c>
      <c r="D17" s="3">
        <v>36</v>
      </c>
      <c r="E17" s="3">
        <v>19</v>
      </c>
      <c r="F17" s="3">
        <v>74</v>
      </c>
      <c r="G17" s="4">
        <v>0.4</v>
      </c>
      <c r="H17" s="3">
        <v>60</v>
      </c>
      <c r="I17" s="3" t="s">
        <v>33</v>
      </c>
      <c r="J17" s="3">
        <v>20</v>
      </c>
      <c r="K17" s="3">
        <f t="shared" si="1"/>
        <v>-1</v>
      </c>
      <c r="L17" s="3"/>
      <c r="M17" s="3"/>
      <c r="N17" s="3">
        <v>0</v>
      </c>
      <c r="O17" s="3"/>
      <c r="P17" s="3">
        <f t="shared" si="2"/>
        <v>3.8</v>
      </c>
      <c r="Q17" s="12"/>
      <c r="R17" s="12">
        <f t="shared" si="8"/>
        <v>0</v>
      </c>
      <c r="S17" s="12">
        <f t="shared" si="4"/>
        <v>0</v>
      </c>
      <c r="T17" s="12"/>
      <c r="U17" s="12"/>
      <c r="V17" s="5"/>
      <c r="W17" s="3">
        <f t="shared" si="5"/>
        <v>19.473684210526315</v>
      </c>
      <c r="X17" s="3">
        <f t="shared" si="3"/>
        <v>19.473684210526315</v>
      </c>
      <c r="Y17" s="3">
        <v>0.8</v>
      </c>
      <c r="Z17" s="3">
        <v>4.2</v>
      </c>
      <c r="AA17" s="3">
        <v>2.4</v>
      </c>
      <c r="AB17" s="3">
        <v>4.4000000000000004</v>
      </c>
      <c r="AC17" s="3">
        <v>4.8</v>
      </c>
      <c r="AD17" s="13" t="s">
        <v>41</v>
      </c>
      <c r="AE17" s="3">
        <f t="shared" si="6"/>
        <v>0</v>
      </c>
      <c r="AF17" s="3">
        <f t="shared" si="7"/>
        <v>0</v>
      </c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25">
      <c r="A18" s="3" t="s">
        <v>49</v>
      </c>
      <c r="B18" s="3" t="s">
        <v>35</v>
      </c>
      <c r="C18" s="3">
        <v>341.91500000000002</v>
      </c>
      <c r="D18" s="3">
        <v>250.262</v>
      </c>
      <c r="E18" s="3">
        <v>341.56900000000002</v>
      </c>
      <c r="F18" s="3">
        <v>191.74700000000001</v>
      </c>
      <c r="G18" s="4">
        <v>1</v>
      </c>
      <c r="H18" s="3">
        <v>45</v>
      </c>
      <c r="I18" s="3" t="s">
        <v>37</v>
      </c>
      <c r="J18" s="3">
        <v>314.3</v>
      </c>
      <c r="K18" s="3">
        <f t="shared" si="1"/>
        <v>27.269000000000005</v>
      </c>
      <c r="L18" s="3"/>
      <c r="M18" s="3"/>
      <c r="N18" s="3">
        <v>130</v>
      </c>
      <c r="O18" s="3">
        <v>300</v>
      </c>
      <c r="P18" s="3">
        <f t="shared" si="2"/>
        <v>68.313800000000001</v>
      </c>
      <c r="Q18" s="12">
        <f>14*P18-O18-N18-F18</f>
        <v>334.64619999999996</v>
      </c>
      <c r="R18" s="12">
        <v>400</v>
      </c>
      <c r="S18" s="12">
        <f t="shared" si="4"/>
        <v>330</v>
      </c>
      <c r="T18" s="12">
        <v>70</v>
      </c>
      <c r="U18" s="12">
        <v>400</v>
      </c>
      <c r="V18" s="5"/>
      <c r="W18" s="3">
        <f t="shared" si="5"/>
        <v>14.956670540944875</v>
      </c>
      <c r="X18" s="3">
        <f t="shared" si="3"/>
        <v>9.1013382361982504</v>
      </c>
      <c r="Y18" s="3">
        <v>57.788600000000002</v>
      </c>
      <c r="Z18" s="3">
        <v>52.201999999999998</v>
      </c>
      <c r="AA18" s="3">
        <v>53.293599999999998</v>
      </c>
      <c r="AB18" s="3">
        <v>48.689399999999999</v>
      </c>
      <c r="AC18" s="3">
        <v>58.086399999999998</v>
      </c>
      <c r="AD18" s="3"/>
      <c r="AE18" s="3">
        <f t="shared" si="6"/>
        <v>330</v>
      </c>
      <c r="AF18" s="3">
        <f t="shared" si="7"/>
        <v>70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25">
      <c r="A19" s="3" t="s">
        <v>50</v>
      </c>
      <c r="B19" s="3" t="s">
        <v>32</v>
      </c>
      <c r="C19" s="3">
        <v>205</v>
      </c>
      <c r="D19" s="3">
        <v>32</v>
      </c>
      <c r="E19" s="3">
        <v>82</v>
      </c>
      <c r="F19" s="3">
        <v>139</v>
      </c>
      <c r="G19" s="4">
        <v>0.12</v>
      </c>
      <c r="H19" s="3">
        <v>60</v>
      </c>
      <c r="I19" s="3" t="s">
        <v>33</v>
      </c>
      <c r="J19" s="3">
        <v>81</v>
      </c>
      <c r="K19" s="3">
        <f t="shared" si="1"/>
        <v>1</v>
      </c>
      <c r="L19" s="3"/>
      <c r="M19" s="3"/>
      <c r="N19" s="3">
        <v>40</v>
      </c>
      <c r="O19" s="3"/>
      <c r="P19" s="3">
        <f t="shared" si="2"/>
        <v>16.399999999999999</v>
      </c>
      <c r="Q19" s="12">
        <f>13*P19-O19-N19-F19</f>
        <v>34.199999999999989</v>
      </c>
      <c r="R19" s="12">
        <v>50</v>
      </c>
      <c r="S19" s="12">
        <f t="shared" si="4"/>
        <v>50</v>
      </c>
      <c r="T19" s="12"/>
      <c r="U19" s="12">
        <v>70</v>
      </c>
      <c r="V19" s="5"/>
      <c r="W19" s="3">
        <f t="shared" si="5"/>
        <v>13.963414634146343</v>
      </c>
      <c r="X19" s="3">
        <f t="shared" si="3"/>
        <v>10.914634146341465</v>
      </c>
      <c r="Y19" s="3">
        <v>17.600000000000001</v>
      </c>
      <c r="Z19" s="3">
        <v>17</v>
      </c>
      <c r="AA19" s="3">
        <v>22.4</v>
      </c>
      <c r="AB19" s="3">
        <v>23.8</v>
      </c>
      <c r="AC19" s="3">
        <v>32.4</v>
      </c>
      <c r="AD19" s="3"/>
      <c r="AE19" s="3">
        <f t="shared" si="6"/>
        <v>6</v>
      </c>
      <c r="AF19" s="3">
        <f t="shared" si="7"/>
        <v>0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  <row r="20" spans="1:48" x14ac:dyDescent="0.25">
      <c r="A20" s="3" t="s">
        <v>51</v>
      </c>
      <c r="B20" s="3" t="s">
        <v>35</v>
      </c>
      <c r="C20" s="3">
        <v>203.03899999999999</v>
      </c>
      <c r="D20" s="3">
        <v>14.913</v>
      </c>
      <c r="E20" s="3">
        <v>87.662999999999997</v>
      </c>
      <c r="F20" s="3">
        <v>114.52200000000001</v>
      </c>
      <c r="G20" s="4">
        <v>1</v>
      </c>
      <c r="H20" s="3">
        <v>45</v>
      </c>
      <c r="I20" s="3" t="s">
        <v>37</v>
      </c>
      <c r="J20" s="3">
        <v>88.2</v>
      </c>
      <c r="K20" s="3">
        <f t="shared" si="1"/>
        <v>-0.53700000000000614</v>
      </c>
      <c r="L20" s="3"/>
      <c r="M20" s="3"/>
      <c r="N20" s="3">
        <v>30</v>
      </c>
      <c r="O20" s="3"/>
      <c r="P20" s="3">
        <f t="shared" si="2"/>
        <v>17.532599999999999</v>
      </c>
      <c r="Q20" s="12">
        <f>14*P20-O20-N20-F20</f>
        <v>100.93439999999997</v>
      </c>
      <c r="R20" s="12">
        <f t="shared" si="8"/>
        <v>100.93439999999997</v>
      </c>
      <c r="S20" s="12">
        <f t="shared" si="4"/>
        <v>101</v>
      </c>
      <c r="T20" s="12"/>
      <c r="U20" s="12"/>
      <c r="V20" s="5"/>
      <c r="W20" s="3">
        <f t="shared" si="5"/>
        <v>14</v>
      </c>
      <c r="X20" s="3">
        <f t="shared" si="3"/>
        <v>8.2430443858868632</v>
      </c>
      <c r="Y20" s="3">
        <v>15.3238</v>
      </c>
      <c r="Z20" s="3">
        <v>14.052</v>
      </c>
      <c r="AA20" s="3">
        <v>22.5564</v>
      </c>
      <c r="AB20" s="3">
        <v>23.501200000000001</v>
      </c>
      <c r="AC20" s="3">
        <v>22.211600000000001</v>
      </c>
      <c r="AD20" s="3"/>
      <c r="AE20" s="3">
        <f t="shared" si="6"/>
        <v>101</v>
      </c>
      <c r="AF20" s="3">
        <f t="shared" si="7"/>
        <v>0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</row>
    <row r="21" spans="1:48" x14ac:dyDescent="0.25">
      <c r="A21" s="3" t="s">
        <v>52</v>
      </c>
      <c r="B21" s="3" t="s">
        <v>32</v>
      </c>
      <c r="C21" s="3">
        <v>418</v>
      </c>
      <c r="D21" s="3">
        <v>400</v>
      </c>
      <c r="E21" s="3">
        <v>271</v>
      </c>
      <c r="F21" s="3">
        <v>470</v>
      </c>
      <c r="G21" s="4">
        <v>0.25</v>
      </c>
      <c r="H21" s="3">
        <v>120</v>
      </c>
      <c r="I21" s="3" t="s">
        <v>33</v>
      </c>
      <c r="J21" s="3">
        <v>275</v>
      </c>
      <c r="K21" s="3">
        <f t="shared" si="1"/>
        <v>-4</v>
      </c>
      <c r="L21" s="3"/>
      <c r="M21" s="3"/>
      <c r="N21" s="3">
        <v>0</v>
      </c>
      <c r="O21" s="3"/>
      <c r="P21" s="3">
        <f t="shared" si="2"/>
        <v>54.2</v>
      </c>
      <c r="Q21" s="12">
        <f>13*P21-O21-N21-F21</f>
        <v>234.60000000000002</v>
      </c>
      <c r="R21" s="12">
        <v>290</v>
      </c>
      <c r="S21" s="12">
        <f t="shared" si="4"/>
        <v>290</v>
      </c>
      <c r="T21" s="12"/>
      <c r="U21" s="12">
        <v>340</v>
      </c>
      <c r="V21" s="5"/>
      <c r="W21" s="3">
        <f t="shared" si="5"/>
        <v>14.022140221402214</v>
      </c>
      <c r="X21" s="3">
        <f t="shared" si="3"/>
        <v>8.6715867158671589</v>
      </c>
      <c r="Y21" s="3">
        <v>39.799999999999997</v>
      </c>
      <c r="Z21" s="3">
        <v>59</v>
      </c>
      <c r="AA21" s="3">
        <v>52.6</v>
      </c>
      <c r="AB21" s="3">
        <v>52.4</v>
      </c>
      <c r="AC21" s="3">
        <v>53.4</v>
      </c>
      <c r="AD21" s="3"/>
      <c r="AE21" s="3">
        <f t="shared" si="6"/>
        <v>72.5</v>
      </c>
      <c r="AF21" s="3">
        <f t="shared" si="7"/>
        <v>0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</row>
    <row r="22" spans="1:48" x14ac:dyDescent="0.25">
      <c r="A22" s="3" t="s">
        <v>53</v>
      </c>
      <c r="B22" s="3" t="s">
        <v>35</v>
      </c>
      <c r="C22" s="3">
        <v>31.227</v>
      </c>
      <c r="D22" s="3"/>
      <c r="E22" s="3">
        <v>10.821</v>
      </c>
      <c r="F22" s="3">
        <v>19.905999999999999</v>
      </c>
      <c r="G22" s="4">
        <v>1</v>
      </c>
      <c r="H22" s="3">
        <v>120</v>
      </c>
      <c r="I22" s="3" t="s">
        <v>33</v>
      </c>
      <c r="J22" s="3">
        <v>10.5</v>
      </c>
      <c r="K22" s="3">
        <f t="shared" si="1"/>
        <v>0.32099999999999973</v>
      </c>
      <c r="L22" s="3"/>
      <c r="M22" s="3"/>
      <c r="N22" s="3">
        <v>50</v>
      </c>
      <c r="O22" s="3"/>
      <c r="P22" s="3">
        <f t="shared" si="2"/>
        <v>2.1642000000000001</v>
      </c>
      <c r="Q22" s="12"/>
      <c r="R22" s="12">
        <f t="shared" si="8"/>
        <v>0</v>
      </c>
      <c r="S22" s="12">
        <f t="shared" si="4"/>
        <v>0</v>
      </c>
      <c r="T22" s="12"/>
      <c r="U22" s="12"/>
      <c r="V22" s="5"/>
      <c r="W22" s="3">
        <f t="shared" si="5"/>
        <v>32.301081230939843</v>
      </c>
      <c r="X22" s="3">
        <f t="shared" si="3"/>
        <v>32.301081230939843</v>
      </c>
      <c r="Y22" s="3">
        <v>5.2484000000000002</v>
      </c>
      <c r="Z22" s="3">
        <v>1.4505999999999999</v>
      </c>
      <c r="AA22" s="3">
        <v>2.7673999999999999</v>
      </c>
      <c r="AB22" s="3">
        <v>4.0182000000000002</v>
      </c>
      <c r="AC22" s="3">
        <v>4.8037999999999998</v>
      </c>
      <c r="AD22" s="13" t="s">
        <v>41</v>
      </c>
      <c r="AE22" s="3">
        <f t="shared" si="6"/>
        <v>0</v>
      </c>
      <c r="AF22" s="3">
        <f t="shared" si="7"/>
        <v>0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</row>
    <row r="23" spans="1:48" x14ac:dyDescent="0.25">
      <c r="A23" s="3" t="s">
        <v>54</v>
      </c>
      <c r="B23" s="3" t="s">
        <v>32</v>
      </c>
      <c r="C23" s="3">
        <v>291</v>
      </c>
      <c r="D23" s="3">
        <v>200</v>
      </c>
      <c r="E23" s="3">
        <v>136</v>
      </c>
      <c r="F23" s="3">
        <v>343</v>
      </c>
      <c r="G23" s="4">
        <v>0.4</v>
      </c>
      <c r="H23" s="3">
        <v>45</v>
      </c>
      <c r="I23" s="3" t="s">
        <v>33</v>
      </c>
      <c r="J23" s="3">
        <v>159</v>
      </c>
      <c r="K23" s="3">
        <f t="shared" si="1"/>
        <v>-23</v>
      </c>
      <c r="L23" s="3"/>
      <c r="M23" s="3"/>
      <c r="N23" s="3">
        <v>30</v>
      </c>
      <c r="O23" s="3"/>
      <c r="P23" s="3">
        <f t="shared" si="2"/>
        <v>27.2</v>
      </c>
      <c r="Q23" s="12"/>
      <c r="R23" s="12">
        <v>40</v>
      </c>
      <c r="S23" s="12">
        <f t="shared" si="4"/>
        <v>40</v>
      </c>
      <c r="T23" s="12"/>
      <c r="U23" s="12">
        <v>100</v>
      </c>
      <c r="V23" s="5"/>
      <c r="W23" s="3">
        <f t="shared" si="5"/>
        <v>15.183823529411764</v>
      </c>
      <c r="X23" s="3">
        <f t="shared" si="3"/>
        <v>13.713235294117647</v>
      </c>
      <c r="Y23" s="3">
        <v>30</v>
      </c>
      <c r="Z23" s="3">
        <v>37.6</v>
      </c>
      <c r="AA23" s="3">
        <v>33</v>
      </c>
      <c r="AB23" s="3">
        <v>28.2</v>
      </c>
      <c r="AC23" s="3">
        <v>30.6</v>
      </c>
      <c r="AD23" s="3"/>
      <c r="AE23" s="3">
        <f t="shared" si="6"/>
        <v>16</v>
      </c>
      <c r="AF23" s="3">
        <f t="shared" si="7"/>
        <v>0</v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spans="1:48" x14ac:dyDescent="0.25">
      <c r="A24" s="3" t="s">
        <v>55</v>
      </c>
      <c r="B24" s="3" t="s">
        <v>35</v>
      </c>
      <c r="C24" s="3">
        <v>96.543999999999997</v>
      </c>
      <c r="D24" s="3">
        <v>312.50200000000001</v>
      </c>
      <c r="E24" s="3">
        <v>105.583</v>
      </c>
      <c r="F24" s="3">
        <v>271.02199999999999</v>
      </c>
      <c r="G24" s="4">
        <v>1</v>
      </c>
      <c r="H24" s="3">
        <v>45</v>
      </c>
      <c r="I24" s="3" t="s">
        <v>33</v>
      </c>
      <c r="J24" s="3">
        <v>101</v>
      </c>
      <c r="K24" s="3">
        <f t="shared" si="1"/>
        <v>4.5829999999999984</v>
      </c>
      <c r="L24" s="3"/>
      <c r="M24" s="3"/>
      <c r="N24" s="3">
        <v>30</v>
      </c>
      <c r="O24" s="3"/>
      <c r="P24" s="3">
        <f t="shared" si="2"/>
        <v>21.116599999999998</v>
      </c>
      <c r="Q24" s="12"/>
      <c r="R24" s="12">
        <v>20</v>
      </c>
      <c r="S24" s="12">
        <f t="shared" si="4"/>
        <v>20</v>
      </c>
      <c r="T24" s="12"/>
      <c r="U24" s="12">
        <v>100</v>
      </c>
      <c r="V24" s="5"/>
      <c r="W24" s="3">
        <f t="shared" si="5"/>
        <v>15.202352651468514</v>
      </c>
      <c r="X24" s="3">
        <f t="shared" si="3"/>
        <v>14.255230482179897</v>
      </c>
      <c r="Y24" s="3">
        <v>26.1084</v>
      </c>
      <c r="Z24" s="3">
        <v>31.996400000000001</v>
      </c>
      <c r="AA24" s="3">
        <v>19.308</v>
      </c>
      <c r="AB24" s="3">
        <v>27.0288</v>
      </c>
      <c r="AC24" s="3">
        <v>22.8978</v>
      </c>
      <c r="AD24" s="3"/>
      <c r="AE24" s="3">
        <f t="shared" si="6"/>
        <v>20</v>
      </c>
      <c r="AF24" s="3">
        <f t="shared" si="7"/>
        <v>0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</row>
    <row r="25" spans="1:48" x14ac:dyDescent="0.25">
      <c r="A25" s="3" t="s">
        <v>56</v>
      </c>
      <c r="B25" s="3" t="s">
        <v>35</v>
      </c>
      <c r="C25" s="3">
        <v>421.65899999999999</v>
      </c>
      <c r="D25" s="3">
        <v>60.863</v>
      </c>
      <c r="E25" s="3">
        <v>189.68600000000001</v>
      </c>
      <c r="F25" s="3">
        <v>219.477</v>
      </c>
      <c r="G25" s="4">
        <v>1</v>
      </c>
      <c r="H25" s="3">
        <v>60</v>
      </c>
      <c r="I25" s="3" t="s">
        <v>39</v>
      </c>
      <c r="J25" s="3">
        <v>174.9</v>
      </c>
      <c r="K25" s="3">
        <f t="shared" si="1"/>
        <v>14.786000000000001</v>
      </c>
      <c r="L25" s="3"/>
      <c r="M25" s="3"/>
      <c r="N25" s="3">
        <v>70</v>
      </c>
      <c r="O25" s="3">
        <v>160</v>
      </c>
      <c r="P25" s="3">
        <f t="shared" si="2"/>
        <v>37.937200000000004</v>
      </c>
      <c r="Q25" s="12">
        <f>14*P25-O25-N25-F25</f>
        <v>81.643800000000027</v>
      </c>
      <c r="R25" s="12">
        <v>150</v>
      </c>
      <c r="S25" s="12">
        <f t="shared" si="4"/>
        <v>100</v>
      </c>
      <c r="T25" s="12">
        <v>50</v>
      </c>
      <c r="U25" s="12">
        <v>150</v>
      </c>
      <c r="V25" s="5"/>
      <c r="W25" s="3">
        <f t="shared" si="5"/>
        <v>15.801825121516609</v>
      </c>
      <c r="X25" s="3">
        <f t="shared" si="3"/>
        <v>11.847922355893422</v>
      </c>
      <c r="Y25" s="3">
        <v>37.690199999999997</v>
      </c>
      <c r="Z25" s="3">
        <v>42.581800000000001</v>
      </c>
      <c r="AA25" s="3">
        <v>53.577599999999997</v>
      </c>
      <c r="AB25" s="3">
        <v>44.912399999999998</v>
      </c>
      <c r="AC25" s="3">
        <v>51.547600000000003</v>
      </c>
      <c r="AD25" s="3"/>
      <c r="AE25" s="3">
        <f t="shared" si="6"/>
        <v>100</v>
      </c>
      <c r="AF25" s="3">
        <f t="shared" si="7"/>
        <v>50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</row>
    <row r="26" spans="1:48" x14ac:dyDescent="0.25">
      <c r="A26" s="3" t="s">
        <v>57</v>
      </c>
      <c r="B26" s="3" t="s">
        <v>32</v>
      </c>
      <c r="C26" s="3">
        <v>354</v>
      </c>
      <c r="D26" s="3">
        <v>200</v>
      </c>
      <c r="E26" s="3">
        <v>235</v>
      </c>
      <c r="F26" s="3">
        <v>212</v>
      </c>
      <c r="G26" s="4">
        <v>0.22</v>
      </c>
      <c r="H26" s="3">
        <v>120</v>
      </c>
      <c r="I26" s="3" t="s">
        <v>33</v>
      </c>
      <c r="J26" s="3">
        <v>239</v>
      </c>
      <c r="K26" s="3">
        <f t="shared" si="1"/>
        <v>-4</v>
      </c>
      <c r="L26" s="3"/>
      <c r="M26" s="3"/>
      <c r="N26" s="3">
        <v>150</v>
      </c>
      <c r="O26" s="3"/>
      <c r="P26" s="3">
        <f t="shared" si="2"/>
        <v>47</v>
      </c>
      <c r="Q26" s="12">
        <f>13*P26-O26-N26-F26</f>
        <v>249</v>
      </c>
      <c r="R26" s="12">
        <v>300</v>
      </c>
      <c r="S26" s="12">
        <f t="shared" si="4"/>
        <v>300</v>
      </c>
      <c r="T26" s="12"/>
      <c r="U26" s="12">
        <v>350</v>
      </c>
      <c r="V26" s="5"/>
      <c r="W26" s="3">
        <f t="shared" si="5"/>
        <v>14.085106382978724</v>
      </c>
      <c r="X26" s="3">
        <f t="shared" si="3"/>
        <v>7.7021276595744679</v>
      </c>
      <c r="Y26" s="3">
        <v>41</v>
      </c>
      <c r="Z26" s="3">
        <v>43.8</v>
      </c>
      <c r="AA26" s="3">
        <v>35.799999999999997</v>
      </c>
      <c r="AB26" s="3">
        <v>45.4</v>
      </c>
      <c r="AC26" s="3">
        <v>48.8</v>
      </c>
      <c r="AD26" s="3"/>
      <c r="AE26" s="3">
        <f t="shared" si="6"/>
        <v>66</v>
      </c>
      <c r="AF26" s="3">
        <f t="shared" si="7"/>
        <v>0</v>
      </c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</row>
    <row r="27" spans="1:48" x14ac:dyDescent="0.25">
      <c r="A27" s="28" t="s">
        <v>58</v>
      </c>
      <c r="B27" s="28" t="s">
        <v>35</v>
      </c>
      <c r="C27" s="28">
        <v>186.86699999999999</v>
      </c>
      <c r="D27" s="28"/>
      <c r="E27" s="28">
        <v>28.324999999999999</v>
      </c>
      <c r="F27" s="28">
        <v>149.03800000000001</v>
      </c>
      <c r="G27" s="29">
        <v>0</v>
      </c>
      <c r="H27" s="28">
        <v>60</v>
      </c>
      <c r="I27" s="33" t="s">
        <v>70</v>
      </c>
      <c r="J27" s="28">
        <v>28.5</v>
      </c>
      <c r="K27" s="28">
        <f t="shared" si="1"/>
        <v>-0.17500000000000071</v>
      </c>
      <c r="L27" s="28"/>
      <c r="M27" s="28"/>
      <c r="N27" s="28">
        <v>0</v>
      </c>
      <c r="O27" s="28"/>
      <c r="P27" s="28">
        <f t="shared" si="2"/>
        <v>5.665</v>
      </c>
      <c r="Q27" s="30"/>
      <c r="R27" s="30"/>
      <c r="S27" s="30"/>
      <c r="T27" s="30"/>
      <c r="U27" s="30"/>
      <c r="V27" s="31"/>
      <c r="W27" s="28">
        <f t="shared" ref="W27:W37" si="9">(F27+N27+O27+Q27)/P27</f>
        <v>26.308561341571053</v>
      </c>
      <c r="X27" s="28">
        <f t="shared" si="3"/>
        <v>26.308561341571053</v>
      </c>
      <c r="Y27" s="28">
        <v>2.7033999999999998</v>
      </c>
      <c r="Z27" s="28">
        <v>8.8162000000000003</v>
      </c>
      <c r="AA27" s="28">
        <v>20.555</v>
      </c>
      <c r="AB27" s="28">
        <v>19.937200000000001</v>
      </c>
      <c r="AC27" s="28">
        <v>11.2546</v>
      </c>
      <c r="AD27" s="32" t="s">
        <v>141</v>
      </c>
      <c r="AE27" s="28">
        <f t="shared" si="6"/>
        <v>0</v>
      </c>
      <c r="AF27" s="28">
        <f t="shared" si="7"/>
        <v>0</v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</row>
    <row r="28" spans="1:48" x14ac:dyDescent="0.25">
      <c r="A28" s="28" t="s">
        <v>59</v>
      </c>
      <c r="B28" s="28" t="s">
        <v>32</v>
      </c>
      <c r="C28" s="28">
        <v>177</v>
      </c>
      <c r="D28" s="28">
        <v>1</v>
      </c>
      <c r="E28" s="28">
        <v>22</v>
      </c>
      <c r="F28" s="28">
        <v>133</v>
      </c>
      <c r="G28" s="29">
        <v>0</v>
      </c>
      <c r="H28" s="28">
        <v>45</v>
      </c>
      <c r="I28" s="33" t="s">
        <v>70</v>
      </c>
      <c r="J28" s="28">
        <v>41</v>
      </c>
      <c r="K28" s="28">
        <f t="shared" si="1"/>
        <v>-19</v>
      </c>
      <c r="L28" s="28"/>
      <c r="M28" s="28"/>
      <c r="N28" s="28">
        <v>0</v>
      </c>
      <c r="O28" s="28"/>
      <c r="P28" s="28">
        <f t="shared" si="2"/>
        <v>4.4000000000000004</v>
      </c>
      <c r="Q28" s="30"/>
      <c r="R28" s="30"/>
      <c r="S28" s="30"/>
      <c r="T28" s="30"/>
      <c r="U28" s="30"/>
      <c r="V28" s="31"/>
      <c r="W28" s="28">
        <f t="shared" si="9"/>
        <v>30.227272727272723</v>
      </c>
      <c r="X28" s="28">
        <f t="shared" si="3"/>
        <v>30.227272727272723</v>
      </c>
      <c r="Y28" s="28">
        <v>8.1999999999999993</v>
      </c>
      <c r="Z28" s="28">
        <v>7.2</v>
      </c>
      <c r="AA28" s="28">
        <v>15.8</v>
      </c>
      <c r="AB28" s="28">
        <v>15.4</v>
      </c>
      <c r="AC28" s="28">
        <v>18.399999999999999</v>
      </c>
      <c r="AD28" s="32" t="s">
        <v>141</v>
      </c>
      <c r="AE28" s="28">
        <f t="shared" si="6"/>
        <v>0</v>
      </c>
      <c r="AF28" s="28">
        <f t="shared" si="7"/>
        <v>0</v>
      </c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</row>
    <row r="29" spans="1:48" x14ac:dyDescent="0.25">
      <c r="A29" s="3" t="s">
        <v>60</v>
      </c>
      <c r="B29" s="3" t="s">
        <v>35</v>
      </c>
      <c r="C29" s="3">
        <v>288.56299999999999</v>
      </c>
      <c r="D29" s="3">
        <v>265.46100000000001</v>
      </c>
      <c r="E29" s="15">
        <f>93.186+E95</f>
        <v>114.93400000000001</v>
      </c>
      <c r="F29" s="15">
        <f>435.435+F95</f>
        <v>414.73</v>
      </c>
      <c r="G29" s="4">
        <v>1</v>
      </c>
      <c r="H29" s="3">
        <v>45</v>
      </c>
      <c r="I29" s="3" t="s">
        <v>37</v>
      </c>
      <c r="J29" s="3">
        <v>90</v>
      </c>
      <c r="K29" s="3">
        <f t="shared" si="1"/>
        <v>24.934000000000012</v>
      </c>
      <c r="L29" s="3"/>
      <c r="M29" s="3"/>
      <c r="N29" s="3">
        <v>50</v>
      </c>
      <c r="O29" s="3"/>
      <c r="P29" s="3">
        <f t="shared" si="2"/>
        <v>22.986800000000002</v>
      </c>
      <c r="Q29" s="12"/>
      <c r="R29" s="12">
        <f t="shared" ref="R29" si="10">Q29</f>
        <v>0</v>
      </c>
      <c r="S29" s="12">
        <f t="shared" ref="S29:S36" si="11">ROUND(R29,0)-T29</f>
        <v>0</v>
      </c>
      <c r="T29" s="12"/>
      <c r="U29" s="12"/>
      <c r="V29" s="5"/>
      <c r="W29" s="3">
        <f t="shared" ref="W29:W36" si="12">(F29+N29+O29+R29)/P29</f>
        <v>20.217255120329927</v>
      </c>
      <c r="X29" s="3">
        <f t="shared" si="3"/>
        <v>20.217255120329927</v>
      </c>
      <c r="Y29" s="3">
        <v>29.3902</v>
      </c>
      <c r="Z29" s="3">
        <v>25.94</v>
      </c>
      <c r="AA29" s="3">
        <v>19.924800000000001</v>
      </c>
      <c r="AB29" s="3">
        <v>18.537800000000001</v>
      </c>
      <c r="AC29" s="3">
        <v>19.883199999999999</v>
      </c>
      <c r="AD29" s="14" t="s">
        <v>41</v>
      </c>
      <c r="AE29" s="3">
        <f t="shared" si="6"/>
        <v>0</v>
      </c>
      <c r="AF29" s="3">
        <f t="shared" si="7"/>
        <v>0</v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</row>
    <row r="30" spans="1:48" x14ac:dyDescent="0.25">
      <c r="A30" s="3" t="s">
        <v>61</v>
      </c>
      <c r="B30" s="3" t="s">
        <v>32</v>
      </c>
      <c r="C30" s="3">
        <v>314</v>
      </c>
      <c r="D30" s="3">
        <v>5</v>
      </c>
      <c r="E30" s="3">
        <v>133</v>
      </c>
      <c r="F30" s="3">
        <v>144</v>
      </c>
      <c r="G30" s="4">
        <v>0.3</v>
      </c>
      <c r="H30" s="3">
        <v>45</v>
      </c>
      <c r="I30" s="3" t="s">
        <v>33</v>
      </c>
      <c r="J30" s="3">
        <v>151</v>
      </c>
      <c r="K30" s="3">
        <f t="shared" si="1"/>
        <v>-18</v>
      </c>
      <c r="L30" s="3"/>
      <c r="M30" s="3"/>
      <c r="N30" s="16">
        <v>30</v>
      </c>
      <c r="O30" s="3"/>
      <c r="P30" s="3">
        <f t="shared" si="2"/>
        <v>26.6</v>
      </c>
      <c r="Q30" s="12">
        <f>13*P30-O30-N30-F30</f>
        <v>171.8</v>
      </c>
      <c r="R30" s="12">
        <v>200</v>
      </c>
      <c r="S30" s="12">
        <f t="shared" si="11"/>
        <v>200</v>
      </c>
      <c r="T30" s="12"/>
      <c r="U30" s="12">
        <v>230</v>
      </c>
      <c r="V30" s="5"/>
      <c r="W30" s="3">
        <f t="shared" si="12"/>
        <v>14.060150375939848</v>
      </c>
      <c r="X30" s="3">
        <f t="shared" si="3"/>
        <v>6.5413533834586461</v>
      </c>
      <c r="Y30" s="3">
        <v>24.4</v>
      </c>
      <c r="Z30" s="3">
        <v>16.8</v>
      </c>
      <c r="AA30" s="3">
        <v>39</v>
      </c>
      <c r="AB30" s="3">
        <v>20.399999999999999</v>
      </c>
      <c r="AC30" s="3">
        <v>15.6</v>
      </c>
      <c r="AD30" s="3" t="s">
        <v>62</v>
      </c>
      <c r="AE30" s="3">
        <f t="shared" si="6"/>
        <v>60</v>
      </c>
      <c r="AF30" s="3">
        <f t="shared" si="7"/>
        <v>0</v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</row>
    <row r="31" spans="1:48" x14ac:dyDescent="0.25">
      <c r="A31" s="3" t="s">
        <v>63</v>
      </c>
      <c r="B31" s="3" t="s">
        <v>32</v>
      </c>
      <c r="C31" s="3">
        <v>172</v>
      </c>
      <c r="D31" s="3">
        <v>20</v>
      </c>
      <c r="E31" s="3">
        <v>59</v>
      </c>
      <c r="F31" s="3">
        <v>124</v>
      </c>
      <c r="G31" s="4">
        <v>0.09</v>
      </c>
      <c r="H31" s="3">
        <v>45</v>
      </c>
      <c r="I31" s="3" t="s">
        <v>33</v>
      </c>
      <c r="J31" s="3">
        <v>65</v>
      </c>
      <c r="K31" s="3">
        <f t="shared" si="1"/>
        <v>-6</v>
      </c>
      <c r="L31" s="3"/>
      <c r="M31" s="3"/>
      <c r="N31" s="3">
        <v>20</v>
      </c>
      <c r="O31" s="3"/>
      <c r="P31" s="3">
        <f t="shared" si="2"/>
        <v>11.8</v>
      </c>
      <c r="Q31" s="12">
        <v>10</v>
      </c>
      <c r="R31" s="12">
        <v>20</v>
      </c>
      <c r="S31" s="12">
        <f t="shared" si="11"/>
        <v>20</v>
      </c>
      <c r="T31" s="12"/>
      <c r="U31" s="12">
        <v>30</v>
      </c>
      <c r="V31" s="5"/>
      <c r="W31" s="3">
        <f t="shared" si="12"/>
        <v>13.898305084745761</v>
      </c>
      <c r="X31" s="3">
        <f t="shared" si="3"/>
        <v>12.203389830508474</v>
      </c>
      <c r="Y31" s="3">
        <v>13.8</v>
      </c>
      <c r="Z31" s="3">
        <v>12.6</v>
      </c>
      <c r="AA31" s="3">
        <v>17.399999999999999</v>
      </c>
      <c r="AB31" s="3">
        <v>18.399999999999999</v>
      </c>
      <c r="AC31" s="3">
        <v>20.2</v>
      </c>
      <c r="AD31" s="3"/>
      <c r="AE31" s="3">
        <f t="shared" si="6"/>
        <v>1.7999999999999998</v>
      </c>
      <c r="AF31" s="3">
        <f t="shared" si="7"/>
        <v>0</v>
      </c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</row>
    <row r="32" spans="1:48" x14ac:dyDescent="0.25">
      <c r="A32" s="3" t="s">
        <v>64</v>
      </c>
      <c r="B32" s="3" t="s">
        <v>35</v>
      </c>
      <c r="C32" s="3">
        <v>271.22899999999998</v>
      </c>
      <c r="D32" s="3">
        <v>187.13200000000001</v>
      </c>
      <c r="E32" s="3">
        <v>170.501</v>
      </c>
      <c r="F32" s="3">
        <v>260.98</v>
      </c>
      <c r="G32" s="4">
        <v>1</v>
      </c>
      <c r="H32" s="3">
        <v>45</v>
      </c>
      <c r="I32" s="3" t="s">
        <v>37</v>
      </c>
      <c r="J32" s="3">
        <v>160.80000000000001</v>
      </c>
      <c r="K32" s="3">
        <f t="shared" si="1"/>
        <v>9.7009999999999934</v>
      </c>
      <c r="L32" s="3"/>
      <c r="M32" s="3"/>
      <c r="N32" s="3">
        <v>0</v>
      </c>
      <c r="O32" s="3"/>
      <c r="P32" s="3">
        <f t="shared" si="2"/>
        <v>34.100200000000001</v>
      </c>
      <c r="Q32" s="12">
        <f>14*P32-O32-N32-F32</f>
        <v>216.4228</v>
      </c>
      <c r="R32" s="12">
        <v>250</v>
      </c>
      <c r="S32" s="12">
        <f t="shared" si="11"/>
        <v>210</v>
      </c>
      <c r="T32" s="12">
        <v>40</v>
      </c>
      <c r="U32" s="12">
        <v>250</v>
      </c>
      <c r="V32" s="5"/>
      <c r="W32" s="3">
        <f t="shared" si="12"/>
        <v>14.98466284655222</v>
      </c>
      <c r="X32" s="3">
        <f t="shared" si="3"/>
        <v>7.6533275464660031</v>
      </c>
      <c r="Y32" s="3">
        <v>22.53</v>
      </c>
      <c r="Z32" s="3">
        <v>29.552600000000002</v>
      </c>
      <c r="AA32" s="3">
        <v>31.35</v>
      </c>
      <c r="AB32" s="3">
        <v>36.968400000000003</v>
      </c>
      <c r="AC32" s="3">
        <v>29.169799999999999</v>
      </c>
      <c r="AD32" s="3"/>
      <c r="AE32" s="3">
        <f t="shared" si="6"/>
        <v>210</v>
      </c>
      <c r="AF32" s="3">
        <f t="shared" si="7"/>
        <v>40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</row>
    <row r="33" spans="1:48" x14ac:dyDescent="0.25">
      <c r="A33" s="3" t="s">
        <v>65</v>
      </c>
      <c r="B33" s="3" t="s">
        <v>32</v>
      </c>
      <c r="C33" s="3">
        <v>774</v>
      </c>
      <c r="D33" s="3">
        <v>345</v>
      </c>
      <c r="E33" s="3">
        <v>577</v>
      </c>
      <c r="F33" s="3">
        <v>430</v>
      </c>
      <c r="G33" s="4">
        <v>0.4</v>
      </c>
      <c r="H33" s="3">
        <v>60</v>
      </c>
      <c r="I33" s="3" t="s">
        <v>39</v>
      </c>
      <c r="J33" s="3">
        <v>575</v>
      </c>
      <c r="K33" s="3">
        <f t="shared" si="1"/>
        <v>2</v>
      </c>
      <c r="L33" s="3"/>
      <c r="M33" s="3"/>
      <c r="N33" s="3">
        <v>250</v>
      </c>
      <c r="O33" s="3">
        <v>400</v>
      </c>
      <c r="P33" s="3">
        <f t="shared" si="2"/>
        <v>115.4</v>
      </c>
      <c r="Q33" s="12">
        <f>14*P33-O33-N33-F33</f>
        <v>535.60000000000014</v>
      </c>
      <c r="R33" s="12">
        <v>800</v>
      </c>
      <c r="S33" s="12">
        <f t="shared" si="11"/>
        <v>500</v>
      </c>
      <c r="T33" s="12">
        <v>300</v>
      </c>
      <c r="U33" s="12">
        <v>800</v>
      </c>
      <c r="V33" s="5"/>
      <c r="W33" s="3">
        <f t="shared" si="12"/>
        <v>16.29116117850953</v>
      </c>
      <c r="X33" s="3">
        <f t="shared" si="3"/>
        <v>9.3587521663778155</v>
      </c>
      <c r="Y33" s="3">
        <v>111.2</v>
      </c>
      <c r="Z33" s="3">
        <v>105.2</v>
      </c>
      <c r="AA33" s="3">
        <v>116.2</v>
      </c>
      <c r="AB33" s="3">
        <v>129.6</v>
      </c>
      <c r="AC33" s="3">
        <v>121.2</v>
      </c>
      <c r="AD33" s="3"/>
      <c r="AE33" s="3">
        <f t="shared" si="6"/>
        <v>200</v>
      </c>
      <c r="AF33" s="3">
        <f t="shared" si="7"/>
        <v>120</v>
      </c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</row>
    <row r="34" spans="1:48" x14ac:dyDescent="0.25">
      <c r="A34" s="3" t="s">
        <v>66</v>
      </c>
      <c r="B34" s="3" t="s">
        <v>32</v>
      </c>
      <c r="C34" s="3">
        <v>117</v>
      </c>
      <c r="D34" s="3">
        <v>72</v>
      </c>
      <c r="E34" s="15">
        <f>51+E96</f>
        <v>54</v>
      </c>
      <c r="F34" s="15">
        <f>124+F96</f>
        <v>112</v>
      </c>
      <c r="G34" s="4">
        <v>0.5</v>
      </c>
      <c r="H34" s="3">
        <v>60</v>
      </c>
      <c r="I34" s="3" t="s">
        <v>33</v>
      </c>
      <c r="J34" s="3">
        <v>50</v>
      </c>
      <c r="K34" s="3">
        <f t="shared" si="1"/>
        <v>4</v>
      </c>
      <c r="L34" s="3"/>
      <c r="M34" s="3"/>
      <c r="N34" s="3">
        <v>40</v>
      </c>
      <c r="O34" s="3"/>
      <c r="P34" s="3">
        <f t="shared" si="2"/>
        <v>10.8</v>
      </c>
      <c r="Q34" s="12"/>
      <c r="R34" s="12">
        <v>50</v>
      </c>
      <c r="S34" s="12">
        <f t="shared" si="11"/>
        <v>50</v>
      </c>
      <c r="T34" s="12"/>
      <c r="U34" s="12">
        <v>50</v>
      </c>
      <c r="V34" s="25" t="s">
        <v>139</v>
      </c>
      <c r="W34" s="3">
        <f t="shared" si="12"/>
        <v>18.703703703703702</v>
      </c>
      <c r="X34" s="3">
        <f t="shared" si="3"/>
        <v>14.074074074074073</v>
      </c>
      <c r="Y34" s="3">
        <v>11.6</v>
      </c>
      <c r="Z34" s="3">
        <v>11.6</v>
      </c>
      <c r="AA34" s="3">
        <v>9</v>
      </c>
      <c r="AB34" s="3">
        <v>10</v>
      </c>
      <c r="AC34" s="3">
        <v>8.4</v>
      </c>
      <c r="AD34" s="3"/>
      <c r="AE34" s="3">
        <f t="shared" si="6"/>
        <v>25</v>
      </c>
      <c r="AF34" s="3">
        <f t="shared" si="7"/>
        <v>0</v>
      </c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</row>
    <row r="35" spans="1:48" x14ac:dyDescent="0.25">
      <c r="A35" s="3" t="s">
        <v>67</v>
      </c>
      <c r="B35" s="3" t="s">
        <v>32</v>
      </c>
      <c r="C35" s="3">
        <v>42</v>
      </c>
      <c r="D35" s="3">
        <v>8</v>
      </c>
      <c r="E35" s="3">
        <v>34</v>
      </c>
      <c r="F35" s="3">
        <v>12</v>
      </c>
      <c r="G35" s="4">
        <v>0.5</v>
      </c>
      <c r="H35" s="3">
        <v>60</v>
      </c>
      <c r="I35" s="3" t="s">
        <v>33</v>
      </c>
      <c r="J35" s="3">
        <v>31</v>
      </c>
      <c r="K35" s="3">
        <f t="shared" si="1"/>
        <v>3</v>
      </c>
      <c r="L35" s="3"/>
      <c r="M35" s="3"/>
      <c r="N35" s="3">
        <v>25</v>
      </c>
      <c r="O35" s="3"/>
      <c r="P35" s="3">
        <f t="shared" si="2"/>
        <v>6.8</v>
      </c>
      <c r="Q35" s="12">
        <f>13*P35-O35-N35-F35</f>
        <v>51.399999999999991</v>
      </c>
      <c r="R35" s="12">
        <v>60</v>
      </c>
      <c r="S35" s="12">
        <f t="shared" si="11"/>
        <v>60</v>
      </c>
      <c r="T35" s="12"/>
      <c r="U35" s="12"/>
      <c r="V35" s="5"/>
      <c r="W35" s="3">
        <f t="shared" si="12"/>
        <v>14.264705882352942</v>
      </c>
      <c r="X35" s="3">
        <f t="shared" si="3"/>
        <v>5.4411764705882355</v>
      </c>
      <c r="Y35" s="3">
        <v>5.6</v>
      </c>
      <c r="Z35" s="3">
        <v>4.5999999999999996</v>
      </c>
      <c r="AA35" s="3">
        <v>5.4</v>
      </c>
      <c r="AB35" s="3">
        <v>6.2</v>
      </c>
      <c r="AC35" s="3">
        <v>6.4</v>
      </c>
      <c r="AD35" s="3"/>
      <c r="AE35" s="3">
        <f t="shared" si="6"/>
        <v>30</v>
      </c>
      <c r="AF35" s="3">
        <f t="shared" si="7"/>
        <v>0</v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</row>
    <row r="36" spans="1:48" x14ac:dyDescent="0.25">
      <c r="A36" s="3" t="s">
        <v>68</v>
      </c>
      <c r="B36" s="3" t="s">
        <v>32</v>
      </c>
      <c r="C36" s="3">
        <v>769</v>
      </c>
      <c r="D36" s="3">
        <v>552</v>
      </c>
      <c r="E36" s="3">
        <v>377</v>
      </c>
      <c r="F36" s="3">
        <v>885</v>
      </c>
      <c r="G36" s="4">
        <v>0.4</v>
      </c>
      <c r="H36" s="3">
        <v>60</v>
      </c>
      <c r="I36" s="3" t="s">
        <v>39</v>
      </c>
      <c r="J36" s="3">
        <v>383</v>
      </c>
      <c r="K36" s="3">
        <f t="shared" si="1"/>
        <v>-6</v>
      </c>
      <c r="L36" s="3"/>
      <c r="M36" s="3"/>
      <c r="N36" s="3">
        <v>100</v>
      </c>
      <c r="O36" s="3"/>
      <c r="P36" s="3">
        <f t="shared" si="2"/>
        <v>75.400000000000006</v>
      </c>
      <c r="Q36" s="12">
        <f>14*P36-O36-N36-F36</f>
        <v>70.600000000000136</v>
      </c>
      <c r="R36" s="12">
        <v>225</v>
      </c>
      <c r="S36" s="12">
        <f t="shared" si="11"/>
        <v>125</v>
      </c>
      <c r="T36" s="12">
        <v>100</v>
      </c>
      <c r="U36" s="12">
        <v>150</v>
      </c>
      <c r="V36" s="5"/>
      <c r="W36" s="3">
        <f t="shared" si="12"/>
        <v>16.047745358090186</v>
      </c>
      <c r="X36" s="3">
        <f t="shared" si="3"/>
        <v>13.063660477453579</v>
      </c>
      <c r="Y36" s="3">
        <v>89</v>
      </c>
      <c r="Z36" s="3">
        <v>94.8</v>
      </c>
      <c r="AA36" s="3">
        <v>91.8</v>
      </c>
      <c r="AB36" s="3">
        <v>98.6</v>
      </c>
      <c r="AC36" s="3">
        <v>86.6</v>
      </c>
      <c r="AD36" s="3"/>
      <c r="AE36" s="3">
        <f t="shared" si="6"/>
        <v>50</v>
      </c>
      <c r="AF36" s="3">
        <f t="shared" si="7"/>
        <v>40</v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</row>
    <row r="37" spans="1:48" x14ac:dyDescent="0.25">
      <c r="A37" s="17" t="s">
        <v>69</v>
      </c>
      <c r="B37" s="17" t="s">
        <v>32</v>
      </c>
      <c r="C37" s="17">
        <v>-6</v>
      </c>
      <c r="D37" s="17"/>
      <c r="E37" s="17"/>
      <c r="F37" s="15">
        <v>-6</v>
      </c>
      <c r="G37" s="18">
        <v>0</v>
      </c>
      <c r="H37" s="17" t="e">
        <f>#N/A</f>
        <v>#N/A</v>
      </c>
      <c r="I37" s="17" t="s">
        <v>70</v>
      </c>
      <c r="J37" s="17"/>
      <c r="K37" s="17">
        <f t="shared" si="1"/>
        <v>0</v>
      </c>
      <c r="L37" s="17"/>
      <c r="M37" s="17"/>
      <c r="N37" s="17"/>
      <c r="O37" s="17"/>
      <c r="P37" s="17">
        <f t="shared" si="2"/>
        <v>0</v>
      </c>
      <c r="Q37" s="19"/>
      <c r="R37" s="19"/>
      <c r="S37" s="19"/>
      <c r="T37" s="19"/>
      <c r="U37" s="19"/>
      <c r="V37" s="20"/>
      <c r="W37" s="17" t="e">
        <f t="shared" si="9"/>
        <v>#DIV/0!</v>
      </c>
      <c r="X37" s="17" t="e">
        <f t="shared" si="3"/>
        <v>#DIV/0!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 t="s">
        <v>71</v>
      </c>
      <c r="AE37" s="17">
        <f t="shared" si="6"/>
        <v>0</v>
      </c>
      <c r="AF37" s="17">
        <f t="shared" si="7"/>
        <v>0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</row>
    <row r="38" spans="1:48" x14ac:dyDescent="0.25">
      <c r="A38" s="3" t="s">
        <v>72</v>
      </c>
      <c r="B38" s="3" t="s">
        <v>32</v>
      </c>
      <c r="C38" s="3">
        <v>707</v>
      </c>
      <c r="D38" s="3">
        <v>496</v>
      </c>
      <c r="E38" s="3">
        <v>473</v>
      </c>
      <c r="F38" s="3">
        <v>587</v>
      </c>
      <c r="G38" s="4">
        <v>0.4</v>
      </c>
      <c r="H38" s="3">
        <v>60</v>
      </c>
      <c r="I38" s="3" t="s">
        <v>33</v>
      </c>
      <c r="J38" s="3">
        <v>475</v>
      </c>
      <c r="K38" s="3">
        <f t="shared" ref="K38:K69" si="13">E38-J38</f>
        <v>-2</v>
      </c>
      <c r="L38" s="3"/>
      <c r="M38" s="3"/>
      <c r="N38" s="3">
        <v>140</v>
      </c>
      <c r="O38" s="3">
        <v>300</v>
      </c>
      <c r="P38" s="3">
        <f t="shared" ref="P38:P69" si="14">E38/5</f>
        <v>94.6</v>
      </c>
      <c r="Q38" s="12">
        <f>13*P38-O38-N38-F38</f>
        <v>202.79999999999995</v>
      </c>
      <c r="R38" s="12">
        <v>500</v>
      </c>
      <c r="S38" s="12">
        <f t="shared" ref="S38:S46" si="15">ROUND(R38,0)-T38</f>
        <v>250</v>
      </c>
      <c r="T38" s="12">
        <v>250</v>
      </c>
      <c r="U38" s="12">
        <v>400</v>
      </c>
      <c r="V38" s="25" t="s">
        <v>140</v>
      </c>
      <c r="W38" s="3">
        <f t="shared" ref="W38:W46" si="16">(F38+N38+O38+R38)/P38</f>
        <v>16.141649048625794</v>
      </c>
      <c r="X38" s="3">
        <f t="shared" ref="X38:X69" si="17">(F38+N38+O38)/P38</f>
        <v>10.856236786469346</v>
      </c>
      <c r="Y38" s="3">
        <v>107.6</v>
      </c>
      <c r="Z38" s="3">
        <v>118</v>
      </c>
      <c r="AA38" s="3">
        <v>123.8</v>
      </c>
      <c r="AB38" s="3">
        <v>129.19999999999999</v>
      </c>
      <c r="AC38" s="3">
        <v>114.6</v>
      </c>
      <c r="AD38" s="3"/>
      <c r="AE38" s="3">
        <f t="shared" si="6"/>
        <v>100</v>
      </c>
      <c r="AF38" s="3">
        <f t="shared" si="7"/>
        <v>100</v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</row>
    <row r="39" spans="1:48" x14ac:dyDescent="0.25">
      <c r="A39" s="3" t="s">
        <v>73</v>
      </c>
      <c r="B39" s="3" t="s">
        <v>32</v>
      </c>
      <c r="C39" s="3">
        <v>313</v>
      </c>
      <c r="D39" s="3">
        <v>120</v>
      </c>
      <c r="E39" s="3">
        <v>163</v>
      </c>
      <c r="F39" s="3">
        <v>184</v>
      </c>
      <c r="G39" s="4">
        <v>0.1</v>
      </c>
      <c r="H39" s="3">
        <v>45</v>
      </c>
      <c r="I39" s="3" t="s">
        <v>33</v>
      </c>
      <c r="J39" s="3">
        <v>165</v>
      </c>
      <c r="K39" s="3">
        <f t="shared" si="13"/>
        <v>-2</v>
      </c>
      <c r="L39" s="3"/>
      <c r="M39" s="3"/>
      <c r="N39" s="3">
        <v>110</v>
      </c>
      <c r="O39" s="3">
        <v>250</v>
      </c>
      <c r="P39" s="3">
        <f t="shared" si="14"/>
        <v>32.6</v>
      </c>
      <c r="Q39" s="12"/>
      <c r="R39" s="12">
        <f t="shared" ref="R39:R46" si="18">Q39</f>
        <v>0</v>
      </c>
      <c r="S39" s="12">
        <f t="shared" si="15"/>
        <v>0</v>
      </c>
      <c r="T39" s="12"/>
      <c r="U39" s="12"/>
      <c r="V39" s="5"/>
      <c r="W39" s="3">
        <f t="shared" si="16"/>
        <v>16.687116564417177</v>
      </c>
      <c r="X39" s="3">
        <f t="shared" si="17"/>
        <v>16.687116564417177</v>
      </c>
      <c r="Y39" s="3">
        <v>50.6</v>
      </c>
      <c r="Z39" s="3">
        <v>43</v>
      </c>
      <c r="AA39" s="3">
        <v>49.6</v>
      </c>
      <c r="AB39" s="3">
        <v>36.200000000000003</v>
      </c>
      <c r="AC39" s="3">
        <v>60.6</v>
      </c>
      <c r="AD39" s="3"/>
      <c r="AE39" s="3">
        <f t="shared" si="6"/>
        <v>0</v>
      </c>
      <c r="AF39" s="3">
        <f t="shared" si="7"/>
        <v>0</v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</row>
    <row r="40" spans="1:48" x14ac:dyDescent="0.25">
      <c r="A40" s="3" t="s">
        <v>74</v>
      </c>
      <c r="B40" s="3" t="s">
        <v>32</v>
      </c>
      <c r="C40" s="3">
        <v>190</v>
      </c>
      <c r="D40" s="3">
        <v>42</v>
      </c>
      <c r="E40" s="3">
        <v>135</v>
      </c>
      <c r="F40" s="3">
        <v>42</v>
      </c>
      <c r="G40" s="4">
        <v>0.1</v>
      </c>
      <c r="H40" s="3">
        <v>60</v>
      </c>
      <c r="I40" s="3" t="s">
        <v>33</v>
      </c>
      <c r="J40" s="3">
        <v>133</v>
      </c>
      <c r="K40" s="3">
        <f t="shared" si="13"/>
        <v>2</v>
      </c>
      <c r="L40" s="3"/>
      <c r="M40" s="3"/>
      <c r="N40" s="3">
        <v>90</v>
      </c>
      <c r="O40" s="3">
        <v>150</v>
      </c>
      <c r="P40" s="3">
        <f t="shared" si="14"/>
        <v>27</v>
      </c>
      <c r="Q40" s="12">
        <f>13*P40-O40-N40-F40</f>
        <v>69</v>
      </c>
      <c r="R40" s="12">
        <v>90</v>
      </c>
      <c r="S40" s="12">
        <f t="shared" si="15"/>
        <v>90</v>
      </c>
      <c r="T40" s="12"/>
      <c r="U40" s="12">
        <v>120</v>
      </c>
      <c r="V40" s="5"/>
      <c r="W40" s="3">
        <f t="shared" si="16"/>
        <v>13.777777777777779</v>
      </c>
      <c r="X40" s="3">
        <f t="shared" si="17"/>
        <v>10.444444444444445</v>
      </c>
      <c r="Y40" s="3">
        <v>29.6</v>
      </c>
      <c r="Z40" s="3">
        <v>20.399999999999999</v>
      </c>
      <c r="AA40" s="3">
        <v>25.2</v>
      </c>
      <c r="AB40" s="3">
        <v>28.4</v>
      </c>
      <c r="AC40" s="3">
        <v>8.8000000000000007</v>
      </c>
      <c r="AD40" s="3"/>
      <c r="AE40" s="3">
        <f t="shared" si="6"/>
        <v>9</v>
      </c>
      <c r="AF40" s="3">
        <f t="shared" si="7"/>
        <v>0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</row>
    <row r="41" spans="1:48" x14ac:dyDescent="0.25">
      <c r="A41" s="3" t="s">
        <v>75</v>
      </c>
      <c r="B41" s="3" t="s">
        <v>32</v>
      </c>
      <c r="C41" s="3">
        <v>359</v>
      </c>
      <c r="D41" s="3"/>
      <c r="E41" s="3">
        <v>134</v>
      </c>
      <c r="F41" s="3">
        <v>195</v>
      </c>
      <c r="G41" s="4">
        <v>0.1</v>
      </c>
      <c r="H41" s="3">
        <v>60</v>
      </c>
      <c r="I41" s="3" t="s">
        <v>33</v>
      </c>
      <c r="J41" s="3">
        <v>133</v>
      </c>
      <c r="K41" s="3">
        <f t="shared" si="13"/>
        <v>1</v>
      </c>
      <c r="L41" s="3"/>
      <c r="M41" s="3"/>
      <c r="N41" s="3">
        <v>50</v>
      </c>
      <c r="O41" s="3">
        <v>50</v>
      </c>
      <c r="P41" s="3">
        <f t="shared" si="14"/>
        <v>26.8</v>
      </c>
      <c r="Q41" s="12">
        <f>13*P41-O41-N41-F41</f>
        <v>53.400000000000034</v>
      </c>
      <c r="R41" s="12">
        <v>80</v>
      </c>
      <c r="S41" s="12">
        <f t="shared" si="15"/>
        <v>80</v>
      </c>
      <c r="T41" s="12"/>
      <c r="U41" s="12">
        <v>100</v>
      </c>
      <c r="V41" s="5"/>
      <c r="W41" s="3">
        <f t="shared" si="16"/>
        <v>13.992537313432836</v>
      </c>
      <c r="X41" s="3">
        <f t="shared" si="17"/>
        <v>11.007462686567164</v>
      </c>
      <c r="Y41" s="3">
        <v>31</v>
      </c>
      <c r="Z41" s="3">
        <v>20.399999999999999</v>
      </c>
      <c r="AA41" s="3">
        <v>35.200000000000003</v>
      </c>
      <c r="AB41" s="3">
        <v>26.4</v>
      </c>
      <c r="AC41" s="3">
        <v>13.2</v>
      </c>
      <c r="AD41" s="3"/>
      <c r="AE41" s="3">
        <f t="shared" si="6"/>
        <v>8</v>
      </c>
      <c r="AF41" s="3">
        <f t="shared" si="7"/>
        <v>0</v>
      </c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</row>
    <row r="42" spans="1:48" x14ac:dyDescent="0.25">
      <c r="A42" s="3" t="s">
        <v>76</v>
      </c>
      <c r="B42" s="3" t="s">
        <v>32</v>
      </c>
      <c r="C42" s="3">
        <v>402</v>
      </c>
      <c r="D42" s="3"/>
      <c r="E42" s="3">
        <v>223</v>
      </c>
      <c r="F42" s="3">
        <v>111</v>
      </c>
      <c r="G42" s="4">
        <v>0.4</v>
      </c>
      <c r="H42" s="3">
        <v>45</v>
      </c>
      <c r="I42" s="3" t="s">
        <v>33</v>
      </c>
      <c r="J42" s="3">
        <v>231</v>
      </c>
      <c r="K42" s="3">
        <f t="shared" si="13"/>
        <v>-8</v>
      </c>
      <c r="L42" s="3"/>
      <c r="M42" s="3"/>
      <c r="N42" s="3">
        <v>170</v>
      </c>
      <c r="O42" s="3">
        <v>300</v>
      </c>
      <c r="P42" s="3">
        <f t="shared" si="14"/>
        <v>44.6</v>
      </c>
      <c r="Q42" s="12"/>
      <c r="R42" s="12">
        <f t="shared" si="18"/>
        <v>0</v>
      </c>
      <c r="S42" s="12">
        <f t="shared" si="15"/>
        <v>0</v>
      </c>
      <c r="T42" s="12"/>
      <c r="U42" s="12"/>
      <c r="V42" s="5"/>
      <c r="W42" s="3">
        <f t="shared" si="16"/>
        <v>13.026905829596412</v>
      </c>
      <c r="X42" s="3">
        <f t="shared" si="17"/>
        <v>13.026905829596412</v>
      </c>
      <c r="Y42" s="3">
        <v>57.8</v>
      </c>
      <c r="Z42" s="3">
        <v>28</v>
      </c>
      <c r="AA42" s="3">
        <v>57.4</v>
      </c>
      <c r="AB42" s="3">
        <v>59.4</v>
      </c>
      <c r="AC42" s="3">
        <v>37</v>
      </c>
      <c r="AD42" s="3"/>
      <c r="AE42" s="3">
        <f t="shared" si="6"/>
        <v>0</v>
      </c>
      <c r="AF42" s="3">
        <f t="shared" si="7"/>
        <v>0</v>
      </c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</row>
    <row r="43" spans="1:48" x14ac:dyDescent="0.25">
      <c r="A43" s="3" t="s">
        <v>77</v>
      </c>
      <c r="B43" s="3" t="s">
        <v>35</v>
      </c>
      <c r="C43" s="3">
        <v>142.99799999999999</v>
      </c>
      <c r="D43" s="3">
        <v>123.973</v>
      </c>
      <c r="E43" s="3">
        <v>136.11500000000001</v>
      </c>
      <c r="F43" s="3">
        <v>107.74299999999999</v>
      </c>
      <c r="G43" s="4">
        <v>1</v>
      </c>
      <c r="H43" s="3">
        <v>60</v>
      </c>
      <c r="I43" s="3" t="s">
        <v>39</v>
      </c>
      <c r="J43" s="3">
        <v>135.30000000000001</v>
      </c>
      <c r="K43" s="3">
        <f t="shared" si="13"/>
        <v>0.81499999999999773</v>
      </c>
      <c r="L43" s="3"/>
      <c r="M43" s="3"/>
      <c r="N43" s="3">
        <v>60</v>
      </c>
      <c r="O43" s="3">
        <v>100</v>
      </c>
      <c r="P43" s="3">
        <f t="shared" si="14"/>
        <v>27.223000000000003</v>
      </c>
      <c r="Q43" s="12">
        <f>14*P43-O43-N43-F43</f>
        <v>113.37900000000002</v>
      </c>
      <c r="R43" s="12">
        <v>180</v>
      </c>
      <c r="S43" s="12">
        <f t="shared" si="15"/>
        <v>120</v>
      </c>
      <c r="T43" s="12">
        <v>60</v>
      </c>
      <c r="U43" s="12"/>
      <c r="V43" s="5"/>
      <c r="W43" s="3">
        <f t="shared" si="16"/>
        <v>16.447232119898615</v>
      </c>
      <c r="X43" s="3">
        <f t="shared" si="17"/>
        <v>9.8351761378246323</v>
      </c>
      <c r="Y43" s="3">
        <v>26.7074</v>
      </c>
      <c r="Z43" s="3">
        <v>25.558199999999999</v>
      </c>
      <c r="AA43" s="3">
        <v>25.687999999999999</v>
      </c>
      <c r="AB43" s="3">
        <v>25.680800000000001</v>
      </c>
      <c r="AC43" s="3">
        <v>23.2424</v>
      </c>
      <c r="AD43" s="3"/>
      <c r="AE43" s="3">
        <f t="shared" si="6"/>
        <v>120</v>
      </c>
      <c r="AF43" s="3">
        <f t="shared" si="7"/>
        <v>60</v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</row>
    <row r="44" spans="1:48" x14ac:dyDescent="0.25">
      <c r="A44" s="3" t="s">
        <v>78</v>
      </c>
      <c r="B44" s="3" t="s">
        <v>35</v>
      </c>
      <c r="C44" s="3">
        <v>254.501</v>
      </c>
      <c r="D44" s="3">
        <v>59.326000000000001</v>
      </c>
      <c r="E44" s="3">
        <v>180.685</v>
      </c>
      <c r="F44" s="3">
        <v>104.608</v>
      </c>
      <c r="G44" s="4">
        <v>1</v>
      </c>
      <c r="H44" s="3">
        <v>45</v>
      </c>
      <c r="I44" s="3" t="s">
        <v>33</v>
      </c>
      <c r="J44" s="3">
        <v>179.4</v>
      </c>
      <c r="K44" s="3">
        <f t="shared" si="13"/>
        <v>1.2849999999999966</v>
      </c>
      <c r="L44" s="3"/>
      <c r="M44" s="3"/>
      <c r="N44" s="3">
        <v>100</v>
      </c>
      <c r="O44" s="3"/>
      <c r="P44" s="3">
        <f t="shared" si="14"/>
        <v>36.137</v>
      </c>
      <c r="Q44" s="12">
        <f>13*P44-O44-N44-F44</f>
        <v>265.173</v>
      </c>
      <c r="R44" s="12">
        <v>300</v>
      </c>
      <c r="S44" s="12">
        <f t="shared" si="15"/>
        <v>300</v>
      </c>
      <c r="T44" s="12"/>
      <c r="U44" s="12">
        <v>330</v>
      </c>
      <c r="V44" s="5"/>
      <c r="W44" s="3">
        <f t="shared" si="16"/>
        <v>13.963749066054183</v>
      </c>
      <c r="X44" s="3">
        <f t="shared" si="17"/>
        <v>5.6620084677754106</v>
      </c>
      <c r="Y44" s="3">
        <v>25.859200000000001</v>
      </c>
      <c r="Z44" s="3">
        <v>31.209</v>
      </c>
      <c r="AA44" s="3">
        <v>38.478400000000001</v>
      </c>
      <c r="AB44" s="3">
        <v>37.7258</v>
      </c>
      <c r="AC44" s="3">
        <v>35.540199999999999</v>
      </c>
      <c r="AD44" s="3"/>
      <c r="AE44" s="3">
        <f t="shared" si="6"/>
        <v>300</v>
      </c>
      <c r="AF44" s="3">
        <f t="shared" si="7"/>
        <v>0</v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</row>
    <row r="45" spans="1:48" x14ac:dyDescent="0.25">
      <c r="A45" s="3" t="s">
        <v>79</v>
      </c>
      <c r="B45" s="3" t="s">
        <v>35</v>
      </c>
      <c r="C45" s="3">
        <v>212.12299999999999</v>
      </c>
      <c r="D45" s="3">
        <v>60.158999999999999</v>
      </c>
      <c r="E45" s="3">
        <v>81.456999999999994</v>
      </c>
      <c r="F45" s="3">
        <v>179.85900000000001</v>
      </c>
      <c r="G45" s="4">
        <v>1</v>
      </c>
      <c r="H45" s="3">
        <v>45</v>
      </c>
      <c r="I45" s="3" t="s">
        <v>33</v>
      </c>
      <c r="J45" s="3">
        <v>81.400000000000006</v>
      </c>
      <c r="K45" s="3">
        <f t="shared" si="13"/>
        <v>5.6999999999987949E-2</v>
      </c>
      <c r="L45" s="3"/>
      <c r="M45" s="3"/>
      <c r="N45" s="3">
        <v>0</v>
      </c>
      <c r="O45" s="3"/>
      <c r="P45" s="3">
        <f t="shared" si="14"/>
        <v>16.291399999999999</v>
      </c>
      <c r="Q45" s="12">
        <f>13*P45-O45-N45-F45</f>
        <v>31.92919999999998</v>
      </c>
      <c r="R45" s="12">
        <v>55</v>
      </c>
      <c r="S45" s="12">
        <f t="shared" si="15"/>
        <v>55</v>
      </c>
      <c r="T45" s="12"/>
      <c r="U45" s="12">
        <v>70</v>
      </c>
      <c r="V45" s="5"/>
      <c r="W45" s="3">
        <f t="shared" si="16"/>
        <v>14.416133665614987</v>
      </c>
      <c r="X45" s="3">
        <f t="shared" si="17"/>
        <v>11.04011932676136</v>
      </c>
      <c r="Y45" s="3">
        <v>10.210000000000001</v>
      </c>
      <c r="Z45" s="3">
        <v>13.373200000000001</v>
      </c>
      <c r="AA45" s="3">
        <v>12.497199999999999</v>
      </c>
      <c r="AB45" s="3">
        <v>4.1082000000000001</v>
      </c>
      <c r="AC45" s="3">
        <v>16.652200000000001</v>
      </c>
      <c r="AD45" s="3"/>
      <c r="AE45" s="3">
        <f t="shared" si="6"/>
        <v>55</v>
      </c>
      <c r="AF45" s="3">
        <f t="shared" si="7"/>
        <v>0</v>
      </c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</row>
    <row r="46" spans="1:48" x14ac:dyDescent="0.25">
      <c r="A46" s="3" t="s">
        <v>80</v>
      </c>
      <c r="B46" s="3" t="s">
        <v>32</v>
      </c>
      <c r="C46" s="3">
        <v>119</v>
      </c>
      <c r="D46" s="3">
        <v>20</v>
      </c>
      <c r="E46" s="3">
        <v>22</v>
      </c>
      <c r="F46" s="3">
        <v>113</v>
      </c>
      <c r="G46" s="4">
        <v>0.09</v>
      </c>
      <c r="H46" s="3">
        <v>45</v>
      </c>
      <c r="I46" s="3" t="s">
        <v>33</v>
      </c>
      <c r="J46" s="3">
        <v>22</v>
      </c>
      <c r="K46" s="3">
        <f t="shared" si="13"/>
        <v>0</v>
      </c>
      <c r="L46" s="3"/>
      <c r="M46" s="3"/>
      <c r="N46" s="3">
        <v>0</v>
      </c>
      <c r="O46" s="3"/>
      <c r="P46" s="3">
        <f t="shared" si="14"/>
        <v>4.4000000000000004</v>
      </c>
      <c r="Q46" s="12"/>
      <c r="R46" s="12">
        <f t="shared" si="18"/>
        <v>0</v>
      </c>
      <c r="S46" s="12">
        <f t="shared" si="15"/>
        <v>0</v>
      </c>
      <c r="T46" s="12"/>
      <c r="U46" s="12"/>
      <c r="V46" s="5"/>
      <c r="W46" s="3">
        <f t="shared" si="16"/>
        <v>25.68181818181818</v>
      </c>
      <c r="X46" s="3">
        <f t="shared" si="17"/>
        <v>25.68181818181818</v>
      </c>
      <c r="Y46" s="3">
        <v>4.2</v>
      </c>
      <c r="Z46" s="3">
        <v>9</v>
      </c>
      <c r="AA46" s="3">
        <v>13.2</v>
      </c>
      <c r="AB46" s="3">
        <v>10.6</v>
      </c>
      <c r="AC46" s="3">
        <v>0</v>
      </c>
      <c r="AD46" s="14" t="s">
        <v>41</v>
      </c>
      <c r="AE46" s="3">
        <f t="shared" si="6"/>
        <v>0</v>
      </c>
      <c r="AF46" s="3">
        <f t="shared" si="7"/>
        <v>0</v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</row>
    <row r="47" spans="1:48" x14ac:dyDescent="0.25">
      <c r="A47" s="28" t="s">
        <v>81</v>
      </c>
      <c r="B47" s="28" t="s">
        <v>32</v>
      </c>
      <c r="C47" s="28">
        <v>118</v>
      </c>
      <c r="D47" s="28"/>
      <c r="E47" s="28">
        <v>40</v>
      </c>
      <c r="F47" s="28">
        <v>66</v>
      </c>
      <c r="G47" s="29">
        <v>0</v>
      </c>
      <c r="H47" s="28">
        <v>45</v>
      </c>
      <c r="I47" s="33" t="s">
        <v>70</v>
      </c>
      <c r="J47" s="28">
        <v>47</v>
      </c>
      <c r="K47" s="28">
        <f t="shared" si="13"/>
        <v>-7</v>
      </c>
      <c r="L47" s="28"/>
      <c r="M47" s="28"/>
      <c r="N47" s="28">
        <v>60</v>
      </c>
      <c r="O47" s="28"/>
      <c r="P47" s="28">
        <f t="shared" si="14"/>
        <v>8</v>
      </c>
      <c r="Q47" s="30"/>
      <c r="R47" s="30"/>
      <c r="S47" s="30"/>
      <c r="T47" s="30"/>
      <c r="U47" s="30"/>
      <c r="V47" s="31"/>
      <c r="W47" s="28">
        <f t="shared" ref="W47:W68" si="19">(F47+N47+O47+Q47)/P47</f>
        <v>15.75</v>
      </c>
      <c r="X47" s="28">
        <f t="shared" si="17"/>
        <v>15.75</v>
      </c>
      <c r="Y47" s="28">
        <v>12.2</v>
      </c>
      <c r="Z47" s="28">
        <v>9</v>
      </c>
      <c r="AA47" s="28">
        <v>16.2</v>
      </c>
      <c r="AB47" s="28">
        <v>10.199999999999999</v>
      </c>
      <c r="AC47" s="28">
        <v>11.8</v>
      </c>
      <c r="AD47" s="33" t="s">
        <v>142</v>
      </c>
      <c r="AE47" s="28">
        <f t="shared" si="6"/>
        <v>0</v>
      </c>
      <c r="AF47" s="28">
        <f t="shared" si="7"/>
        <v>0</v>
      </c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</row>
    <row r="48" spans="1:48" x14ac:dyDescent="0.25">
      <c r="A48" s="3" t="s">
        <v>82</v>
      </c>
      <c r="B48" s="3" t="s">
        <v>35</v>
      </c>
      <c r="C48" s="3">
        <v>148.25800000000001</v>
      </c>
      <c r="D48" s="3">
        <v>154.18199999999999</v>
      </c>
      <c r="E48" s="3">
        <v>88.379000000000005</v>
      </c>
      <c r="F48" s="3">
        <v>196.58699999999999</v>
      </c>
      <c r="G48" s="4">
        <v>1</v>
      </c>
      <c r="H48" s="3">
        <v>45</v>
      </c>
      <c r="I48" s="3" t="s">
        <v>33</v>
      </c>
      <c r="J48" s="3">
        <v>87</v>
      </c>
      <c r="K48" s="3">
        <f t="shared" si="13"/>
        <v>1.3790000000000049</v>
      </c>
      <c r="L48" s="3"/>
      <c r="M48" s="3"/>
      <c r="N48" s="3">
        <v>0</v>
      </c>
      <c r="O48" s="3"/>
      <c r="P48" s="3">
        <f t="shared" si="14"/>
        <v>17.675800000000002</v>
      </c>
      <c r="Q48" s="12">
        <f>13*P48-O48-N48-F48</f>
        <v>33.198400000000049</v>
      </c>
      <c r="R48" s="12">
        <v>55</v>
      </c>
      <c r="S48" s="12">
        <f t="shared" ref="S48:S67" si="20">ROUND(R48,0)-T48</f>
        <v>55</v>
      </c>
      <c r="T48" s="12"/>
      <c r="U48" s="12">
        <v>70</v>
      </c>
      <c r="V48" s="5"/>
      <c r="W48" s="3">
        <f t="shared" ref="W48:W67" si="21">(F48+N48+O48+R48)/P48</f>
        <v>14.233415177813731</v>
      </c>
      <c r="X48" s="3">
        <f t="shared" si="17"/>
        <v>11.121816268570585</v>
      </c>
      <c r="Y48" s="3">
        <v>15.711</v>
      </c>
      <c r="Z48" s="3">
        <v>23.650400000000001</v>
      </c>
      <c r="AA48" s="3">
        <v>18.224399999999999</v>
      </c>
      <c r="AB48" s="3">
        <v>24.552</v>
      </c>
      <c r="AC48" s="3">
        <v>24.7546</v>
      </c>
      <c r="AD48" s="3"/>
      <c r="AE48" s="3">
        <f t="shared" si="6"/>
        <v>55</v>
      </c>
      <c r="AF48" s="3">
        <f t="shared" si="7"/>
        <v>0</v>
      </c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</row>
    <row r="49" spans="1:48" x14ac:dyDescent="0.25">
      <c r="A49" s="3" t="s">
        <v>83</v>
      </c>
      <c r="B49" s="3" t="s">
        <v>35</v>
      </c>
      <c r="C49" s="3">
        <v>189.04400000000001</v>
      </c>
      <c r="D49" s="3">
        <v>55.395000000000003</v>
      </c>
      <c r="E49" s="3">
        <v>82.893000000000001</v>
      </c>
      <c r="F49" s="3">
        <v>133.65600000000001</v>
      </c>
      <c r="G49" s="4">
        <v>1</v>
      </c>
      <c r="H49" s="3">
        <v>45</v>
      </c>
      <c r="I49" s="3" t="s">
        <v>33</v>
      </c>
      <c r="J49" s="3">
        <v>77.5</v>
      </c>
      <c r="K49" s="3">
        <f t="shared" si="13"/>
        <v>5.3930000000000007</v>
      </c>
      <c r="L49" s="3"/>
      <c r="M49" s="3"/>
      <c r="N49" s="3">
        <v>20</v>
      </c>
      <c r="O49" s="3"/>
      <c r="P49" s="3">
        <f t="shared" si="14"/>
        <v>16.578600000000002</v>
      </c>
      <c r="Q49" s="12">
        <f>13*P49-O49-N49-F49</f>
        <v>61.865800000000007</v>
      </c>
      <c r="R49" s="12">
        <f t="shared" ref="R49:R66" si="22">Q49</f>
        <v>61.865800000000007</v>
      </c>
      <c r="S49" s="12">
        <f t="shared" si="20"/>
        <v>62</v>
      </c>
      <c r="T49" s="12"/>
      <c r="U49" s="12"/>
      <c r="V49" s="5"/>
      <c r="W49" s="3">
        <f t="shared" si="21"/>
        <v>13</v>
      </c>
      <c r="X49" s="3">
        <f t="shared" si="17"/>
        <v>9.2683338762018508</v>
      </c>
      <c r="Y49" s="3">
        <v>16.505400000000002</v>
      </c>
      <c r="Z49" s="3">
        <v>12.626200000000001</v>
      </c>
      <c r="AA49" s="3">
        <v>18.661999999999999</v>
      </c>
      <c r="AB49" s="3">
        <v>14.6478</v>
      </c>
      <c r="AC49" s="3">
        <v>7.5007999999999999</v>
      </c>
      <c r="AD49" s="3"/>
      <c r="AE49" s="3">
        <f t="shared" si="6"/>
        <v>62</v>
      </c>
      <c r="AF49" s="3">
        <f t="shared" si="7"/>
        <v>0</v>
      </c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</row>
    <row r="50" spans="1:48" x14ac:dyDescent="0.25">
      <c r="A50" s="3" t="s">
        <v>84</v>
      </c>
      <c r="B50" s="3" t="s">
        <v>32</v>
      </c>
      <c r="C50" s="3">
        <v>578</v>
      </c>
      <c r="D50" s="3">
        <v>120</v>
      </c>
      <c r="E50" s="3">
        <v>451</v>
      </c>
      <c r="F50" s="3">
        <v>142</v>
      </c>
      <c r="G50" s="4">
        <v>0.28000000000000003</v>
      </c>
      <c r="H50" s="3">
        <v>45</v>
      </c>
      <c r="I50" s="3" t="s">
        <v>33</v>
      </c>
      <c r="J50" s="3">
        <v>458</v>
      </c>
      <c r="K50" s="3">
        <f t="shared" si="13"/>
        <v>-7</v>
      </c>
      <c r="L50" s="3"/>
      <c r="M50" s="3"/>
      <c r="N50" s="3">
        <v>210</v>
      </c>
      <c r="O50" s="3">
        <v>350</v>
      </c>
      <c r="P50" s="3">
        <f t="shared" si="14"/>
        <v>90.2</v>
      </c>
      <c r="Q50" s="12">
        <f>13*P50-O50-N50-F50</f>
        <v>470.60000000000014</v>
      </c>
      <c r="R50" s="12">
        <v>560</v>
      </c>
      <c r="S50" s="12">
        <f t="shared" si="20"/>
        <v>560</v>
      </c>
      <c r="T50" s="12"/>
      <c r="U50" s="12">
        <v>650</v>
      </c>
      <c r="V50" s="5"/>
      <c r="W50" s="3">
        <f t="shared" si="21"/>
        <v>13.991130820399112</v>
      </c>
      <c r="X50" s="3">
        <f t="shared" si="17"/>
        <v>7.7827050997782701</v>
      </c>
      <c r="Y50" s="3">
        <v>83.8</v>
      </c>
      <c r="Z50" s="3">
        <v>76.8</v>
      </c>
      <c r="AA50" s="3">
        <v>90.4</v>
      </c>
      <c r="AB50" s="3">
        <v>80.400000000000006</v>
      </c>
      <c r="AC50" s="3">
        <v>101</v>
      </c>
      <c r="AD50" s="3"/>
      <c r="AE50" s="3">
        <f t="shared" si="6"/>
        <v>156.80000000000001</v>
      </c>
      <c r="AF50" s="3">
        <f t="shared" si="7"/>
        <v>0</v>
      </c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</row>
    <row r="51" spans="1:48" x14ac:dyDescent="0.25">
      <c r="A51" s="3" t="s">
        <v>85</v>
      </c>
      <c r="B51" s="3" t="s">
        <v>32</v>
      </c>
      <c r="C51" s="3">
        <v>666</v>
      </c>
      <c r="D51" s="3">
        <v>176</v>
      </c>
      <c r="E51" s="3">
        <v>560</v>
      </c>
      <c r="F51" s="15">
        <f>133+F37</f>
        <v>127</v>
      </c>
      <c r="G51" s="4">
        <v>0.35</v>
      </c>
      <c r="H51" s="3">
        <v>45</v>
      </c>
      <c r="I51" s="3" t="s">
        <v>33</v>
      </c>
      <c r="J51" s="3">
        <v>567</v>
      </c>
      <c r="K51" s="3">
        <f t="shared" si="13"/>
        <v>-7</v>
      </c>
      <c r="L51" s="3"/>
      <c r="M51" s="3"/>
      <c r="N51" s="3">
        <v>300</v>
      </c>
      <c r="O51" s="3">
        <v>700</v>
      </c>
      <c r="P51" s="3">
        <f t="shared" si="14"/>
        <v>112</v>
      </c>
      <c r="Q51" s="12">
        <f>13*P51-O51-N51-F51</f>
        <v>329</v>
      </c>
      <c r="R51" s="12">
        <v>450</v>
      </c>
      <c r="S51" s="12">
        <f t="shared" si="20"/>
        <v>450</v>
      </c>
      <c r="T51" s="12"/>
      <c r="U51" s="12">
        <v>550</v>
      </c>
      <c r="V51" s="5"/>
      <c r="W51" s="3">
        <f t="shared" si="21"/>
        <v>14.080357142857142</v>
      </c>
      <c r="X51" s="3">
        <f t="shared" si="17"/>
        <v>10.0625</v>
      </c>
      <c r="Y51" s="3">
        <v>121.8</v>
      </c>
      <c r="Z51" s="3">
        <v>89</v>
      </c>
      <c r="AA51" s="3">
        <v>114</v>
      </c>
      <c r="AB51" s="3">
        <v>139.80000000000001</v>
      </c>
      <c r="AC51" s="3">
        <v>114</v>
      </c>
      <c r="AD51" s="3" t="s">
        <v>86</v>
      </c>
      <c r="AE51" s="3">
        <f t="shared" si="6"/>
        <v>157.5</v>
      </c>
      <c r="AF51" s="3">
        <f t="shared" si="7"/>
        <v>0</v>
      </c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</row>
    <row r="52" spans="1:48" x14ac:dyDescent="0.25">
      <c r="A52" s="3" t="s">
        <v>87</v>
      </c>
      <c r="B52" s="3" t="s">
        <v>32</v>
      </c>
      <c r="C52" s="3">
        <v>510</v>
      </c>
      <c r="D52" s="3">
        <v>450</v>
      </c>
      <c r="E52" s="3">
        <v>449</v>
      </c>
      <c r="F52" s="3">
        <v>400</v>
      </c>
      <c r="G52" s="4">
        <v>0.28000000000000003</v>
      </c>
      <c r="H52" s="3">
        <v>45</v>
      </c>
      <c r="I52" s="3" t="s">
        <v>33</v>
      </c>
      <c r="J52" s="3">
        <v>460</v>
      </c>
      <c r="K52" s="3">
        <f t="shared" si="13"/>
        <v>-11</v>
      </c>
      <c r="L52" s="3"/>
      <c r="M52" s="3"/>
      <c r="N52" s="3">
        <v>150</v>
      </c>
      <c r="O52" s="3">
        <v>300</v>
      </c>
      <c r="P52" s="3">
        <f t="shared" si="14"/>
        <v>89.8</v>
      </c>
      <c r="Q52" s="12">
        <f>13*P52-O52-N52-F52</f>
        <v>317.39999999999986</v>
      </c>
      <c r="R52" s="12">
        <v>410</v>
      </c>
      <c r="S52" s="12">
        <f t="shared" si="20"/>
        <v>410</v>
      </c>
      <c r="T52" s="12"/>
      <c r="U52" s="12">
        <v>500</v>
      </c>
      <c r="V52" s="5"/>
      <c r="W52" s="3">
        <f t="shared" si="21"/>
        <v>14.03118040089087</v>
      </c>
      <c r="X52" s="3">
        <f t="shared" si="17"/>
        <v>9.4654788418708247</v>
      </c>
      <c r="Y52" s="3">
        <v>91.2</v>
      </c>
      <c r="Z52" s="3">
        <v>92.8</v>
      </c>
      <c r="AA52" s="3">
        <v>96.8</v>
      </c>
      <c r="AB52" s="3">
        <v>109.8</v>
      </c>
      <c r="AC52" s="3">
        <v>118.2</v>
      </c>
      <c r="AD52" s="3"/>
      <c r="AE52" s="3">
        <f t="shared" si="6"/>
        <v>114.80000000000001</v>
      </c>
      <c r="AF52" s="3">
        <f t="shared" si="7"/>
        <v>0</v>
      </c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</row>
    <row r="53" spans="1:48" x14ac:dyDescent="0.25">
      <c r="A53" s="3" t="s">
        <v>88</v>
      </c>
      <c r="B53" s="3" t="s">
        <v>32</v>
      </c>
      <c r="C53" s="3">
        <v>809</v>
      </c>
      <c r="D53" s="3">
        <v>121</v>
      </c>
      <c r="E53" s="3">
        <v>582</v>
      </c>
      <c r="F53" s="3">
        <v>219</v>
      </c>
      <c r="G53" s="4">
        <v>0.35</v>
      </c>
      <c r="H53" s="3">
        <v>45</v>
      </c>
      <c r="I53" s="3" t="s">
        <v>37</v>
      </c>
      <c r="J53" s="3">
        <v>619</v>
      </c>
      <c r="K53" s="3">
        <f t="shared" si="13"/>
        <v>-37</v>
      </c>
      <c r="L53" s="3"/>
      <c r="M53" s="3"/>
      <c r="N53" s="3">
        <v>250</v>
      </c>
      <c r="O53" s="3">
        <v>500</v>
      </c>
      <c r="P53" s="3">
        <f t="shared" si="14"/>
        <v>116.4</v>
      </c>
      <c r="Q53" s="12">
        <f>14*P53-O53-N53-F53</f>
        <v>660.60000000000014</v>
      </c>
      <c r="R53" s="12">
        <v>760</v>
      </c>
      <c r="S53" s="12">
        <f t="shared" si="20"/>
        <v>660</v>
      </c>
      <c r="T53" s="12">
        <v>100</v>
      </c>
      <c r="U53" s="12">
        <v>760</v>
      </c>
      <c r="V53" s="5"/>
      <c r="W53" s="3">
        <f t="shared" si="21"/>
        <v>14.853951890034363</v>
      </c>
      <c r="X53" s="3">
        <f t="shared" si="17"/>
        <v>8.324742268041236</v>
      </c>
      <c r="Y53" s="3">
        <v>105.8</v>
      </c>
      <c r="Z53" s="3">
        <v>102.4</v>
      </c>
      <c r="AA53" s="3">
        <v>128.6</v>
      </c>
      <c r="AB53" s="3">
        <v>119.8</v>
      </c>
      <c r="AC53" s="3">
        <v>123</v>
      </c>
      <c r="AD53" s="3"/>
      <c r="AE53" s="3">
        <f t="shared" si="6"/>
        <v>230.99999999999997</v>
      </c>
      <c r="AF53" s="3">
        <f t="shared" si="7"/>
        <v>35</v>
      </c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</row>
    <row r="54" spans="1:48" x14ac:dyDescent="0.25">
      <c r="A54" s="3" t="s">
        <v>89</v>
      </c>
      <c r="B54" s="3" t="s">
        <v>32</v>
      </c>
      <c r="C54" s="3">
        <v>625</v>
      </c>
      <c r="D54" s="3">
        <v>640</v>
      </c>
      <c r="E54" s="3">
        <v>529</v>
      </c>
      <c r="F54" s="3">
        <v>604</v>
      </c>
      <c r="G54" s="4">
        <v>0.35</v>
      </c>
      <c r="H54" s="3">
        <v>45</v>
      </c>
      <c r="I54" s="3" t="s">
        <v>37</v>
      </c>
      <c r="J54" s="3">
        <v>525</v>
      </c>
      <c r="K54" s="3">
        <f t="shared" si="13"/>
        <v>4</v>
      </c>
      <c r="L54" s="3"/>
      <c r="M54" s="3"/>
      <c r="N54" s="3">
        <v>250</v>
      </c>
      <c r="O54" s="3">
        <v>400</v>
      </c>
      <c r="P54" s="3">
        <f t="shared" si="14"/>
        <v>105.8</v>
      </c>
      <c r="Q54" s="12">
        <f>14*P54-O54-N54-F54</f>
        <v>227.20000000000005</v>
      </c>
      <c r="R54" s="12">
        <v>330</v>
      </c>
      <c r="S54" s="12">
        <f t="shared" si="20"/>
        <v>280</v>
      </c>
      <c r="T54" s="12">
        <v>50</v>
      </c>
      <c r="U54" s="12">
        <v>330</v>
      </c>
      <c r="V54" s="5"/>
      <c r="W54" s="3">
        <f t="shared" si="21"/>
        <v>14.971644612476371</v>
      </c>
      <c r="X54" s="3">
        <f t="shared" si="17"/>
        <v>11.852551984877127</v>
      </c>
      <c r="Y54" s="3">
        <v>118.6</v>
      </c>
      <c r="Z54" s="3">
        <v>116.6</v>
      </c>
      <c r="AA54" s="3">
        <v>116.4</v>
      </c>
      <c r="AB54" s="3">
        <v>111.4</v>
      </c>
      <c r="AC54" s="3">
        <v>120.8</v>
      </c>
      <c r="AD54" s="3"/>
      <c r="AE54" s="3">
        <f t="shared" si="6"/>
        <v>98</v>
      </c>
      <c r="AF54" s="3">
        <f t="shared" si="7"/>
        <v>17.5</v>
      </c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</row>
    <row r="55" spans="1:48" x14ac:dyDescent="0.25">
      <c r="A55" s="3" t="s">
        <v>90</v>
      </c>
      <c r="B55" s="3" t="s">
        <v>32</v>
      </c>
      <c r="C55" s="3">
        <v>202</v>
      </c>
      <c r="D55" s="3">
        <v>138</v>
      </c>
      <c r="E55" s="3">
        <v>137</v>
      </c>
      <c r="F55" s="3">
        <v>149</v>
      </c>
      <c r="G55" s="4">
        <v>0.28000000000000003</v>
      </c>
      <c r="H55" s="3">
        <v>45</v>
      </c>
      <c r="I55" s="3" t="s">
        <v>33</v>
      </c>
      <c r="J55" s="3">
        <v>157</v>
      </c>
      <c r="K55" s="3">
        <f t="shared" si="13"/>
        <v>-20</v>
      </c>
      <c r="L55" s="3"/>
      <c r="M55" s="3"/>
      <c r="N55" s="3">
        <v>150</v>
      </c>
      <c r="O55" s="3"/>
      <c r="P55" s="3">
        <f t="shared" si="14"/>
        <v>27.4</v>
      </c>
      <c r="Q55" s="12">
        <f>13*P55-O55-N55-F55</f>
        <v>57.199999999999989</v>
      </c>
      <c r="R55" s="12">
        <v>90</v>
      </c>
      <c r="S55" s="12">
        <f t="shared" si="20"/>
        <v>90</v>
      </c>
      <c r="T55" s="12"/>
      <c r="U55" s="12">
        <v>100</v>
      </c>
      <c r="V55" s="5"/>
      <c r="W55" s="3">
        <f t="shared" si="21"/>
        <v>14.197080291970803</v>
      </c>
      <c r="X55" s="3">
        <f t="shared" si="17"/>
        <v>10.912408759124089</v>
      </c>
      <c r="Y55" s="3">
        <v>31.8</v>
      </c>
      <c r="Z55" s="3">
        <v>29</v>
      </c>
      <c r="AA55" s="3">
        <v>15</v>
      </c>
      <c r="AB55" s="3">
        <v>34.6</v>
      </c>
      <c r="AC55" s="3">
        <v>39</v>
      </c>
      <c r="AD55" s="3"/>
      <c r="AE55" s="3">
        <f t="shared" si="6"/>
        <v>25.200000000000003</v>
      </c>
      <c r="AF55" s="3">
        <f t="shared" si="7"/>
        <v>0</v>
      </c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</row>
    <row r="56" spans="1:48" x14ac:dyDescent="0.25">
      <c r="A56" s="3" t="s">
        <v>91</v>
      </c>
      <c r="B56" s="3" t="s">
        <v>32</v>
      </c>
      <c r="C56" s="3">
        <v>471</v>
      </c>
      <c r="D56" s="3">
        <v>896</v>
      </c>
      <c r="E56" s="3">
        <v>594</v>
      </c>
      <c r="F56" s="3">
        <v>603</v>
      </c>
      <c r="G56" s="4">
        <v>0.41</v>
      </c>
      <c r="H56" s="3">
        <v>45</v>
      </c>
      <c r="I56" s="3" t="s">
        <v>33</v>
      </c>
      <c r="J56" s="3">
        <v>611</v>
      </c>
      <c r="K56" s="3">
        <f t="shared" si="13"/>
        <v>-17</v>
      </c>
      <c r="L56" s="3"/>
      <c r="M56" s="3"/>
      <c r="N56" s="3">
        <v>300</v>
      </c>
      <c r="O56" s="3">
        <v>800</v>
      </c>
      <c r="P56" s="3">
        <f t="shared" si="14"/>
        <v>118.8</v>
      </c>
      <c r="Q56" s="12"/>
      <c r="R56" s="12">
        <v>80</v>
      </c>
      <c r="S56" s="12">
        <f t="shared" si="20"/>
        <v>80</v>
      </c>
      <c r="T56" s="12"/>
      <c r="U56" s="12">
        <v>80</v>
      </c>
      <c r="V56" s="5"/>
      <c r="W56" s="3">
        <f t="shared" si="21"/>
        <v>15.008417508417509</v>
      </c>
      <c r="X56" s="3">
        <f t="shared" si="17"/>
        <v>14.335016835016836</v>
      </c>
      <c r="Y56" s="3">
        <v>163.80000000000001</v>
      </c>
      <c r="Z56" s="3">
        <v>140.80000000000001</v>
      </c>
      <c r="AA56" s="3">
        <v>137.19999999999999</v>
      </c>
      <c r="AB56" s="3">
        <v>169</v>
      </c>
      <c r="AC56" s="3">
        <v>182.2</v>
      </c>
      <c r="AD56" s="3"/>
      <c r="AE56" s="3">
        <f t="shared" si="6"/>
        <v>32.799999999999997</v>
      </c>
      <c r="AF56" s="3">
        <f t="shared" si="7"/>
        <v>0</v>
      </c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</row>
    <row r="57" spans="1:48" x14ac:dyDescent="0.25">
      <c r="A57" s="3" t="s">
        <v>92</v>
      </c>
      <c r="B57" s="3" t="s">
        <v>32</v>
      </c>
      <c r="C57" s="3">
        <v>1478</v>
      </c>
      <c r="D57" s="3">
        <v>310</v>
      </c>
      <c r="E57" s="15">
        <f>558+E94</f>
        <v>621</v>
      </c>
      <c r="F57" s="15">
        <f>1129+F94</f>
        <v>1005</v>
      </c>
      <c r="G57" s="4">
        <v>0.41</v>
      </c>
      <c r="H57" s="3">
        <v>45</v>
      </c>
      <c r="I57" s="3" t="s">
        <v>37</v>
      </c>
      <c r="J57" s="3">
        <v>585</v>
      </c>
      <c r="K57" s="3">
        <f t="shared" si="13"/>
        <v>36</v>
      </c>
      <c r="L57" s="3"/>
      <c r="M57" s="3"/>
      <c r="N57" s="3">
        <v>250</v>
      </c>
      <c r="O57" s="3">
        <v>450</v>
      </c>
      <c r="P57" s="3">
        <f t="shared" si="14"/>
        <v>124.2</v>
      </c>
      <c r="Q57" s="12">
        <f>14*P57-O57-N57-F57</f>
        <v>33.799999999999955</v>
      </c>
      <c r="R57" s="12">
        <v>160</v>
      </c>
      <c r="S57" s="12">
        <f t="shared" si="20"/>
        <v>80</v>
      </c>
      <c r="T57" s="12">
        <v>80</v>
      </c>
      <c r="U57" s="12">
        <v>160</v>
      </c>
      <c r="V57" s="5"/>
      <c r="W57" s="3">
        <f t="shared" si="21"/>
        <v>15.016103059581321</v>
      </c>
      <c r="X57" s="3">
        <f t="shared" si="17"/>
        <v>13.727858293075684</v>
      </c>
      <c r="Y57" s="3">
        <v>155</v>
      </c>
      <c r="Z57" s="3">
        <v>153.6</v>
      </c>
      <c r="AA57" s="3">
        <v>155.80000000000001</v>
      </c>
      <c r="AB57" s="3">
        <v>159.80000000000001</v>
      </c>
      <c r="AC57" s="3">
        <v>147.6</v>
      </c>
      <c r="AD57" s="3"/>
      <c r="AE57" s="3">
        <f t="shared" si="6"/>
        <v>32.799999999999997</v>
      </c>
      <c r="AF57" s="3">
        <f t="shared" si="7"/>
        <v>32.799999999999997</v>
      </c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</row>
    <row r="58" spans="1:48" x14ac:dyDescent="0.25">
      <c r="A58" s="3" t="s">
        <v>93</v>
      </c>
      <c r="B58" s="3" t="s">
        <v>32</v>
      </c>
      <c r="C58" s="3">
        <v>789</v>
      </c>
      <c r="D58" s="3">
        <v>300</v>
      </c>
      <c r="E58" s="3">
        <v>411</v>
      </c>
      <c r="F58" s="3">
        <v>594</v>
      </c>
      <c r="G58" s="4">
        <v>0.41</v>
      </c>
      <c r="H58" s="3">
        <v>45</v>
      </c>
      <c r="I58" s="3" t="s">
        <v>33</v>
      </c>
      <c r="J58" s="3">
        <v>423</v>
      </c>
      <c r="K58" s="3">
        <f t="shared" si="13"/>
        <v>-12</v>
      </c>
      <c r="L58" s="3"/>
      <c r="M58" s="3"/>
      <c r="N58" s="3">
        <v>200</v>
      </c>
      <c r="O58" s="3">
        <v>400</v>
      </c>
      <c r="P58" s="3">
        <f t="shared" si="14"/>
        <v>82.2</v>
      </c>
      <c r="Q58" s="12"/>
      <c r="R58" s="12">
        <v>40</v>
      </c>
      <c r="S58" s="12">
        <f t="shared" si="20"/>
        <v>20</v>
      </c>
      <c r="T58" s="12">
        <v>20</v>
      </c>
      <c r="U58" s="12">
        <v>40</v>
      </c>
      <c r="V58" s="5"/>
      <c r="W58" s="3">
        <f t="shared" si="21"/>
        <v>15.012165450121653</v>
      </c>
      <c r="X58" s="3">
        <f t="shared" si="17"/>
        <v>14.525547445255475</v>
      </c>
      <c r="Y58" s="3">
        <v>115</v>
      </c>
      <c r="Z58" s="3">
        <v>63.6</v>
      </c>
      <c r="AA58" s="3">
        <v>113.6</v>
      </c>
      <c r="AB58" s="3">
        <v>125.4</v>
      </c>
      <c r="AC58" s="3">
        <v>115.4</v>
      </c>
      <c r="AD58" s="3"/>
      <c r="AE58" s="3">
        <f t="shared" si="6"/>
        <v>8.1999999999999993</v>
      </c>
      <c r="AF58" s="3">
        <f t="shared" si="7"/>
        <v>8.1999999999999993</v>
      </c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</row>
    <row r="59" spans="1:48" x14ac:dyDescent="0.25">
      <c r="A59" s="3" t="s">
        <v>94</v>
      </c>
      <c r="B59" s="3" t="s">
        <v>32</v>
      </c>
      <c r="C59" s="3">
        <v>80</v>
      </c>
      <c r="D59" s="3">
        <v>161</v>
      </c>
      <c r="E59" s="3">
        <v>27</v>
      </c>
      <c r="F59" s="3">
        <v>202</v>
      </c>
      <c r="G59" s="4">
        <v>0.4</v>
      </c>
      <c r="H59" s="3">
        <v>30</v>
      </c>
      <c r="I59" s="3" t="s">
        <v>33</v>
      </c>
      <c r="J59" s="3">
        <v>35</v>
      </c>
      <c r="K59" s="3">
        <f t="shared" si="13"/>
        <v>-8</v>
      </c>
      <c r="L59" s="3"/>
      <c r="M59" s="3"/>
      <c r="N59" s="3">
        <v>0</v>
      </c>
      <c r="O59" s="3"/>
      <c r="P59" s="3">
        <f t="shared" si="14"/>
        <v>5.4</v>
      </c>
      <c r="Q59" s="12"/>
      <c r="R59" s="12">
        <f t="shared" si="22"/>
        <v>0</v>
      </c>
      <c r="S59" s="12">
        <f t="shared" si="20"/>
        <v>0</v>
      </c>
      <c r="T59" s="12"/>
      <c r="U59" s="12"/>
      <c r="V59" s="5"/>
      <c r="W59" s="3">
        <f t="shared" si="21"/>
        <v>37.407407407407405</v>
      </c>
      <c r="X59" s="3">
        <f t="shared" si="17"/>
        <v>37.407407407407405</v>
      </c>
      <c r="Y59" s="3">
        <v>8</v>
      </c>
      <c r="Z59" s="3">
        <v>17</v>
      </c>
      <c r="AA59" s="3">
        <v>11</v>
      </c>
      <c r="AB59" s="3">
        <v>5.8</v>
      </c>
      <c r="AC59" s="3">
        <v>-1</v>
      </c>
      <c r="AD59" s="14" t="s">
        <v>41</v>
      </c>
      <c r="AE59" s="3">
        <f t="shared" si="6"/>
        <v>0</v>
      </c>
      <c r="AF59" s="3">
        <f t="shared" si="7"/>
        <v>0</v>
      </c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</row>
    <row r="60" spans="1:48" x14ac:dyDescent="0.25">
      <c r="A60" s="3" t="s">
        <v>95</v>
      </c>
      <c r="B60" s="3" t="s">
        <v>35</v>
      </c>
      <c r="C60" s="3">
        <v>33.945999999999998</v>
      </c>
      <c r="D60" s="3"/>
      <c r="E60" s="3">
        <v>5.12</v>
      </c>
      <c r="F60" s="3">
        <v>23.88</v>
      </c>
      <c r="G60" s="4">
        <v>1</v>
      </c>
      <c r="H60" s="3">
        <v>30</v>
      </c>
      <c r="I60" s="3" t="s">
        <v>33</v>
      </c>
      <c r="J60" s="3">
        <v>5</v>
      </c>
      <c r="K60" s="3">
        <f t="shared" si="13"/>
        <v>0.12000000000000011</v>
      </c>
      <c r="L60" s="3"/>
      <c r="M60" s="3"/>
      <c r="N60" s="3">
        <v>0</v>
      </c>
      <c r="O60" s="3"/>
      <c r="P60" s="3">
        <f t="shared" si="14"/>
        <v>1.024</v>
      </c>
      <c r="Q60" s="12"/>
      <c r="R60" s="12">
        <f t="shared" si="22"/>
        <v>0</v>
      </c>
      <c r="S60" s="12">
        <f t="shared" si="20"/>
        <v>0</v>
      </c>
      <c r="T60" s="12"/>
      <c r="U60" s="12"/>
      <c r="V60" s="5"/>
      <c r="W60" s="3">
        <f t="shared" si="21"/>
        <v>23.3203125</v>
      </c>
      <c r="X60" s="3">
        <f t="shared" si="17"/>
        <v>23.3203125</v>
      </c>
      <c r="Y60" s="3">
        <v>1.2512000000000001</v>
      </c>
      <c r="Z60" s="3">
        <v>1.0334000000000001</v>
      </c>
      <c r="AA60" s="3">
        <v>-0.2044</v>
      </c>
      <c r="AB60" s="3">
        <v>-0.29299999999999998</v>
      </c>
      <c r="AC60" s="3">
        <v>-1.2194</v>
      </c>
      <c r="AD60" s="21" t="s">
        <v>96</v>
      </c>
      <c r="AE60" s="3">
        <f t="shared" si="6"/>
        <v>0</v>
      </c>
      <c r="AF60" s="3">
        <f t="shared" si="7"/>
        <v>0</v>
      </c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</row>
    <row r="61" spans="1:48" x14ac:dyDescent="0.25">
      <c r="A61" s="3" t="s">
        <v>97</v>
      </c>
      <c r="B61" s="3" t="s">
        <v>32</v>
      </c>
      <c r="C61" s="3">
        <v>82</v>
      </c>
      <c r="D61" s="3">
        <v>240</v>
      </c>
      <c r="E61" s="3">
        <v>89</v>
      </c>
      <c r="F61" s="3">
        <v>232</v>
      </c>
      <c r="G61" s="4">
        <v>0.41</v>
      </c>
      <c r="H61" s="3">
        <v>45</v>
      </c>
      <c r="I61" s="3" t="s">
        <v>33</v>
      </c>
      <c r="J61" s="3">
        <v>87</v>
      </c>
      <c r="K61" s="3">
        <f t="shared" si="13"/>
        <v>2</v>
      </c>
      <c r="L61" s="3"/>
      <c r="M61" s="3"/>
      <c r="N61" s="3">
        <v>0</v>
      </c>
      <c r="O61" s="3"/>
      <c r="P61" s="3">
        <f t="shared" si="14"/>
        <v>17.8</v>
      </c>
      <c r="Q61" s="12"/>
      <c r="R61" s="12">
        <v>24</v>
      </c>
      <c r="S61" s="12">
        <f t="shared" si="20"/>
        <v>24</v>
      </c>
      <c r="T61" s="12"/>
      <c r="U61" s="12">
        <v>40</v>
      </c>
      <c r="V61" s="5"/>
      <c r="W61" s="3">
        <f t="shared" si="21"/>
        <v>14.382022471910112</v>
      </c>
      <c r="X61" s="3">
        <f t="shared" si="17"/>
        <v>13.033707865168539</v>
      </c>
      <c r="Y61" s="3">
        <v>21.4</v>
      </c>
      <c r="Z61" s="3">
        <v>29.2</v>
      </c>
      <c r="AA61" s="3">
        <v>20.2</v>
      </c>
      <c r="AB61" s="3">
        <v>17.399999999999999</v>
      </c>
      <c r="AC61" s="3">
        <v>26.6</v>
      </c>
      <c r="AD61" s="3"/>
      <c r="AE61" s="3">
        <f t="shared" si="6"/>
        <v>9.84</v>
      </c>
      <c r="AF61" s="3">
        <f t="shared" si="7"/>
        <v>0</v>
      </c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</row>
    <row r="62" spans="1:48" x14ac:dyDescent="0.25">
      <c r="A62" s="3" t="s">
        <v>98</v>
      </c>
      <c r="B62" s="3" t="s">
        <v>35</v>
      </c>
      <c r="C62" s="3">
        <v>40.353000000000002</v>
      </c>
      <c r="D62" s="3"/>
      <c r="E62" s="3">
        <v>5.0869999999999997</v>
      </c>
      <c r="F62" s="3">
        <v>33.234000000000002</v>
      </c>
      <c r="G62" s="4">
        <v>1</v>
      </c>
      <c r="H62" s="3">
        <v>45</v>
      </c>
      <c r="I62" s="3" t="s">
        <v>33</v>
      </c>
      <c r="J62" s="3">
        <v>6</v>
      </c>
      <c r="K62" s="3">
        <f t="shared" si="13"/>
        <v>-0.91300000000000026</v>
      </c>
      <c r="L62" s="3"/>
      <c r="M62" s="3"/>
      <c r="N62" s="3">
        <v>0</v>
      </c>
      <c r="O62" s="3"/>
      <c r="P62" s="3">
        <f t="shared" si="14"/>
        <v>1.0173999999999999</v>
      </c>
      <c r="Q62" s="12"/>
      <c r="R62" s="12">
        <f t="shared" si="22"/>
        <v>0</v>
      </c>
      <c r="S62" s="12">
        <f t="shared" si="20"/>
        <v>0</v>
      </c>
      <c r="T62" s="12"/>
      <c r="U62" s="12"/>
      <c r="V62" s="5"/>
      <c r="W62" s="3">
        <f t="shared" si="21"/>
        <v>32.665618242579129</v>
      </c>
      <c r="X62" s="3">
        <f t="shared" si="17"/>
        <v>32.665618242579129</v>
      </c>
      <c r="Y62" s="3">
        <v>1.6324000000000001</v>
      </c>
      <c r="Z62" s="3">
        <v>1.4296</v>
      </c>
      <c r="AA62" s="3">
        <v>1.454</v>
      </c>
      <c r="AB62" s="3">
        <v>0.76700000000000002</v>
      </c>
      <c r="AC62" s="3">
        <v>-0.12920000000000001</v>
      </c>
      <c r="AD62" s="21" t="s">
        <v>99</v>
      </c>
      <c r="AE62" s="3">
        <f t="shared" si="6"/>
        <v>0</v>
      </c>
      <c r="AF62" s="3">
        <f t="shared" si="7"/>
        <v>0</v>
      </c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</row>
    <row r="63" spans="1:48" x14ac:dyDescent="0.25">
      <c r="A63" s="3" t="s">
        <v>100</v>
      </c>
      <c r="B63" s="3" t="s">
        <v>32</v>
      </c>
      <c r="C63" s="3">
        <v>67</v>
      </c>
      <c r="D63" s="3">
        <v>276</v>
      </c>
      <c r="E63" s="3">
        <v>120</v>
      </c>
      <c r="F63" s="3">
        <v>176</v>
      </c>
      <c r="G63" s="4">
        <v>0.36</v>
      </c>
      <c r="H63" s="3">
        <v>45</v>
      </c>
      <c r="I63" s="3" t="s">
        <v>33</v>
      </c>
      <c r="J63" s="3">
        <v>128</v>
      </c>
      <c r="K63" s="3">
        <f t="shared" si="13"/>
        <v>-8</v>
      </c>
      <c r="L63" s="3"/>
      <c r="M63" s="3"/>
      <c r="N63" s="3">
        <v>180</v>
      </c>
      <c r="O63" s="3"/>
      <c r="P63" s="3">
        <f t="shared" si="14"/>
        <v>24</v>
      </c>
      <c r="Q63" s="12"/>
      <c r="R63" s="12">
        <f t="shared" si="22"/>
        <v>0</v>
      </c>
      <c r="S63" s="12">
        <f t="shared" si="20"/>
        <v>0</v>
      </c>
      <c r="T63" s="12"/>
      <c r="U63" s="12"/>
      <c r="V63" s="5"/>
      <c r="W63" s="3">
        <f t="shared" si="21"/>
        <v>14.833333333333334</v>
      </c>
      <c r="X63" s="3">
        <f t="shared" si="17"/>
        <v>14.833333333333334</v>
      </c>
      <c r="Y63" s="3">
        <v>35.799999999999997</v>
      </c>
      <c r="Z63" s="3">
        <v>32.200000000000003</v>
      </c>
      <c r="AA63" s="3">
        <v>23.2</v>
      </c>
      <c r="AB63" s="3">
        <v>26.2</v>
      </c>
      <c r="AC63" s="3">
        <v>29.2</v>
      </c>
      <c r="AD63" s="3"/>
      <c r="AE63" s="3">
        <f t="shared" si="6"/>
        <v>0</v>
      </c>
      <c r="AF63" s="3">
        <f t="shared" si="7"/>
        <v>0</v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</row>
    <row r="64" spans="1:48" x14ac:dyDescent="0.25">
      <c r="A64" s="3" t="s">
        <v>101</v>
      </c>
      <c r="B64" s="3" t="s">
        <v>35</v>
      </c>
      <c r="C64" s="3">
        <v>5.1210000000000004</v>
      </c>
      <c r="D64" s="3">
        <v>29.78</v>
      </c>
      <c r="E64" s="3">
        <v>10.666</v>
      </c>
      <c r="F64" s="3">
        <v>19.954000000000001</v>
      </c>
      <c r="G64" s="4">
        <v>1</v>
      </c>
      <c r="H64" s="3">
        <v>45</v>
      </c>
      <c r="I64" s="3" t="s">
        <v>33</v>
      </c>
      <c r="J64" s="3">
        <v>16</v>
      </c>
      <c r="K64" s="3">
        <f t="shared" si="13"/>
        <v>-5.3339999999999996</v>
      </c>
      <c r="L64" s="3"/>
      <c r="M64" s="3"/>
      <c r="N64" s="3">
        <v>10</v>
      </c>
      <c r="O64" s="3"/>
      <c r="P64" s="3">
        <f t="shared" si="14"/>
        <v>2.1332</v>
      </c>
      <c r="Q64" s="12"/>
      <c r="R64" s="12">
        <f t="shared" si="22"/>
        <v>0</v>
      </c>
      <c r="S64" s="12">
        <f t="shared" si="20"/>
        <v>0</v>
      </c>
      <c r="T64" s="12"/>
      <c r="U64" s="12"/>
      <c r="V64" s="5"/>
      <c r="W64" s="3">
        <f t="shared" si="21"/>
        <v>14.04181511344459</v>
      </c>
      <c r="X64" s="3">
        <f t="shared" si="17"/>
        <v>14.04181511344459</v>
      </c>
      <c r="Y64" s="3">
        <v>2.3778000000000001</v>
      </c>
      <c r="Z64" s="3">
        <v>3.6494</v>
      </c>
      <c r="AA64" s="3">
        <v>1.9092</v>
      </c>
      <c r="AB64" s="3">
        <v>2.7637999999999998</v>
      </c>
      <c r="AC64" s="3">
        <v>4.0015999999999998</v>
      </c>
      <c r="AD64" s="3"/>
      <c r="AE64" s="3">
        <f t="shared" si="6"/>
        <v>0</v>
      </c>
      <c r="AF64" s="3">
        <f t="shared" si="7"/>
        <v>0</v>
      </c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</row>
    <row r="65" spans="1:48" x14ac:dyDescent="0.25">
      <c r="A65" s="3" t="s">
        <v>102</v>
      </c>
      <c r="B65" s="3" t="s">
        <v>32</v>
      </c>
      <c r="C65" s="3">
        <v>75</v>
      </c>
      <c r="D65" s="3">
        <v>73</v>
      </c>
      <c r="E65" s="3">
        <v>24</v>
      </c>
      <c r="F65" s="3">
        <v>118</v>
      </c>
      <c r="G65" s="4">
        <v>0.41</v>
      </c>
      <c r="H65" s="3">
        <v>45</v>
      </c>
      <c r="I65" s="3" t="s">
        <v>33</v>
      </c>
      <c r="J65" s="3">
        <v>29</v>
      </c>
      <c r="K65" s="3">
        <f t="shared" si="13"/>
        <v>-5</v>
      </c>
      <c r="L65" s="3"/>
      <c r="M65" s="3"/>
      <c r="N65" s="3">
        <v>12</v>
      </c>
      <c r="O65" s="3"/>
      <c r="P65" s="3">
        <f t="shared" si="14"/>
        <v>4.8</v>
      </c>
      <c r="Q65" s="12"/>
      <c r="R65" s="12">
        <f t="shared" si="22"/>
        <v>0</v>
      </c>
      <c r="S65" s="12">
        <f t="shared" si="20"/>
        <v>0</v>
      </c>
      <c r="T65" s="12"/>
      <c r="U65" s="12"/>
      <c r="V65" s="5"/>
      <c r="W65" s="3">
        <f t="shared" si="21"/>
        <v>27.083333333333336</v>
      </c>
      <c r="X65" s="3">
        <f t="shared" si="17"/>
        <v>27.083333333333336</v>
      </c>
      <c r="Y65" s="3">
        <v>10.199999999999999</v>
      </c>
      <c r="Z65" s="3">
        <v>10.8</v>
      </c>
      <c r="AA65" s="3">
        <v>10.0024</v>
      </c>
      <c r="AB65" s="3">
        <v>9.4</v>
      </c>
      <c r="AC65" s="3">
        <v>9.8000000000000007</v>
      </c>
      <c r="AD65" s="14" t="s">
        <v>41</v>
      </c>
      <c r="AE65" s="3">
        <f t="shared" si="6"/>
        <v>0</v>
      </c>
      <c r="AF65" s="3">
        <f t="shared" si="7"/>
        <v>0</v>
      </c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</row>
    <row r="66" spans="1:48" x14ac:dyDescent="0.25">
      <c r="A66" s="3" t="s">
        <v>103</v>
      </c>
      <c r="B66" s="3" t="s">
        <v>32</v>
      </c>
      <c r="C66" s="3">
        <v>122</v>
      </c>
      <c r="D66" s="3">
        <v>37</v>
      </c>
      <c r="E66" s="3">
        <v>21</v>
      </c>
      <c r="F66" s="3">
        <v>128</v>
      </c>
      <c r="G66" s="4">
        <v>0.41</v>
      </c>
      <c r="H66" s="3">
        <v>45</v>
      </c>
      <c r="I66" s="3" t="s">
        <v>33</v>
      </c>
      <c r="J66" s="3">
        <v>30</v>
      </c>
      <c r="K66" s="3">
        <f t="shared" si="13"/>
        <v>-9</v>
      </c>
      <c r="L66" s="3"/>
      <c r="M66" s="3"/>
      <c r="N66" s="3">
        <v>0</v>
      </c>
      <c r="O66" s="3"/>
      <c r="P66" s="3">
        <f t="shared" si="14"/>
        <v>4.2</v>
      </c>
      <c r="Q66" s="12"/>
      <c r="R66" s="12">
        <f t="shared" si="22"/>
        <v>0</v>
      </c>
      <c r="S66" s="12">
        <f t="shared" si="20"/>
        <v>0</v>
      </c>
      <c r="T66" s="12"/>
      <c r="U66" s="12"/>
      <c r="V66" s="5"/>
      <c r="W66" s="3">
        <f t="shared" si="21"/>
        <v>30.476190476190474</v>
      </c>
      <c r="X66" s="3">
        <f t="shared" si="17"/>
        <v>30.476190476190474</v>
      </c>
      <c r="Y66" s="3">
        <v>-3.2</v>
      </c>
      <c r="Z66" s="3">
        <v>-0.8</v>
      </c>
      <c r="AA66" s="3">
        <v>9.6</v>
      </c>
      <c r="AB66" s="3">
        <v>1.8</v>
      </c>
      <c r="AC66" s="3">
        <v>4.5999999999999996</v>
      </c>
      <c r="AD66" s="14" t="s">
        <v>41</v>
      </c>
      <c r="AE66" s="3">
        <f t="shared" si="6"/>
        <v>0</v>
      </c>
      <c r="AF66" s="3">
        <f t="shared" si="7"/>
        <v>0</v>
      </c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</row>
    <row r="67" spans="1:48" x14ac:dyDescent="0.25">
      <c r="A67" s="3" t="s">
        <v>104</v>
      </c>
      <c r="B67" s="3" t="s">
        <v>32</v>
      </c>
      <c r="C67" s="3">
        <v>265</v>
      </c>
      <c r="D67" s="3">
        <v>57</v>
      </c>
      <c r="E67" s="3">
        <v>150</v>
      </c>
      <c r="F67" s="3">
        <v>138</v>
      </c>
      <c r="G67" s="4">
        <v>0.28000000000000003</v>
      </c>
      <c r="H67" s="3">
        <v>45</v>
      </c>
      <c r="I67" s="3" t="s">
        <v>33</v>
      </c>
      <c r="J67" s="3">
        <v>157</v>
      </c>
      <c r="K67" s="3">
        <f t="shared" si="13"/>
        <v>-7</v>
      </c>
      <c r="L67" s="3"/>
      <c r="M67" s="3"/>
      <c r="N67" s="3">
        <v>170</v>
      </c>
      <c r="O67" s="3"/>
      <c r="P67" s="3">
        <f t="shared" si="14"/>
        <v>30</v>
      </c>
      <c r="Q67" s="12">
        <f>13*P67-O67-N67-F67</f>
        <v>82</v>
      </c>
      <c r="R67" s="12">
        <v>110</v>
      </c>
      <c r="S67" s="12">
        <f t="shared" si="20"/>
        <v>110</v>
      </c>
      <c r="T67" s="12"/>
      <c r="U67" s="12">
        <v>140</v>
      </c>
      <c r="V67" s="5"/>
      <c r="W67" s="3">
        <f t="shared" si="21"/>
        <v>13.933333333333334</v>
      </c>
      <c r="X67" s="3">
        <f t="shared" si="17"/>
        <v>10.266666666666667</v>
      </c>
      <c r="Y67" s="3">
        <v>32.799999999999997</v>
      </c>
      <c r="Z67" s="3">
        <v>31</v>
      </c>
      <c r="AA67" s="3">
        <v>41.2</v>
      </c>
      <c r="AB67" s="3">
        <v>35.4</v>
      </c>
      <c r="AC67" s="3">
        <v>7.2</v>
      </c>
      <c r="AD67" s="3"/>
      <c r="AE67" s="3">
        <f t="shared" si="6"/>
        <v>30.800000000000004</v>
      </c>
      <c r="AF67" s="3">
        <f t="shared" si="7"/>
        <v>0</v>
      </c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</row>
    <row r="68" spans="1:48" x14ac:dyDescent="0.25">
      <c r="A68" s="28" t="s">
        <v>105</v>
      </c>
      <c r="B68" s="28" t="s">
        <v>32</v>
      </c>
      <c r="C68" s="28">
        <v>204</v>
      </c>
      <c r="D68" s="28">
        <v>40</v>
      </c>
      <c r="E68" s="28">
        <v>64</v>
      </c>
      <c r="F68" s="28">
        <v>163</v>
      </c>
      <c r="G68" s="29">
        <v>0</v>
      </c>
      <c r="H68" s="28">
        <v>45</v>
      </c>
      <c r="I68" s="33" t="s">
        <v>70</v>
      </c>
      <c r="J68" s="28">
        <v>72</v>
      </c>
      <c r="K68" s="28">
        <f t="shared" si="13"/>
        <v>-8</v>
      </c>
      <c r="L68" s="28"/>
      <c r="M68" s="28"/>
      <c r="N68" s="28">
        <v>0</v>
      </c>
      <c r="O68" s="28"/>
      <c r="P68" s="28">
        <f t="shared" si="14"/>
        <v>12.8</v>
      </c>
      <c r="Q68" s="30"/>
      <c r="R68" s="30"/>
      <c r="S68" s="30"/>
      <c r="T68" s="30"/>
      <c r="U68" s="30"/>
      <c r="V68" s="31"/>
      <c r="W68" s="28">
        <f t="shared" si="19"/>
        <v>12.734375</v>
      </c>
      <c r="X68" s="28">
        <f t="shared" si="17"/>
        <v>12.734375</v>
      </c>
      <c r="Y68" s="28">
        <v>10.199999999999999</v>
      </c>
      <c r="Z68" s="28">
        <v>14.2</v>
      </c>
      <c r="AA68" s="28">
        <v>24.6</v>
      </c>
      <c r="AB68" s="28">
        <v>26</v>
      </c>
      <c r="AC68" s="28">
        <v>25</v>
      </c>
      <c r="AD68" s="33" t="s">
        <v>142</v>
      </c>
      <c r="AE68" s="28">
        <f t="shared" si="6"/>
        <v>0</v>
      </c>
      <c r="AF68" s="28">
        <f t="shared" si="7"/>
        <v>0</v>
      </c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</row>
    <row r="69" spans="1:48" x14ac:dyDescent="0.25">
      <c r="A69" s="3" t="s">
        <v>106</v>
      </c>
      <c r="B69" s="3" t="s">
        <v>32</v>
      </c>
      <c r="C69" s="3">
        <v>698</v>
      </c>
      <c r="D69" s="3">
        <v>553</v>
      </c>
      <c r="E69" s="3">
        <v>552</v>
      </c>
      <c r="F69" s="3">
        <v>546</v>
      </c>
      <c r="G69" s="4">
        <v>0.4</v>
      </c>
      <c r="H69" s="3">
        <v>45</v>
      </c>
      <c r="I69" s="3" t="s">
        <v>33</v>
      </c>
      <c r="J69" s="3">
        <v>565</v>
      </c>
      <c r="K69" s="3">
        <f t="shared" si="13"/>
        <v>-13</v>
      </c>
      <c r="L69" s="3"/>
      <c r="M69" s="3"/>
      <c r="N69" s="3">
        <v>180</v>
      </c>
      <c r="O69" s="3">
        <v>400</v>
      </c>
      <c r="P69" s="3">
        <f t="shared" si="14"/>
        <v>110.4</v>
      </c>
      <c r="Q69" s="12">
        <f>13*P69-O69-N69-F69</f>
        <v>309.20000000000005</v>
      </c>
      <c r="R69" s="12">
        <v>420</v>
      </c>
      <c r="S69" s="12">
        <f t="shared" ref="S69:S80" si="23">ROUND(R69,0)-T69</f>
        <v>420</v>
      </c>
      <c r="T69" s="12"/>
      <c r="U69" s="12">
        <v>530</v>
      </c>
      <c r="V69" s="5"/>
      <c r="W69" s="3">
        <f t="shared" ref="W69:W80" si="24">(F69+N69+O69+R69)/P69</f>
        <v>14.003623188405797</v>
      </c>
      <c r="X69" s="3">
        <f t="shared" si="17"/>
        <v>10.19927536231884</v>
      </c>
      <c r="Y69" s="3">
        <v>120.2</v>
      </c>
      <c r="Z69" s="3">
        <v>122.8</v>
      </c>
      <c r="AA69" s="3">
        <v>127.6</v>
      </c>
      <c r="AB69" s="3">
        <v>145.4</v>
      </c>
      <c r="AC69" s="3">
        <v>130.6</v>
      </c>
      <c r="AD69" s="3"/>
      <c r="AE69" s="3">
        <f t="shared" si="6"/>
        <v>168</v>
      </c>
      <c r="AF69" s="3">
        <f t="shared" si="7"/>
        <v>0</v>
      </c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</row>
    <row r="70" spans="1:48" x14ac:dyDescent="0.25">
      <c r="A70" s="3" t="s">
        <v>107</v>
      </c>
      <c r="B70" s="3" t="s">
        <v>32</v>
      </c>
      <c r="C70" s="3">
        <v>47</v>
      </c>
      <c r="D70" s="3"/>
      <c r="E70" s="3">
        <v>13</v>
      </c>
      <c r="F70" s="3">
        <v>34</v>
      </c>
      <c r="G70" s="4">
        <v>0.5</v>
      </c>
      <c r="H70" s="3">
        <v>120</v>
      </c>
      <c r="I70" s="3" t="s">
        <v>33</v>
      </c>
      <c r="J70" s="3">
        <v>13</v>
      </c>
      <c r="K70" s="3">
        <f t="shared" ref="K70:K97" si="25">E70-J70</f>
        <v>0</v>
      </c>
      <c r="L70" s="3"/>
      <c r="M70" s="3"/>
      <c r="N70" s="3">
        <v>16</v>
      </c>
      <c r="O70" s="3"/>
      <c r="P70" s="3">
        <f t="shared" ref="P70:P97" si="26">E70/5</f>
        <v>2.6</v>
      </c>
      <c r="Q70" s="26"/>
      <c r="R70" s="12">
        <f t="shared" ref="R70:R79" si="27">Q70</f>
        <v>0</v>
      </c>
      <c r="S70" s="12">
        <f t="shared" si="23"/>
        <v>0</v>
      </c>
      <c r="T70" s="12"/>
      <c r="U70" s="26"/>
      <c r="V70" s="27"/>
      <c r="W70" s="3">
        <f t="shared" si="24"/>
        <v>19.23076923076923</v>
      </c>
      <c r="X70" s="3">
        <f t="shared" ref="X70:X97" si="28">(F70+N70+O70)/P70</f>
        <v>19.23076923076923</v>
      </c>
      <c r="Y70" s="3">
        <v>4.2</v>
      </c>
      <c r="Z70" s="3">
        <v>2.2000000000000002</v>
      </c>
      <c r="AA70" s="3">
        <v>1.8</v>
      </c>
      <c r="AB70" s="3">
        <v>4.2</v>
      </c>
      <c r="AC70" s="3">
        <v>0.4</v>
      </c>
      <c r="AD70" s="13" t="s">
        <v>41</v>
      </c>
      <c r="AE70" s="3">
        <f t="shared" si="6"/>
        <v>0</v>
      </c>
      <c r="AF70" s="3">
        <f t="shared" si="7"/>
        <v>0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</row>
    <row r="71" spans="1:48" x14ac:dyDescent="0.25">
      <c r="A71" s="3" t="s">
        <v>108</v>
      </c>
      <c r="B71" s="3" t="s">
        <v>35</v>
      </c>
      <c r="C71" s="3">
        <v>46.273000000000003</v>
      </c>
      <c r="D71" s="3">
        <v>0.85699999999999998</v>
      </c>
      <c r="E71" s="3">
        <v>1.865</v>
      </c>
      <c r="F71" s="3">
        <v>41.792000000000002</v>
      </c>
      <c r="G71" s="4">
        <v>1</v>
      </c>
      <c r="H71" s="3">
        <v>45</v>
      </c>
      <c r="I71" s="3" t="s">
        <v>33</v>
      </c>
      <c r="J71" s="3">
        <v>5.16</v>
      </c>
      <c r="K71" s="3">
        <f t="shared" si="25"/>
        <v>-3.2949999999999999</v>
      </c>
      <c r="L71" s="3"/>
      <c r="M71" s="3"/>
      <c r="N71" s="3">
        <v>0</v>
      </c>
      <c r="O71" s="3"/>
      <c r="P71" s="3">
        <f t="shared" si="26"/>
        <v>0.373</v>
      </c>
      <c r="Q71" s="12"/>
      <c r="R71" s="12">
        <f t="shared" si="27"/>
        <v>0</v>
      </c>
      <c r="S71" s="12">
        <f t="shared" si="23"/>
        <v>0</v>
      </c>
      <c r="T71" s="12"/>
      <c r="U71" s="12"/>
      <c r="V71" s="5"/>
      <c r="W71" s="3">
        <f t="shared" si="24"/>
        <v>112.04289544235925</v>
      </c>
      <c r="X71" s="3">
        <f t="shared" si="28"/>
        <v>112.04289544235925</v>
      </c>
      <c r="Y71" s="3">
        <v>0.40079999999999999</v>
      </c>
      <c r="Z71" s="3">
        <v>-0.27679999999999999</v>
      </c>
      <c r="AA71" s="3">
        <v>0.41139999999999999</v>
      </c>
      <c r="AB71" s="3">
        <v>1.3675999999999999</v>
      </c>
      <c r="AC71" s="3">
        <v>1.1055999999999999</v>
      </c>
      <c r="AD71" s="14" t="s">
        <v>153</v>
      </c>
      <c r="AE71" s="3">
        <f t="shared" ref="AE71:AE102" si="29">S71*G71</f>
        <v>0</v>
      </c>
      <c r="AF71" s="3">
        <f t="shared" ref="AF71:AF102" si="30">T71*G71</f>
        <v>0</v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</row>
    <row r="72" spans="1:48" x14ac:dyDescent="0.25">
      <c r="A72" s="3" t="s">
        <v>109</v>
      </c>
      <c r="B72" s="3" t="s">
        <v>32</v>
      </c>
      <c r="C72" s="3"/>
      <c r="D72" s="3">
        <v>80</v>
      </c>
      <c r="E72" s="3">
        <v>-2</v>
      </c>
      <c r="F72" s="3">
        <v>79</v>
      </c>
      <c r="G72" s="4">
        <v>0.33</v>
      </c>
      <c r="H72" s="3">
        <v>45</v>
      </c>
      <c r="I72" s="3" t="s">
        <v>33</v>
      </c>
      <c r="J72" s="3">
        <v>2</v>
      </c>
      <c r="K72" s="3">
        <f t="shared" si="25"/>
        <v>-4</v>
      </c>
      <c r="L72" s="3"/>
      <c r="M72" s="3"/>
      <c r="N72" s="3">
        <v>0</v>
      </c>
      <c r="O72" s="3"/>
      <c r="P72" s="3">
        <f t="shared" si="26"/>
        <v>-0.4</v>
      </c>
      <c r="Q72" s="12">
        <v>20</v>
      </c>
      <c r="R72" s="12">
        <f t="shared" si="27"/>
        <v>20</v>
      </c>
      <c r="S72" s="12">
        <f t="shared" si="23"/>
        <v>20</v>
      </c>
      <c r="T72" s="12"/>
      <c r="U72" s="12"/>
      <c r="V72" s="5"/>
      <c r="W72" s="3">
        <f t="shared" si="24"/>
        <v>-247.5</v>
      </c>
      <c r="X72" s="3">
        <f t="shared" si="28"/>
        <v>-197.5</v>
      </c>
      <c r="Y72" s="3">
        <v>3</v>
      </c>
      <c r="Z72" s="3">
        <v>8.6</v>
      </c>
      <c r="AA72" s="3">
        <v>4.4000000000000004</v>
      </c>
      <c r="AB72" s="3">
        <v>5.6</v>
      </c>
      <c r="AC72" s="3">
        <v>-0.6</v>
      </c>
      <c r="AD72" s="3"/>
      <c r="AE72" s="3">
        <f t="shared" si="29"/>
        <v>6.6000000000000005</v>
      </c>
      <c r="AF72" s="3">
        <f t="shared" si="30"/>
        <v>0</v>
      </c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</row>
    <row r="73" spans="1:48" x14ac:dyDescent="0.25">
      <c r="A73" s="3" t="s">
        <v>110</v>
      </c>
      <c r="B73" s="3" t="s">
        <v>35</v>
      </c>
      <c r="C73" s="3">
        <v>24.231999999999999</v>
      </c>
      <c r="D73" s="3"/>
      <c r="E73" s="3">
        <v>2.702</v>
      </c>
      <c r="F73" s="3">
        <v>20.509</v>
      </c>
      <c r="G73" s="4">
        <v>1</v>
      </c>
      <c r="H73" s="3">
        <v>45</v>
      </c>
      <c r="I73" s="3" t="s">
        <v>33</v>
      </c>
      <c r="J73" s="3">
        <v>5.3</v>
      </c>
      <c r="K73" s="3">
        <f t="shared" si="25"/>
        <v>-2.5979999999999999</v>
      </c>
      <c r="L73" s="3"/>
      <c r="M73" s="3"/>
      <c r="N73" s="3">
        <v>0</v>
      </c>
      <c r="O73" s="3"/>
      <c r="P73" s="3">
        <f t="shared" si="26"/>
        <v>0.54039999999999999</v>
      </c>
      <c r="Q73" s="12"/>
      <c r="R73" s="12">
        <f t="shared" si="27"/>
        <v>0</v>
      </c>
      <c r="S73" s="12">
        <f t="shared" si="23"/>
        <v>0</v>
      </c>
      <c r="T73" s="12"/>
      <c r="U73" s="12"/>
      <c r="V73" s="5"/>
      <c r="W73" s="3">
        <f t="shared" si="24"/>
        <v>37.951517394522575</v>
      </c>
      <c r="X73" s="3">
        <f t="shared" si="28"/>
        <v>37.951517394522575</v>
      </c>
      <c r="Y73" s="3">
        <v>1.8599999999999998E-2</v>
      </c>
      <c r="Z73" s="3">
        <v>0.60319999999999996</v>
      </c>
      <c r="AA73" s="3">
        <v>0.55120000000000002</v>
      </c>
      <c r="AB73" s="3">
        <v>0.81</v>
      </c>
      <c r="AC73" s="3">
        <v>2.0213999999999999</v>
      </c>
      <c r="AD73" s="14" t="s">
        <v>41</v>
      </c>
      <c r="AE73" s="3">
        <f t="shared" si="29"/>
        <v>0</v>
      </c>
      <c r="AF73" s="3">
        <f t="shared" si="30"/>
        <v>0</v>
      </c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</row>
    <row r="74" spans="1:48" x14ac:dyDescent="0.25">
      <c r="A74" s="3" t="s">
        <v>111</v>
      </c>
      <c r="B74" s="3" t="s">
        <v>32</v>
      </c>
      <c r="C74" s="3">
        <v>71</v>
      </c>
      <c r="D74" s="3">
        <v>58</v>
      </c>
      <c r="E74" s="3">
        <v>79</v>
      </c>
      <c r="F74" s="3">
        <v>13</v>
      </c>
      <c r="G74" s="4">
        <v>0.33</v>
      </c>
      <c r="H74" s="3">
        <v>45</v>
      </c>
      <c r="I74" s="3" t="s">
        <v>33</v>
      </c>
      <c r="J74" s="3">
        <v>81</v>
      </c>
      <c r="K74" s="3">
        <f t="shared" si="25"/>
        <v>-2</v>
      </c>
      <c r="L74" s="3"/>
      <c r="M74" s="3"/>
      <c r="N74" s="3">
        <v>100</v>
      </c>
      <c r="O74" s="3">
        <v>200</v>
      </c>
      <c r="P74" s="3">
        <f t="shared" si="26"/>
        <v>15.8</v>
      </c>
      <c r="Q74" s="12"/>
      <c r="R74" s="12">
        <f t="shared" si="27"/>
        <v>0</v>
      </c>
      <c r="S74" s="12">
        <f t="shared" si="23"/>
        <v>0</v>
      </c>
      <c r="T74" s="12"/>
      <c r="U74" s="12"/>
      <c r="V74" s="5"/>
      <c r="W74" s="3">
        <f t="shared" si="24"/>
        <v>19.810126582278482</v>
      </c>
      <c r="X74" s="3">
        <f t="shared" si="28"/>
        <v>19.810126582278482</v>
      </c>
      <c r="Y74" s="3">
        <v>27.6</v>
      </c>
      <c r="Z74" s="3">
        <v>12.2</v>
      </c>
      <c r="AA74" s="3">
        <v>25.6</v>
      </c>
      <c r="AB74" s="3">
        <v>9.1999999999999993</v>
      </c>
      <c r="AC74" s="3">
        <v>4.8</v>
      </c>
      <c r="AD74" s="13" t="s">
        <v>41</v>
      </c>
      <c r="AE74" s="3">
        <f t="shared" si="29"/>
        <v>0</v>
      </c>
      <c r="AF74" s="3">
        <f t="shared" si="30"/>
        <v>0</v>
      </c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</row>
    <row r="75" spans="1:48" x14ac:dyDescent="0.25">
      <c r="A75" s="3" t="s">
        <v>112</v>
      </c>
      <c r="B75" s="3" t="s">
        <v>35</v>
      </c>
      <c r="C75" s="3">
        <v>26.465</v>
      </c>
      <c r="D75" s="3">
        <v>10.632999999999999</v>
      </c>
      <c r="E75" s="3">
        <v>5.9249999999999998</v>
      </c>
      <c r="F75" s="3">
        <v>29.818000000000001</v>
      </c>
      <c r="G75" s="4">
        <v>1</v>
      </c>
      <c r="H75" s="3">
        <v>45</v>
      </c>
      <c r="I75" s="3" t="s">
        <v>33</v>
      </c>
      <c r="J75" s="3">
        <v>8.8000000000000007</v>
      </c>
      <c r="K75" s="3">
        <f t="shared" si="25"/>
        <v>-2.8750000000000009</v>
      </c>
      <c r="L75" s="3"/>
      <c r="M75" s="3"/>
      <c r="N75" s="3">
        <v>0</v>
      </c>
      <c r="O75" s="3"/>
      <c r="P75" s="3">
        <f t="shared" si="26"/>
        <v>1.1850000000000001</v>
      </c>
      <c r="Q75" s="12"/>
      <c r="R75" s="12">
        <f t="shared" si="27"/>
        <v>0</v>
      </c>
      <c r="S75" s="12">
        <f t="shared" si="23"/>
        <v>0</v>
      </c>
      <c r="T75" s="12"/>
      <c r="U75" s="12"/>
      <c r="V75" s="5"/>
      <c r="W75" s="3">
        <f t="shared" si="24"/>
        <v>25.162869198312237</v>
      </c>
      <c r="X75" s="3">
        <f t="shared" si="28"/>
        <v>25.162869198312237</v>
      </c>
      <c r="Y75" s="3">
        <v>2.3725999999999998</v>
      </c>
      <c r="Z75" s="3">
        <v>2.7764000000000002</v>
      </c>
      <c r="AA75" s="3">
        <v>3.5064000000000002</v>
      </c>
      <c r="AB75" s="3">
        <v>0.92359999999999998</v>
      </c>
      <c r="AC75" s="3">
        <v>0.57920000000000005</v>
      </c>
      <c r="AD75" s="13" t="s">
        <v>41</v>
      </c>
      <c r="AE75" s="3">
        <f t="shared" si="29"/>
        <v>0</v>
      </c>
      <c r="AF75" s="3">
        <f t="shared" si="30"/>
        <v>0</v>
      </c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</row>
    <row r="76" spans="1:48" x14ac:dyDescent="0.25">
      <c r="A76" s="3" t="s">
        <v>113</v>
      </c>
      <c r="B76" s="3" t="s">
        <v>32</v>
      </c>
      <c r="C76" s="3"/>
      <c r="D76" s="3">
        <v>48</v>
      </c>
      <c r="E76" s="3">
        <v>-2</v>
      </c>
      <c r="F76" s="3">
        <v>47</v>
      </c>
      <c r="G76" s="4">
        <v>0.33</v>
      </c>
      <c r="H76" s="3">
        <v>45</v>
      </c>
      <c r="I76" s="3" t="s">
        <v>33</v>
      </c>
      <c r="J76" s="3">
        <v>1</v>
      </c>
      <c r="K76" s="3">
        <f t="shared" si="25"/>
        <v>-3</v>
      </c>
      <c r="L76" s="3"/>
      <c r="M76" s="3"/>
      <c r="N76" s="3">
        <v>0</v>
      </c>
      <c r="O76" s="3"/>
      <c r="P76" s="3">
        <f t="shared" si="26"/>
        <v>-0.4</v>
      </c>
      <c r="Q76" s="12">
        <v>30</v>
      </c>
      <c r="R76" s="12">
        <f t="shared" si="27"/>
        <v>30</v>
      </c>
      <c r="S76" s="12">
        <f t="shared" si="23"/>
        <v>30</v>
      </c>
      <c r="T76" s="12"/>
      <c r="U76" s="12"/>
      <c r="V76" s="5"/>
      <c r="W76" s="3">
        <f t="shared" si="24"/>
        <v>-192.5</v>
      </c>
      <c r="X76" s="3">
        <f t="shared" si="28"/>
        <v>-117.5</v>
      </c>
      <c r="Y76" s="3">
        <v>3</v>
      </c>
      <c r="Z76" s="3">
        <v>5.6</v>
      </c>
      <c r="AA76" s="3">
        <v>3</v>
      </c>
      <c r="AB76" s="3">
        <v>4.8</v>
      </c>
      <c r="AC76" s="3">
        <v>-0.6</v>
      </c>
      <c r="AD76" s="3"/>
      <c r="AE76" s="3">
        <f t="shared" si="29"/>
        <v>9.9</v>
      </c>
      <c r="AF76" s="3">
        <f t="shared" si="30"/>
        <v>0</v>
      </c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</row>
    <row r="77" spans="1:48" x14ac:dyDescent="0.25">
      <c r="A77" s="3" t="s">
        <v>114</v>
      </c>
      <c r="B77" s="3" t="s">
        <v>35</v>
      </c>
      <c r="C77" s="3">
        <v>16.71</v>
      </c>
      <c r="D77" s="3"/>
      <c r="E77" s="3">
        <v>3.9489999999999998</v>
      </c>
      <c r="F77" s="3">
        <v>12.760999999999999</v>
      </c>
      <c r="G77" s="4">
        <v>1</v>
      </c>
      <c r="H77" s="3">
        <v>45</v>
      </c>
      <c r="I77" s="3" t="s">
        <v>33</v>
      </c>
      <c r="J77" s="3">
        <v>3.8</v>
      </c>
      <c r="K77" s="3">
        <f t="shared" si="25"/>
        <v>0.14900000000000002</v>
      </c>
      <c r="L77" s="3"/>
      <c r="M77" s="3"/>
      <c r="N77" s="3">
        <v>0</v>
      </c>
      <c r="O77" s="3"/>
      <c r="P77" s="3">
        <f t="shared" si="26"/>
        <v>0.78979999999999995</v>
      </c>
      <c r="Q77" s="12"/>
      <c r="R77" s="12">
        <f t="shared" si="27"/>
        <v>0</v>
      </c>
      <c r="S77" s="12">
        <f t="shared" si="23"/>
        <v>0</v>
      </c>
      <c r="T77" s="12"/>
      <c r="U77" s="12"/>
      <c r="V77" s="5"/>
      <c r="W77" s="3">
        <f t="shared" si="24"/>
        <v>16.157255001266144</v>
      </c>
      <c r="X77" s="3">
        <f t="shared" si="28"/>
        <v>16.157255001266144</v>
      </c>
      <c r="Y77" s="3">
        <v>0.14660000000000001</v>
      </c>
      <c r="Z77" s="3">
        <v>0.14940000000000001</v>
      </c>
      <c r="AA77" s="3">
        <v>1.3084</v>
      </c>
      <c r="AB77" s="3">
        <v>0.64880000000000004</v>
      </c>
      <c r="AC77" s="3">
        <v>0</v>
      </c>
      <c r="AD77" s="14" t="s">
        <v>41</v>
      </c>
      <c r="AE77" s="3">
        <f t="shared" si="29"/>
        <v>0</v>
      </c>
      <c r="AF77" s="3">
        <f t="shared" si="30"/>
        <v>0</v>
      </c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</row>
    <row r="78" spans="1:48" x14ac:dyDescent="0.25">
      <c r="A78" s="3" t="s">
        <v>115</v>
      </c>
      <c r="B78" s="3" t="s">
        <v>32</v>
      </c>
      <c r="C78" s="3">
        <v>13</v>
      </c>
      <c r="D78" s="3">
        <v>8</v>
      </c>
      <c r="E78" s="3">
        <v>6</v>
      </c>
      <c r="F78" s="3">
        <v>14</v>
      </c>
      <c r="G78" s="4">
        <v>0.66</v>
      </c>
      <c r="H78" s="3">
        <v>45</v>
      </c>
      <c r="I78" s="3" t="s">
        <v>33</v>
      </c>
      <c r="J78" s="3">
        <v>7</v>
      </c>
      <c r="K78" s="3">
        <f t="shared" si="25"/>
        <v>-1</v>
      </c>
      <c r="L78" s="3"/>
      <c r="M78" s="3"/>
      <c r="N78" s="3">
        <v>8</v>
      </c>
      <c r="O78" s="3"/>
      <c r="P78" s="3">
        <f t="shared" si="26"/>
        <v>1.2</v>
      </c>
      <c r="Q78" s="12"/>
      <c r="R78" s="12">
        <f t="shared" si="27"/>
        <v>0</v>
      </c>
      <c r="S78" s="12">
        <f t="shared" si="23"/>
        <v>0</v>
      </c>
      <c r="T78" s="12"/>
      <c r="U78" s="12"/>
      <c r="V78" s="5"/>
      <c r="W78" s="3">
        <f t="shared" si="24"/>
        <v>18.333333333333336</v>
      </c>
      <c r="X78" s="3">
        <f t="shared" si="28"/>
        <v>18.333333333333336</v>
      </c>
      <c r="Y78" s="3">
        <v>2</v>
      </c>
      <c r="Z78" s="3">
        <v>2.4</v>
      </c>
      <c r="AA78" s="3">
        <v>0.8</v>
      </c>
      <c r="AB78" s="3">
        <v>-2</v>
      </c>
      <c r="AC78" s="3">
        <v>-0.4</v>
      </c>
      <c r="AD78" s="13" t="s">
        <v>41</v>
      </c>
      <c r="AE78" s="3">
        <f t="shared" si="29"/>
        <v>0</v>
      </c>
      <c r="AF78" s="3">
        <f t="shared" si="30"/>
        <v>0</v>
      </c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</row>
    <row r="79" spans="1:48" x14ac:dyDescent="0.25">
      <c r="A79" s="3" t="s">
        <v>116</v>
      </c>
      <c r="B79" s="3" t="s">
        <v>32</v>
      </c>
      <c r="C79" s="3"/>
      <c r="D79" s="3">
        <v>16</v>
      </c>
      <c r="E79" s="3"/>
      <c r="F79" s="3">
        <v>16</v>
      </c>
      <c r="G79" s="4">
        <v>0.66</v>
      </c>
      <c r="H79" s="3">
        <v>45</v>
      </c>
      <c r="I79" s="3" t="s">
        <v>33</v>
      </c>
      <c r="J79" s="3"/>
      <c r="K79" s="3">
        <f t="shared" si="25"/>
        <v>0</v>
      </c>
      <c r="L79" s="3"/>
      <c r="M79" s="3"/>
      <c r="N79" s="3">
        <v>8</v>
      </c>
      <c r="O79" s="3"/>
      <c r="P79" s="3">
        <f t="shared" si="26"/>
        <v>0</v>
      </c>
      <c r="Q79" s="12"/>
      <c r="R79" s="12">
        <f t="shared" si="27"/>
        <v>0</v>
      </c>
      <c r="S79" s="12">
        <f t="shared" si="23"/>
        <v>0</v>
      </c>
      <c r="T79" s="12"/>
      <c r="U79" s="12"/>
      <c r="V79" s="5"/>
      <c r="W79" s="3" t="e">
        <f t="shared" si="24"/>
        <v>#DIV/0!</v>
      </c>
      <c r="X79" s="3" t="e">
        <f t="shared" si="28"/>
        <v>#DIV/0!</v>
      </c>
      <c r="Y79" s="3">
        <v>1.6</v>
      </c>
      <c r="Z79" s="3">
        <v>0.8</v>
      </c>
      <c r="AA79" s="3">
        <v>0.8</v>
      </c>
      <c r="AB79" s="3">
        <v>1.4</v>
      </c>
      <c r="AC79" s="3">
        <v>0</v>
      </c>
      <c r="AD79" s="3"/>
      <c r="AE79" s="3">
        <f t="shared" si="29"/>
        <v>0</v>
      </c>
      <c r="AF79" s="3">
        <f t="shared" si="30"/>
        <v>0</v>
      </c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</row>
    <row r="80" spans="1:48" x14ac:dyDescent="0.25">
      <c r="A80" s="3" t="s">
        <v>117</v>
      </c>
      <c r="B80" s="3" t="s">
        <v>32</v>
      </c>
      <c r="C80" s="3">
        <v>45</v>
      </c>
      <c r="D80" s="3"/>
      <c r="E80" s="3">
        <v>24</v>
      </c>
      <c r="F80" s="3">
        <v>15</v>
      </c>
      <c r="G80" s="4">
        <v>0.33</v>
      </c>
      <c r="H80" s="3">
        <v>45</v>
      </c>
      <c r="I80" s="3" t="s">
        <v>33</v>
      </c>
      <c r="J80" s="3">
        <v>27</v>
      </c>
      <c r="K80" s="3">
        <f t="shared" si="25"/>
        <v>-3</v>
      </c>
      <c r="L80" s="3"/>
      <c r="M80" s="3"/>
      <c r="N80" s="3">
        <v>24</v>
      </c>
      <c r="O80" s="3"/>
      <c r="P80" s="3">
        <f t="shared" si="26"/>
        <v>4.8</v>
      </c>
      <c r="Q80" s="12">
        <f>13*P80-O80-N80-F80</f>
        <v>23.4</v>
      </c>
      <c r="R80" s="12">
        <v>32</v>
      </c>
      <c r="S80" s="12">
        <f t="shared" si="23"/>
        <v>32</v>
      </c>
      <c r="T80" s="12"/>
      <c r="U80" s="12">
        <v>33</v>
      </c>
      <c r="V80" s="5"/>
      <c r="W80" s="3">
        <f t="shared" si="24"/>
        <v>14.791666666666668</v>
      </c>
      <c r="X80" s="3">
        <f t="shared" si="28"/>
        <v>8.125</v>
      </c>
      <c r="Y80" s="3">
        <v>4.5999999999999996</v>
      </c>
      <c r="Z80" s="3">
        <v>1.2</v>
      </c>
      <c r="AA80" s="3">
        <v>4.2</v>
      </c>
      <c r="AB80" s="3">
        <v>2.8</v>
      </c>
      <c r="AC80" s="3">
        <v>1.6</v>
      </c>
      <c r="AD80" s="3"/>
      <c r="AE80" s="3">
        <f t="shared" si="29"/>
        <v>10.56</v>
      </c>
      <c r="AF80" s="3">
        <f t="shared" si="30"/>
        <v>0</v>
      </c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</row>
    <row r="81" spans="1:48" x14ac:dyDescent="0.25">
      <c r="A81" s="17" t="s">
        <v>118</v>
      </c>
      <c r="B81" s="17" t="s">
        <v>32</v>
      </c>
      <c r="C81" s="17">
        <v>140</v>
      </c>
      <c r="D81" s="17">
        <v>18</v>
      </c>
      <c r="E81" s="17">
        <v>102</v>
      </c>
      <c r="F81" s="17">
        <v>1</v>
      </c>
      <c r="G81" s="18">
        <v>0</v>
      </c>
      <c r="H81" s="17">
        <v>45</v>
      </c>
      <c r="I81" s="17" t="s">
        <v>70</v>
      </c>
      <c r="J81" s="17">
        <v>135</v>
      </c>
      <c r="K81" s="17">
        <f t="shared" si="25"/>
        <v>-33</v>
      </c>
      <c r="L81" s="17"/>
      <c r="M81" s="17"/>
      <c r="N81" s="17"/>
      <c r="O81" s="17"/>
      <c r="P81" s="17">
        <f t="shared" si="26"/>
        <v>20.399999999999999</v>
      </c>
      <c r="Q81" s="19"/>
      <c r="R81" s="19"/>
      <c r="S81" s="19"/>
      <c r="T81" s="19"/>
      <c r="U81" s="19"/>
      <c r="V81" s="20"/>
      <c r="W81" s="17">
        <f t="shared" ref="W81:W97" si="31">(F81+N81+O81+Q81)/P81</f>
        <v>4.9019607843137261E-2</v>
      </c>
      <c r="X81" s="17">
        <f t="shared" si="28"/>
        <v>4.9019607843137261E-2</v>
      </c>
      <c r="Y81" s="17">
        <v>32.799999999999997</v>
      </c>
      <c r="Z81" s="17">
        <v>29.8</v>
      </c>
      <c r="AA81" s="17">
        <v>34.4</v>
      </c>
      <c r="AB81" s="17">
        <v>37</v>
      </c>
      <c r="AC81" s="17">
        <v>23.8</v>
      </c>
      <c r="AD81" s="17" t="s">
        <v>119</v>
      </c>
      <c r="AE81" s="17">
        <f t="shared" si="29"/>
        <v>0</v>
      </c>
      <c r="AF81" s="17">
        <f t="shared" si="30"/>
        <v>0</v>
      </c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</row>
    <row r="82" spans="1:48" x14ac:dyDescent="0.25">
      <c r="A82" s="3" t="s">
        <v>120</v>
      </c>
      <c r="B82" s="3" t="s">
        <v>32</v>
      </c>
      <c r="C82" s="3">
        <v>296</v>
      </c>
      <c r="D82" s="3">
        <v>109</v>
      </c>
      <c r="E82" s="3">
        <v>252</v>
      </c>
      <c r="F82" s="3">
        <v>119</v>
      </c>
      <c r="G82" s="4">
        <v>0.15</v>
      </c>
      <c r="H82" s="3">
        <v>60</v>
      </c>
      <c r="I82" s="3" t="s">
        <v>33</v>
      </c>
      <c r="J82" s="3">
        <v>253</v>
      </c>
      <c r="K82" s="3">
        <f t="shared" si="25"/>
        <v>-1</v>
      </c>
      <c r="L82" s="3"/>
      <c r="M82" s="3"/>
      <c r="N82" s="3">
        <v>0</v>
      </c>
      <c r="O82" s="3"/>
      <c r="P82" s="3">
        <f t="shared" si="26"/>
        <v>50.4</v>
      </c>
      <c r="Q82" s="12">
        <f>13*P82-O82-N82-F82</f>
        <v>536.19999999999993</v>
      </c>
      <c r="R82" s="12">
        <f t="shared" ref="R82:R93" si="32">Q82</f>
        <v>536.19999999999993</v>
      </c>
      <c r="S82" s="12">
        <f t="shared" ref="S82:S93" si="33">ROUND(R82,0)-T82</f>
        <v>536</v>
      </c>
      <c r="T82" s="12"/>
      <c r="U82" s="12"/>
      <c r="V82" s="37">
        <f>P82/(Y82/100)-100</f>
        <v>110</v>
      </c>
      <c r="W82" s="3">
        <f t="shared" ref="W82:W93" si="34">(F82+N82+O82+R82)/P82</f>
        <v>12.999999999999998</v>
      </c>
      <c r="X82" s="3">
        <f t="shared" si="28"/>
        <v>2.3611111111111112</v>
      </c>
      <c r="Y82" s="3">
        <v>24</v>
      </c>
      <c r="Z82" s="3">
        <v>42.2</v>
      </c>
      <c r="AA82" s="3">
        <v>48.4</v>
      </c>
      <c r="AB82" s="3">
        <v>45</v>
      </c>
      <c r="AC82" s="3">
        <v>52.6</v>
      </c>
      <c r="AD82" s="3"/>
      <c r="AE82" s="3">
        <f t="shared" si="29"/>
        <v>80.399999999999991</v>
      </c>
      <c r="AF82" s="3">
        <f t="shared" si="30"/>
        <v>0</v>
      </c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</row>
    <row r="83" spans="1:48" x14ac:dyDescent="0.25">
      <c r="A83" s="3" t="s">
        <v>121</v>
      </c>
      <c r="B83" s="3" t="s">
        <v>32</v>
      </c>
      <c r="C83" s="3">
        <v>332</v>
      </c>
      <c r="D83" s="3">
        <v>72</v>
      </c>
      <c r="E83" s="3">
        <v>232</v>
      </c>
      <c r="F83" s="3">
        <v>142</v>
      </c>
      <c r="G83" s="4">
        <v>0.15</v>
      </c>
      <c r="H83" s="3">
        <v>60</v>
      </c>
      <c r="I83" s="3" t="s">
        <v>33</v>
      </c>
      <c r="J83" s="3">
        <v>237</v>
      </c>
      <c r="K83" s="3">
        <f t="shared" si="25"/>
        <v>-5</v>
      </c>
      <c r="L83" s="3"/>
      <c r="M83" s="3"/>
      <c r="N83" s="3">
        <v>60</v>
      </c>
      <c r="O83" s="3"/>
      <c r="P83" s="3">
        <f t="shared" si="26"/>
        <v>46.4</v>
      </c>
      <c r="Q83" s="12">
        <f>13*P83-O83-N83-F83</f>
        <v>401.19999999999993</v>
      </c>
      <c r="R83" s="12">
        <f t="shared" si="32"/>
        <v>401.19999999999993</v>
      </c>
      <c r="S83" s="12">
        <f t="shared" si="33"/>
        <v>401</v>
      </c>
      <c r="T83" s="12"/>
      <c r="U83" s="12"/>
      <c r="V83" s="5"/>
      <c r="W83" s="3">
        <f t="shared" si="34"/>
        <v>12.999999999999998</v>
      </c>
      <c r="X83" s="3">
        <f t="shared" si="28"/>
        <v>4.3534482758620694</v>
      </c>
      <c r="Y83" s="3">
        <v>29.8</v>
      </c>
      <c r="Z83" s="3">
        <v>36.200000000000003</v>
      </c>
      <c r="AA83" s="3">
        <v>51.2</v>
      </c>
      <c r="AB83" s="3">
        <v>61.6</v>
      </c>
      <c r="AC83" s="3">
        <v>61.8</v>
      </c>
      <c r="AD83" s="3"/>
      <c r="AE83" s="3">
        <f t="shared" si="29"/>
        <v>60.15</v>
      </c>
      <c r="AF83" s="3">
        <f t="shared" si="30"/>
        <v>0</v>
      </c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</row>
    <row r="84" spans="1:48" x14ac:dyDescent="0.25">
      <c r="A84" s="3" t="s">
        <v>122</v>
      </c>
      <c r="B84" s="3" t="s">
        <v>32</v>
      </c>
      <c r="C84" s="3">
        <v>387</v>
      </c>
      <c r="D84" s="3">
        <v>96</v>
      </c>
      <c r="E84" s="3">
        <v>342</v>
      </c>
      <c r="F84" s="3">
        <v>90</v>
      </c>
      <c r="G84" s="4">
        <v>0.15</v>
      </c>
      <c r="H84" s="3">
        <v>60</v>
      </c>
      <c r="I84" s="3" t="s">
        <v>33</v>
      </c>
      <c r="J84" s="3">
        <v>341</v>
      </c>
      <c r="K84" s="3">
        <f t="shared" si="25"/>
        <v>1</v>
      </c>
      <c r="L84" s="3"/>
      <c r="M84" s="3"/>
      <c r="N84" s="3">
        <v>120</v>
      </c>
      <c r="O84" s="3">
        <v>200</v>
      </c>
      <c r="P84" s="3">
        <f t="shared" si="26"/>
        <v>68.400000000000006</v>
      </c>
      <c r="Q84" s="12">
        <f>13*P84-O84-N84-F84</f>
        <v>479.20000000000005</v>
      </c>
      <c r="R84" s="12">
        <f t="shared" si="32"/>
        <v>479.20000000000005</v>
      </c>
      <c r="S84" s="12">
        <f t="shared" si="33"/>
        <v>479</v>
      </c>
      <c r="T84" s="12"/>
      <c r="U84" s="12"/>
      <c r="V84" s="5"/>
      <c r="W84" s="3">
        <f t="shared" si="34"/>
        <v>13</v>
      </c>
      <c r="X84" s="3">
        <f t="shared" si="28"/>
        <v>5.9941520467836256</v>
      </c>
      <c r="Y84" s="3">
        <v>56.4</v>
      </c>
      <c r="Z84" s="3">
        <v>55.6</v>
      </c>
      <c r="AA84" s="3">
        <v>74.400000000000006</v>
      </c>
      <c r="AB84" s="3">
        <v>75.599999999999994</v>
      </c>
      <c r="AC84" s="3">
        <v>73.2</v>
      </c>
      <c r="AD84" s="3"/>
      <c r="AE84" s="3">
        <f t="shared" si="29"/>
        <v>71.849999999999994</v>
      </c>
      <c r="AF84" s="3">
        <f t="shared" si="30"/>
        <v>0</v>
      </c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</row>
    <row r="85" spans="1:48" x14ac:dyDescent="0.25">
      <c r="A85" s="3" t="s">
        <v>123</v>
      </c>
      <c r="B85" s="3" t="s">
        <v>35</v>
      </c>
      <c r="C85" s="3">
        <v>718.45500000000004</v>
      </c>
      <c r="D85" s="3">
        <v>77.040000000000006</v>
      </c>
      <c r="E85" s="3">
        <v>261.17899999999997</v>
      </c>
      <c r="F85" s="3">
        <v>454.28399999999999</v>
      </c>
      <c r="G85" s="4">
        <v>1</v>
      </c>
      <c r="H85" s="3">
        <v>45</v>
      </c>
      <c r="I85" s="3" t="s">
        <v>37</v>
      </c>
      <c r="J85" s="3">
        <v>251</v>
      </c>
      <c r="K85" s="3">
        <f t="shared" si="25"/>
        <v>10.178999999999974</v>
      </c>
      <c r="L85" s="3"/>
      <c r="M85" s="3"/>
      <c r="N85" s="3">
        <v>120</v>
      </c>
      <c r="O85" s="3">
        <v>250</v>
      </c>
      <c r="P85" s="3">
        <f t="shared" si="26"/>
        <v>52.235799999999998</v>
      </c>
      <c r="Q85" s="12"/>
      <c r="R85" s="12">
        <f t="shared" si="32"/>
        <v>0</v>
      </c>
      <c r="S85" s="12">
        <f t="shared" si="33"/>
        <v>0</v>
      </c>
      <c r="T85" s="12"/>
      <c r="U85" s="12"/>
      <c r="V85" s="5"/>
      <c r="W85" s="3">
        <f t="shared" si="34"/>
        <v>15.780058886817088</v>
      </c>
      <c r="X85" s="3">
        <f t="shared" si="28"/>
        <v>15.780058886817088</v>
      </c>
      <c r="Y85" s="3">
        <v>62.065399999999997</v>
      </c>
      <c r="Z85" s="3">
        <v>50.359200000000001</v>
      </c>
      <c r="AA85" s="3">
        <v>60.107999999999997</v>
      </c>
      <c r="AB85" s="3">
        <v>79.887200000000007</v>
      </c>
      <c r="AC85" s="3">
        <v>65.923199999999994</v>
      </c>
      <c r="AD85" s="3"/>
      <c r="AE85" s="3">
        <f t="shared" si="29"/>
        <v>0</v>
      </c>
      <c r="AF85" s="3">
        <f t="shared" si="30"/>
        <v>0</v>
      </c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</row>
    <row r="86" spans="1:48" x14ac:dyDescent="0.25">
      <c r="A86" s="3" t="s">
        <v>124</v>
      </c>
      <c r="B86" s="3" t="s">
        <v>32</v>
      </c>
      <c r="C86" s="3">
        <v>137</v>
      </c>
      <c r="D86" s="3">
        <v>2</v>
      </c>
      <c r="E86" s="3">
        <v>26</v>
      </c>
      <c r="F86" s="3">
        <v>104</v>
      </c>
      <c r="G86" s="4">
        <v>0.1</v>
      </c>
      <c r="H86" s="3">
        <v>60</v>
      </c>
      <c r="I86" s="3" t="s">
        <v>33</v>
      </c>
      <c r="J86" s="3">
        <v>33</v>
      </c>
      <c r="K86" s="3">
        <f t="shared" si="25"/>
        <v>-7</v>
      </c>
      <c r="L86" s="3"/>
      <c r="M86" s="3"/>
      <c r="N86" s="3">
        <v>40</v>
      </c>
      <c r="O86" s="3"/>
      <c r="P86" s="3">
        <f t="shared" si="26"/>
        <v>5.2</v>
      </c>
      <c r="Q86" s="12"/>
      <c r="R86" s="12">
        <f t="shared" si="32"/>
        <v>0</v>
      </c>
      <c r="S86" s="12">
        <f t="shared" si="33"/>
        <v>0</v>
      </c>
      <c r="T86" s="12"/>
      <c r="U86" s="12"/>
      <c r="V86" s="5"/>
      <c r="W86" s="3">
        <f t="shared" si="34"/>
        <v>27.69230769230769</v>
      </c>
      <c r="X86" s="3">
        <f t="shared" si="28"/>
        <v>27.69230769230769</v>
      </c>
      <c r="Y86" s="3">
        <v>11.6</v>
      </c>
      <c r="Z86" s="3">
        <v>7.4</v>
      </c>
      <c r="AA86" s="3">
        <v>17.399999999999999</v>
      </c>
      <c r="AB86" s="3">
        <v>9</v>
      </c>
      <c r="AC86" s="3">
        <v>13.2</v>
      </c>
      <c r="AD86" s="14" t="s">
        <v>41</v>
      </c>
      <c r="AE86" s="3">
        <f t="shared" si="29"/>
        <v>0</v>
      </c>
      <c r="AF86" s="3">
        <f t="shared" si="30"/>
        <v>0</v>
      </c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</row>
    <row r="87" spans="1:48" x14ac:dyDescent="0.25">
      <c r="A87" s="3" t="s">
        <v>125</v>
      </c>
      <c r="B87" s="3" t="s">
        <v>35</v>
      </c>
      <c r="C87" s="3">
        <v>46.771999999999998</v>
      </c>
      <c r="D87" s="3">
        <v>32.643999999999998</v>
      </c>
      <c r="E87" s="3">
        <v>41.997999999999998</v>
      </c>
      <c r="F87" s="3">
        <v>30.167000000000002</v>
      </c>
      <c r="G87" s="4">
        <v>1</v>
      </c>
      <c r="H87" s="3">
        <v>45</v>
      </c>
      <c r="I87" s="3" t="s">
        <v>33</v>
      </c>
      <c r="J87" s="3">
        <v>41</v>
      </c>
      <c r="K87" s="3">
        <f t="shared" si="25"/>
        <v>0.99799999999999756</v>
      </c>
      <c r="L87" s="3"/>
      <c r="M87" s="3"/>
      <c r="N87" s="3">
        <v>30</v>
      </c>
      <c r="O87" s="3"/>
      <c r="P87" s="3">
        <f t="shared" si="26"/>
        <v>8.3995999999999995</v>
      </c>
      <c r="Q87" s="12">
        <f>13*P87-O87-N87-F87</f>
        <v>49.027799999999985</v>
      </c>
      <c r="R87" s="12">
        <v>60</v>
      </c>
      <c r="S87" s="12">
        <f t="shared" si="33"/>
        <v>60</v>
      </c>
      <c r="T87" s="12"/>
      <c r="U87" s="12">
        <v>66</v>
      </c>
      <c r="V87" s="5"/>
      <c r="W87" s="3">
        <f t="shared" si="34"/>
        <v>14.306276489356637</v>
      </c>
      <c r="X87" s="3">
        <f t="shared" si="28"/>
        <v>7.163079194247346</v>
      </c>
      <c r="Y87" s="3">
        <v>6.4942000000000002</v>
      </c>
      <c r="Z87" s="3">
        <v>8.9499999999999993</v>
      </c>
      <c r="AA87" s="3">
        <v>9.3656000000000006</v>
      </c>
      <c r="AB87" s="3">
        <v>4.8406000000000002</v>
      </c>
      <c r="AC87" s="3">
        <v>4.7624000000000004</v>
      </c>
      <c r="AD87" s="3"/>
      <c r="AE87" s="3">
        <f t="shared" si="29"/>
        <v>60</v>
      </c>
      <c r="AF87" s="3">
        <f t="shared" si="30"/>
        <v>0</v>
      </c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</row>
    <row r="88" spans="1:48" x14ac:dyDescent="0.25">
      <c r="A88" s="3" t="s">
        <v>126</v>
      </c>
      <c r="B88" s="3" t="s">
        <v>35</v>
      </c>
      <c r="C88" s="3">
        <v>143.11000000000001</v>
      </c>
      <c r="D88" s="3"/>
      <c r="E88" s="3">
        <v>48.881</v>
      </c>
      <c r="F88" s="3">
        <v>92.298000000000002</v>
      </c>
      <c r="G88" s="4">
        <v>1</v>
      </c>
      <c r="H88" s="3">
        <v>60</v>
      </c>
      <c r="I88" s="3" t="s">
        <v>37</v>
      </c>
      <c r="J88" s="3">
        <v>52</v>
      </c>
      <c r="K88" s="3">
        <f t="shared" si="25"/>
        <v>-3.1189999999999998</v>
      </c>
      <c r="L88" s="3"/>
      <c r="M88" s="3"/>
      <c r="N88" s="3">
        <v>0</v>
      </c>
      <c r="O88" s="3"/>
      <c r="P88" s="3">
        <f t="shared" si="26"/>
        <v>9.7761999999999993</v>
      </c>
      <c r="Q88" s="12">
        <f>14*P88-O88-N88-F88</f>
        <v>44.568799999999982</v>
      </c>
      <c r="R88" s="12">
        <v>65</v>
      </c>
      <c r="S88" s="12">
        <f t="shared" si="33"/>
        <v>45</v>
      </c>
      <c r="T88" s="12">
        <v>20</v>
      </c>
      <c r="U88" s="12"/>
      <c r="V88" s="5"/>
      <c r="W88" s="3">
        <f t="shared" si="34"/>
        <v>16.089891777991451</v>
      </c>
      <c r="X88" s="3">
        <f t="shared" si="28"/>
        <v>9.4410916306949542</v>
      </c>
      <c r="Y88" s="3">
        <v>8.3379999999999992</v>
      </c>
      <c r="Z88" s="3">
        <v>11.829000000000001</v>
      </c>
      <c r="AA88" s="3">
        <v>19.149799999999999</v>
      </c>
      <c r="AB88" s="3">
        <v>15.518800000000001</v>
      </c>
      <c r="AC88" s="3">
        <v>18.0062</v>
      </c>
      <c r="AD88" s="3"/>
      <c r="AE88" s="3">
        <f t="shared" si="29"/>
        <v>45</v>
      </c>
      <c r="AF88" s="3">
        <f t="shared" si="30"/>
        <v>20</v>
      </c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</row>
    <row r="89" spans="1:48" x14ac:dyDescent="0.25">
      <c r="A89" s="3" t="s">
        <v>127</v>
      </c>
      <c r="B89" s="3" t="s">
        <v>35</v>
      </c>
      <c r="C89" s="3">
        <v>107.926</v>
      </c>
      <c r="D89" s="3"/>
      <c r="E89" s="3">
        <v>59.238999999999997</v>
      </c>
      <c r="F89" s="3">
        <v>44.744999999999997</v>
      </c>
      <c r="G89" s="4">
        <v>1</v>
      </c>
      <c r="H89" s="3">
        <v>60</v>
      </c>
      <c r="I89" s="3" t="s">
        <v>37</v>
      </c>
      <c r="J89" s="3">
        <v>60</v>
      </c>
      <c r="K89" s="3">
        <f t="shared" si="25"/>
        <v>-0.76100000000000279</v>
      </c>
      <c r="L89" s="3"/>
      <c r="M89" s="3"/>
      <c r="N89" s="3">
        <v>0</v>
      </c>
      <c r="O89" s="3"/>
      <c r="P89" s="3">
        <f t="shared" si="26"/>
        <v>11.847799999999999</v>
      </c>
      <c r="Q89" s="12">
        <f>14*P89-O89-N89-F89</f>
        <v>121.12419999999997</v>
      </c>
      <c r="R89" s="12">
        <v>145</v>
      </c>
      <c r="S89" s="12">
        <f t="shared" si="33"/>
        <v>115</v>
      </c>
      <c r="T89" s="12">
        <v>30</v>
      </c>
      <c r="U89" s="12">
        <v>130</v>
      </c>
      <c r="V89" s="5"/>
      <c r="W89" s="3">
        <f t="shared" si="34"/>
        <v>16.015209574773376</v>
      </c>
      <c r="X89" s="3">
        <f t="shared" si="28"/>
        <v>3.7766505173956344</v>
      </c>
      <c r="Y89" s="3">
        <v>5.9012000000000002</v>
      </c>
      <c r="Z89" s="3">
        <v>10.9696</v>
      </c>
      <c r="AA89" s="3">
        <v>15.744</v>
      </c>
      <c r="AB89" s="3">
        <v>12.0746</v>
      </c>
      <c r="AC89" s="3">
        <v>11.973000000000001</v>
      </c>
      <c r="AD89" s="3"/>
      <c r="AE89" s="3">
        <f t="shared" si="29"/>
        <v>115</v>
      </c>
      <c r="AF89" s="3">
        <f t="shared" si="30"/>
        <v>30</v>
      </c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</row>
    <row r="90" spans="1:48" x14ac:dyDescent="0.25">
      <c r="A90" s="3" t="s">
        <v>128</v>
      </c>
      <c r="B90" s="3" t="s">
        <v>35</v>
      </c>
      <c r="C90" s="3">
        <v>110.143</v>
      </c>
      <c r="D90" s="3">
        <v>42.195</v>
      </c>
      <c r="E90" s="3">
        <v>76.790999999999997</v>
      </c>
      <c r="F90" s="3">
        <v>48.212000000000003</v>
      </c>
      <c r="G90" s="4">
        <v>1</v>
      </c>
      <c r="H90" s="3">
        <v>60</v>
      </c>
      <c r="I90" s="3" t="s">
        <v>39</v>
      </c>
      <c r="J90" s="3">
        <v>78</v>
      </c>
      <c r="K90" s="3">
        <f t="shared" si="25"/>
        <v>-1.2090000000000032</v>
      </c>
      <c r="L90" s="3"/>
      <c r="M90" s="3"/>
      <c r="N90" s="3">
        <v>130</v>
      </c>
      <c r="O90" s="3"/>
      <c r="P90" s="3">
        <f t="shared" si="26"/>
        <v>15.3582</v>
      </c>
      <c r="Q90" s="12">
        <f>14*P90-O90-N90-F90</f>
        <v>36.802800000000005</v>
      </c>
      <c r="R90" s="12">
        <v>70</v>
      </c>
      <c r="S90" s="12">
        <f t="shared" si="33"/>
        <v>40</v>
      </c>
      <c r="T90" s="12">
        <v>30</v>
      </c>
      <c r="U90" s="12">
        <v>55</v>
      </c>
      <c r="V90" s="5"/>
      <c r="W90" s="3">
        <f t="shared" si="34"/>
        <v>16.161529345886887</v>
      </c>
      <c r="X90" s="3">
        <f t="shared" si="28"/>
        <v>11.603703559010821</v>
      </c>
      <c r="Y90" s="3">
        <v>17.018999999999998</v>
      </c>
      <c r="Z90" s="3">
        <v>15.364800000000001</v>
      </c>
      <c r="AA90" s="3">
        <v>19.0106</v>
      </c>
      <c r="AB90" s="3">
        <v>18.303999999999998</v>
      </c>
      <c r="AC90" s="3">
        <v>8.0277999999999992</v>
      </c>
      <c r="AD90" s="3" t="s">
        <v>129</v>
      </c>
      <c r="AE90" s="3">
        <f t="shared" si="29"/>
        <v>40</v>
      </c>
      <c r="AF90" s="3">
        <f t="shared" si="30"/>
        <v>30</v>
      </c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</row>
    <row r="91" spans="1:48" x14ac:dyDescent="0.25">
      <c r="A91" s="3" t="s">
        <v>130</v>
      </c>
      <c r="B91" s="3" t="s">
        <v>35</v>
      </c>
      <c r="C91" s="3">
        <v>34.4</v>
      </c>
      <c r="D91" s="3"/>
      <c r="E91" s="3">
        <v>-0.9</v>
      </c>
      <c r="F91" s="3">
        <v>34.4</v>
      </c>
      <c r="G91" s="4">
        <v>1</v>
      </c>
      <c r="H91" s="3">
        <v>45</v>
      </c>
      <c r="I91" s="3" t="s">
        <v>33</v>
      </c>
      <c r="J91" s="3"/>
      <c r="K91" s="3">
        <f t="shared" si="25"/>
        <v>-0.9</v>
      </c>
      <c r="L91" s="3"/>
      <c r="M91" s="3"/>
      <c r="N91" s="3">
        <v>0</v>
      </c>
      <c r="O91" s="3"/>
      <c r="P91" s="3">
        <f t="shared" si="26"/>
        <v>-0.18</v>
      </c>
      <c r="Q91" s="12"/>
      <c r="R91" s="12">
        <f t="shared" si="32"/>
        <v>0</v>
      </c>
      <c r="S91" s="12">
        <f t="shared" si="33"/>
        <v>0</v>
      </c>
      <c r="T91" s="12"/>
      <c r="U91" s="12"/>
      <c r="V91" s="5"/>
      <c r="W91" s="3">
        <f t="shared" si="34"/>
        <v>-191.11111111111111</v>
      </c>
      <c r="X91" s="3">
        <f t="shared" si="28"/>
        <v>-191.11111111111111</v>
      </c>
      <c r="Y91" s="3">
        <v>0.83520000000000005</v>
      </c>
      <c r="Z91" s="3">
        <v>2.4222000000000001</v>
      </c>
      <c r="AA91" s="3">
        <v>0.40379999999999999</v>
      </c>
      <c r="AB91" s="3">
        <v>3.7351999999999999</v>
      </c>
      <c r="AC91" s="3">
        <v>5.8414000000000001</v>
      </c>
      <c r="AD91" s="14" t="s">
        <v>41</v>
      </c>
      <c r="AE91" s="3">
        <f t="shared" si="29"/>
        <v>0</v>
      </c>
      <c r="AF91" s="3">
        <f t="shared" si="30"/>
        <v>0</v>
      </c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</row>
    <row r="92" spans="1:48" x14ac:dyDescent="0.25">
      <c r="A92" s="3" t="s">
        <v>131</v>
      </c>
      <c r="B92" s="3" t="s">
        <v>32</v>
      </c>
      <c r="C92" s="3">
        <v>112</v>
      </c>
      <c r="D92" s="3"/>
      <c r="E92" s="3">
        <v>58</v>
      </c>
      <c r="F92" s="3">
        <v>14</v>
      </c>
      <c r="G92" s="4">
        <v>0.18</v>
      </c>
      <c r="H92" s="3">
        <v>45</v>
      </c>
      <c r="I92" s="3" t="s">
        <v>33</v>
      </c>
      <c r="J92" s="3">
        <v>206</v>
      </c>
      <c r="K92" s="3">
        <f t="shared" si="25"/>
        <v>-148</v>
      </c>
      <c r="L92" s="3"/>
      <c r="M92" s="3"/>
      <c r="N92" s="3">
        <v>120</v>
      </c>
      <c r="O92" s="3">
        <v>150</v>
      </c>
      <c r="P92" s="3">
        <f t="shared" si="26"/>
        <v>11.6</v>
      </c>
      <c r="Q92" s="12">
        <v>250</v>
      </c>
      <c r="R92" s="12">
        <f t="shared" si="32"/>
        <v>250</v>
      </c>
      <c r="S92" s="12">
        <f t="shared" si="33"/>
        <v>150</v>
      </c>
      <c r="T92" s="12">
        <v>100</v>
      </c>
      <c r="U92" s="12"/>
      <c r="V92" s="37">
        <f>Y92/(Z92/100)-100</f>
        <v>125.9259259259259</v>
      </c>
      <c r="W92" s="3">
        <f t="shared" si="34"/>
        <v>46.03448275862069</v>
      </c>
      <c r="X92" s="3">
        <f t="shared" si="28"/>
        <v>24.482758620689655</v>
      </c>
      <c r="Y92" s="3">
        <v>24.4</v>
      </c>
      <c r="Z92" s="3">
        <v>10.8</v>
      </c>
      <c r="AA92" s="3">
        <v>26.2</v>
      </c>
      <c r="AB92" s="3">
        <v>16.8</v>
      </c>
      <c r="AC92" s="3">
        <v>20.2</v>
      </c>
      <c r="AD92" s="3"/>
      <c r="AE92" s="3">
        <f t="shared" si="29"/>
        <v>27</v>
      </c>
      <c r="AF92" s="3">
        <f t="shared" si="30"/>
        <v>18</v>
      </c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</row>
    <row r="93" spans="1:48" x14ac:dyDescent="0.25">
      <c r="A93" s="3" t="s">
        <v>132</v>
      </c>
      <c r="B93" s="3" t="s">
        <v>32</v>
      </c>
      <c r="C93" s="3"/>
      <c r="D93" s="3"/>
      <c r="E93" s="3"/>
      <c r="F93" s="3"/>
      <c r="G93" s="4">
        <v>0.36</v>
      </c>
      <c r="H93" s="3">
        <v>45</v>
      </c>
      <c r="I93" s="3" t="s">
        <v>33</v>
      </c>
      <c r="J93" s="3"/>
      <c r="K93" s="3">
        <f t="shared" si="25"/>
        <v>0</v>
      </c>
      <c r="L93" s="3"/>
      <c r="M93" s="3"/>
      <c r="N93" s="3">
        <v>50</v>
      </c>
      <c r="O93" s="3">
        <v>100</v>
      </c>
      <c r="P93" s="3">
        <f t="shared" si="26"/>
        <v>0</v>
      </c>
      <c r="Q93" s="12">
        <v>160</v>
      </c>
      <c r="R93" s="12">
        <f t="shared" si="32"/>
        <v>160</v>
      </c>
      <c r="S93" s="12">
        <f t="shared" si="33"/>
        <v>160</v>
      </c>
      <c r="T93" s="12"/>
      <c r="U93" s="22"/>
      <c r="V93" s="5"/>
      <c r="W93" s="3" t="e">
        <f t="shared" si="34"/>
        <v>#DIV/0!</v>
      </c>
      <c r="X93" s="3" t="e">
        <f t="shared" si="28"/>
        <v>#DIV/0!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23" t="s">
        <v>133</v>
      </c>
      <c r="AE93" s="3">
        <f t="shared" si="29"/>
        <v>57.599999999999994</v>
      </c>
      <c r="AF93" s="3">
        <f t="shared" si="30"/>
        <v>0</v>
      </c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</row>
    <row r="94" spans="1:48" x14ac:dyDescent="0.25">
      <c r="A94" s="24" t="s">
        <v>134</v>
      </c>
      <c r="B94" s="17" t="s">
        <v>32</v>
      </c>
      <c r="C94" s="17">
        <v>-50</v>
      </c>
      <c r="D94" s="17"/>
      <c r="E94" s="15">
        <v>63</v>
      </c>
      <c r="F94" s="15">
        <v>-124</v>
      </c>
      <c r="G94" s="18">
        <v>0</v>
      </c>
      <c r="H94" s="17">
        <v>45</v>
      </c>
      <c r="I94" s="17" t="s">
        <v>135</v>
      </c>
      <c r="J94" s="17">
        <v>63</v>
      </c>
      <c r="K94" s="17">
        <f t="shared" si="25"/>
        <v>0</v>
      </c>
      <c r="L94" s="17"/>
      <c r="M94" s="17"/>
      <c r="N94" s="17"/>
      <c r="O94" s="17"/>
      <c r="P94" s="17">
        <f t="shared" si="26"/>
        <v>12.6</v>
      </c>
      <c r="Q94" s="19"/>
      <c r="R94" s="19"/>
      <c r="S94" s="19"/>
      <c r="T94" s="19"/>
      <c r="U94" s="19"/>
      <c r="V94" s="20"/>
      <c r="W94" s="17">
        <f t="shared" si="31"/>
        <v>-9.8412698412698418</v>
      </c>
      <c r="X94" s="17">
        <f t="shared" si="28"/>
        <v>-9.8412698412698418</v>
      </c>
      <c r="Y94" s="17">
        <v>12.2</v>
      </c>
      <c r="Z94" s="17">
        <v>16.2</v>
      </c>
      <c r="AA94" s="17">
        <v>10.199999999999999</v>
      </c>
      <c r="AB94" s="17">
        <v>0.2</v>
      </c>
      <c r="AC94" s="17">
        <v>0.6</v>
      </c>
      <c r="AD94" s="17"/>
      <c r="AE94" s="17">
        <f t="shared" si="29"/>
        <v>0</v>
      </c>
      <c r="AF94" s="17">
        <f t="shared" si="30"/>
        <v>0</v>
      </c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</row>
    <row r="95" spans="1:48" x14ac:dyDescent="0.25">
      <c r="A95" s="24" t="s">
        <v>136</v>
      </c>
      <c r="B95" s="17" t="s">
        <v>35</v>
      </c>
      <c r="C95" s="17">
        <v>-2.0449999999999999</v>
      </c>
      <c r="D95" s="17">
        <v>7.1849999999999996</v>
      </c>
      <c r="E95" s="15">
        <v>21.748000000000001</v>
      </c>
      <c r="F95" s="15">
        <v>-20.704999999999998</v>
      </c>
      <c r="G95" s="18">
        <v>0</v>
      </c>
      <c r="H95" s="17">
        <v>45</v>
      </c>
      <c r="I95" s="17" t="s">
        <v>135</v>
      </c>
      <c r="J95" s="17">
        <v>21</v>
      </c>
      <c r="K95" s="17">
        <f t="shared" si="25"/>
        <v>0.74800000000000111</v>
      </c>
      <c r="L95" s="17"/>
      <c r="M95" s="17"/>
      <c r="N95" s="17"/>
      <c r="O95" s="17"/>
      <c r="P95" s="17">
        <f t="shared" si="26"/>
        <v>4.3496000000000006</v>
      </c>
      <c r="Q95" s="19"/>
      <c r="R95" s="19"/>
      <c r="S95" s="19"/>
      <c r="T95" s="19"/>
      <c r="U95" s="19"/>
      <c r="V95" s="20"/>
      <c r="W95" s="17">
        <f t="shared" si="31"/>
        <v>-4.7602078352032358</v>
      </c>
      <c r="X95" s="17">
        <f t="shared" si="28"/>
        <v>-4.7602078352032358</v>
      </c>
      <c r="Y95" s="17">
        <v>6.4896000000000003</v>
      </c>
      <c r="Z95" s="17">
        <v>6.5805999999999996</v>
      </c>
      <c r="AA95" s="17">
        <v>1.0578000000000001</v>
      </c>
      <c r="AB95" s="17">
        <v>0</v>
      </c>
      <c r="AC95" s="17">
        <v>0</v>
      </c>
      <c r="AD95" s="17"/>
      <c r="AE95" s="17">
        <f t="shared" si="29"/>
        <v>0</v>
      </c>
      <c r="AF95" s="17">
        <f t="shared" si="30"/>
        <v>0</v>
      </c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</row>
    <row r="96" spans="1:48" x14ac:dyDescent="0.25">
      <c r="A96" s="24" t="s">
        <v>137</v>
      </c>
      <c r="B96" s="17" t="s">
        <v>32</v>
      </c>
      <c r="C96" s="17">
        <v>-8</v>
      </c>
      <c r="D96" s="17"/>
      <c r="E96" s="15">
        <v>3</v>
      </c>
      <c r="F96" s="15">
        <v>-12</v>
      </c>
      <c r="G96" s="18">
        <v>0</v>
      </c>
      <c r="H96" s="17">
        <v>45</v>
      </c>
      <c r="I96" s="17" t="s">
        <v>135</v>
      </c>
      <c r="J96" s="17">
        <v>3</v>
      </c>
      <c r="K96" s="17">
        <f t="shared" si="25"/>
        <v>0</v>
      </c>
      <c r="L96" s="17"/>
      <c r="M96" s="17"/>
      <c r="N96" s="17"/>
      <c r="O96" s="17"/>
      <c r="P96" s="17">
        <f t="shared" si="26"/>
        <v>0.6</v>
      </c>
      <c r="Q96" s="19"/>
      <c r="R96" s="19"/>
      <c r="S96" s="19"/>
      <c r="T96" s="19"/>
      <c r="U96" s="19"/>
      <c r="V96" s="20"/>
      <c r="W96" s="17">
        <f t="shared" si="31"/>
        <v>-20</v>
      </c>
      <c r="X96" s="17">
        <f t="shared" si="28"/>
        <v>-20</v>
      </c>
      <c r="Y96" s="17">
        <v>0.2</v>
      </c>
      <c r="Z96" s="17">
        <v>0.8</v>
      </c>
      <c r="AA96" s="17">
        <v>0.8</v>
      </c>
      <c r="AB96" s="17">
        <v>0</v>
      </c>
      <c r="AC96" s="17">
        <v>0</v>
      </c>
      <c r="AD96" s="17"/>
      <c r="AE96" s="17">
        <f t="shared" si="29"/>
        <v>0</v>
      </c>
      <c r="AF96" s="17">
        <f t="shared" si="30"/>
        <v>0</v>
      </c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</row>
    <row r="97" spans="1:48" x14ac:dyDescent="0.25">
      <c r="A97" s="17" t="s">
        <v>138</v>
      </c>
      <c r="B97" s="17" t="s">
        <v>35</v>
      </c>
      <c r="C97" s="17">
        <v>-1.43</v>
      </c>
      <c r="D97" s="17"/>
      <c r="E97" s="17"/>
      <c r="F97" s="17">
        <v>-1.43</v>
      </c>
      <c r="G97" s="18">
        <v>0</v>
      </c>
      <c r="H97" s="17" t="e">
        <f>#N/A</f>
        <v>#N/A</v>
      </c>
      <c r="I97" s="17" t="s">
        <v>70</v>
      </c>
      <c r="J97" s="17"/>
      <c r="K97" s="17">
        <f t="shared" si="25"/>
        <v>0</v>
      </c>
      <c r="L97" s="17"/>
      <c r="M97" s="17"/>
      <c r="N97" s="17"/>
      <c r="O97" s="17"/>
      <c r="P97" s="17">
        <f t="shared" si="26"/>
        <v>0</v>
      </c>
      <c r="Q97" s="19"/>
      <c r="R97" s="19"/>
      <c r="S97" s="19"/>
      <c r="T97" s="19"/>
      <c r="U97" s="19"/>
      <c r="V97" s="20"/>
      <c r="W97" s="17" t="e">
        <f t="shared" si="31"/>
        <v>#DIV/0!</v>
      </c>
      <c r="X97" s="17" t="e">
        <f t="shared" si="28"/>
        <v>#DIV/0!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 t="s">
        <v>70</v>
      </c>
      <c r="AE97" s="17">
        <f t="shared" si="29"/>
        <v>0</v>
      </c>
      <c r="AF97" s="17">
        <f t="shared" si="30"/>
        <v>0</v>
      </c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</row>
    <row r="98" spans="1:48" x14ac:dyDescent="0.25">
      <c r="A98" s="36" t="s">
        <v>143</v>
      </c>
      <c r="B98" s="3" t="s">
        <v>32</v>
      </c>
      <c r="C98" s="3"/>
      <c r="D98" s="3"/>
      <c r="E98" s="3"/>
      <c r="F98" s="3"/>
      <c r="G98" s="4">
        <v>0.33</v>
      </c>
      <c r="H98" s="3">
        <v>30</v>
      </c>
      <c r="I98" s="3" t="s">
        <v>33</v>
      </c>
      <c r="J98" s="3"/>
      <c r="K98" s="3"/>
      <c r="L98" s="3"/>
      <c r="M98" s="3"/>
      <c r="N98" s="3"/>
      <c r="O98" s="3"/>
      <c r="P98" s="3"/>
      <c r="R98" s="12">
        <v>80</v>
      </c>
      <c r="S98" s="12">
        <f t="shared" ref="S98:S102" si="35">ROUND(R98,0)-T98</f>
        <v>0</v>
      </c>
      <c r="T98" s="35">
        <v>80</v>
      </c>
      <c r="U98" s="3">
        <v>100</v>
      </c>
      <c r="V98" s="5"/>
      <c r="W98" s="3"/>
      <c r="X98" s="34"/>
      <c r="Y98" s="3"/>
      <c r="Z98" s="3"/>
      <c r="AA98" s="3"/>
      <c r="AB98" s="3"/>
      <c r="AC98" s="3"/>
      <c r="AD98" s="34" t="s">
        <v>148</v>
      </c>
      <c r="AE98" s="3">
        <f t="shared" si="29"/>
        <v>0</v>
      </c>
      <c r="AF98" s="3">
        <f t="shared" si="30"/>
        <v>26.400000000000002</v>
      </c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</row>
    <row r="99" spans="1:48" x14ac:dyDescent="0.25">
      <c r="A99" s="36" t="s">
        <v>144</v>
      </c>
      <c r="B99" s="3" t="s">
        <v>35</v>
      </c>
      <c r="C99" s="3"/>
      <c r="D99" s="3"/>
      <c r="E99" s="3"/>
      <c r="F99" s="3"/>
      <c r="G99" s="4">
        <v>1</v>
      </c>
      <c r="H99" s="3">
        <v>60</v>
      </c>
      <c r="I99" s="3" t="s">
        <v>33</v>
      </c>
      <c r="J99" s="3"/>
      <c r="K99" s="3"/>
      <c r="L99" s="3"/>
      <c r="M99" s="3"/>
      <c r="N99" s="3"/>
      <c r="O99" s="3"/>
      <c r="P99" s="3"/>
      <c r="R99" s="12">
        <v>70</v>
      </c>
      <c r="S99" s="12">
        <f t="shared" si="35"/>
        <v>0</v>
      </c>
      <c r="T99" s="35">
        <v>70</v>
      </c>
      <c r="U99" s="3">
        <v>100</v>
      </c>
      <c r="V99" s="5"/>
      <c r="W99" s="3"/>
      <c r="X99" s="34"/>
      <c r="Y99" s="3"/>
      <c r="Z99" s="3"/>
      <c r="AA99" s="3"/>
      <c r="AB99" s="3"/>
      <c r="AC99" s="3"/>
      <c r="AD99" s="34" t="s">
        <v>148</v>
      </c>
      <c r="AE99" s="3">
        <f t="shared" si="29"/>
        <v>0</v>
      </c>
      <c r="AF99" s="3">
        <f t="shared" si="30"/>
        <v>70</v>
      </c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</row>
    <row r="100" spans="1:48" x14ac:dyDescent="0.25">
      <c r="A100" s="34" t="s">
        <v>145</v>
      </c>
      <c r="B100" s="3" t="s">
        <v>32</v>
      </c>
      <c r="C100" s="3"/>
      <c r="D100" s="3"/>
      <c r="E100" s="3"/>
      <c r="F100" s="3"/>
      <c r="G100" s="4">
        <v>0.4</v>
      </c>
      <c r="H100" s="3">
        <v>60</v>
      </c>
      <c r="I100" s="3" t="s">
        <v>33</v>
      </c>
      <c r="J100" s="3"/>
      <c r="K100" s="3"/>
      <c r="L100" s="3"/>
      <c r="M100" s="3"/>
      <c r="N100" s="3"/>
      <c r="O100" s="3"/>
      <c r="P100" s="3"/>
      <c r="R100" s="12">
        <v>80</v>
      </c>
      <c r="S100" s="12">
        <f t="shared" si="35"/>
        <v>0</v>
      </c>
      <c r="T100" s="35">
        <v>80</v>
      </c>
      <c r="U100" s="3">
        <v>100</v>
      </c>
      <c r="V100" s="5"/>
      <c r="W100" s="3"/>
      <c r="X100" s="3"/>
      <c r="Y100" s="3"/>
      <c r="Z100" s="3"/>
      <c r="AA100" s="3"/>
      <c r="AB100" s="3"/>
      <c r="AC100" s="3"/>
      <c r="AD100" s="34" t="s">
        <v>148</v>
      </c>
      <c r="AE100" s="3">
        <f t="shared" si="29"/>
        <v>0</v>
      </c>
      <c r="AF100" s="3">
        <f t="shared" si="30"/>
        <v>32</v>
      </c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</row>
    <row r="101" spans="1:48" x14ac:dyDescent="0.25">
      <c r="A101" s="36" t="s">
        <v>146</v>
      </c>
      <c r="B101" s="3" t="s">
        <v>35</v>
      </c>
      <c r="C101" s="3"/>
      <c r="D101" s="3"/>
      <c r="E101" s="3"/>
      <c r="F101" s="3"/>
      <c r="G101" s="4">
        <v>1</v>
      </c>
      <c r="H101" s="3">
        <v>60</v>
      </c>
      <c r="I101" s="3" t="s">
        <v>33</v>
      </c>
      <c r="J101" s="3"/>
      <c r="K101" s="3"/>
      <c r="L101" s="3"/>
      <c r="M101" s="3"/>
      <c r="N101" s="3"/>
      <c r="O101" s="3"/>
      <c r="P101" s="3"/>
      <c r="R101" s="12">
        <v>70</v>
      </c>
      <c r="S101" s="12">
        <f t="shared" si="35"/>
        <v>0</v>
      </c>
      <c r="T101" s="35">
        <v>70</v>
      </c>
      <c r="U101" s="3">
        <v>100</v>
      </c>
      <c r="V101" s="5"/>
      <c r="W101" s="3"/>
      <c r="X101" s="34"/>
      <c r="Y101" s="3"/>
      <c r="Z101" s="3"/>
      <c r="AA101" s="3"/>
      <c r="AB101" s="3"/>
      <c r="AC101" s="3"/>
      <c r="AD101" s="34" t="s">
        <v>148</v>
      </c>
      <c r="AE101" s="3">
        <f t="shared" si="29"/>
        <v>0</v>
      </c>
      <c r="AF101" s="3">
        <f t="shared" si="30"/>
        <v>70</v>
      </c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</row>
    <row r="102" spans="1:48" x14ac:dyDescent="0.25">
      <c r="A102" s="36" t="s">
        <v>147</v>
      </c>
      <c r="B102" s="3" t="s">
        <v>32</v>
      </c>
      <c r="C102" s="3"/>
      <c r="D102" s="3"/>
      <c r="E102" s="3"/>
      <c r="F102" s="3"/>
      <c r="G102" s="4">
        <v>0.4</v>
      </c>
      <c r="H102" s="3">
        <v>60</v>
      </c>
      <c r="I102" s="3" t="s">
        <v>33</v>
      </c>
      <c r="J102" s="3"/>
      <c r="K102" s="3"/>
      <c r="L102" s="3"/>
      <c r="M102" s="3"/>
      <c r="N102" s="3"/>
      <c r="O102" s="3"/>
      <c r="P102" s="3"/>
      <c r="R102" s="12">
        <v>80</v>
      </c>
      <c r="S102" s="12">
        <f t="shared" si="35"/>
        <v>0</v>
      </c>
      <c r="T102" s="35">
        <v>80</v>
      </c>
      <c r="U102" s="3">
        <v>100</v>
      </c>
      <c r="V102" s="5"/>
      <c r="W102" s="3"/>
      <c r="X102" s="34"/>
      <c r="Y102" s="3"/>
      <c r="Z102" s="3"/>
      <c r="AA102" s="3"/>
      <c r="AB102" s="3"/>
      <c r="AC102" s="3"/>
      <c r="AD102" s="34" t="s">
        <v>148</v>
      </c>
      <c r="AE102" s="3">
        <f t="shared" si="29"/>
        <v>0</v>
      </c>
      <c r="AF102" s="3">
        <f t="shared" si="30"/>
        <v>32</v>
      </c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</row>
    <row r="103" spans="1:48" x14ac:dyDescent="0.25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5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</row>
    <row r="104" spans="1:48" x14ac:dyDescent="0.25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5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</row>
    <row r="105" spans="1:48" x14ac:dyDescent="0.25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5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</row>
    <row r="106" spans="1:48" x14ac:dyDescent="0.25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5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</row>
    <row r="107" spans="1:48" x14ac:dyDescent="0.25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5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</row>
    <row r="108" spans="1:48" x14ac:dyDescent="0.25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5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</row>
    <row r="109" spans="1:48" x14ac:dyDescent="0.25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5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</row>
    <row r="110" spans="1:48" x14ac:dyDescent="0.25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5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</row>
    <row r="111" spans="1:48" x14ac:dyDescent="0.25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5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</row>
    <row r="112" spans="1:48" x14ac:dyDescent="0.25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5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</row>
    <row r="113" spans="1:48" x14ac:dyDescent="0.25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5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</row>
    <row r="114" spans="1:48" x14ac:dyDescent="0.25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5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</row>
    <row r="115" spans="1:48" x14ac:dyDescent="0.25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5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</row>
    <row r="116" spans="1:48" x14ac:dyDescent="0.25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5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</row>
    <row r="117" spans="1:48" x14ac:dyDescent="0.25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5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</row>
    <row r="118" spans="1:48" x14ac:dyDescent="0.25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5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</row>
    <row r="119" spans="1:48" x14ac:dyDescent="0.25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5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</row>
    <row r="120" spans="1:48" x14ac:dyDescent="0.25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5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</row>
    <row r="121" spans="1:48" x14ac:dyDescent="0.25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5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</row>
    <row r="122" spans="1:48" x14ac:dyDescent="0.25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5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</row>
    <row r="123" spans="1:48" x14ac:dyDescent="0.25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5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</row>
    <row r="124" spans="1:48" x14ac:dyDescent="0.25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5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</row>
    <row r="125" spans="1:48" x14ac:dyDescent="0.25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5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</row>
    <row r="126" spans="1:48" x14ac:dyDescent="0.25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5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</row>
    <row r="127" spans="1:48" x14ac:dyDescent="0.25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5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</row>
    <row r="128" spans="1:48" x14ac:dyDescent="0.25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5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</row>
    <row r="129" spans="1:48" x14ac:dyDescent="0.25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5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</row>
    <row r="130" spans="1:48" x14ac:dyDescent="0.25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5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</row>
    <row r="131" spans="1:48" x14ac:dyDescent="0.25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5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</row>
    <row r="132" spans="1:48" x14ac:dyDescent="0.25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5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</row>
    <row r="133" spans="1:48" x14ac:dyDescent="0.25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5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</row>
    <row r="134" spans="1:48" x14ac:dyDescent="0.25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5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</row>
    <row r="135" spans="1:48" x14ac:dyDescent="0.25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5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</row>
    <row r="136" spans="1:48" x14ac:dyDescent="0.25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5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</row>
    <row r="137" spans="1:48" x14ac:dyDescent="0.25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5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</row>
    <row r="138" spans="1:48" x14ac:dyDescent="0.25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5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</row>
    <row r="139" spans="1:48" x14ac:dyDescent="0.25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5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</row>
    <row r="140" spans="1:48" x14ac:dyDescent="0.25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5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</row>
    <row r="141" spans="1:48" x14ac:dyDescent="0.25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5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</row>
    <row r="142" spans="1:48" x14ac:dyDescent="0.25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5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</row>
    <row r="143" spans="1:48" x14ac:dyDescent="0.25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5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</row>
    <row r="144" spans="1:48" x14ac:dyDescent="0.25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5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</row>
    <row r="145" spans="1:48" x14ac:dyDescent="0.25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5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</row>
    <row r="146" spans="1:48" x14ac:dyDescent="0.25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5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</row>
    <row r="147" spans="1:48" x14ac:dyDescent="0.25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5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</row>
    <row r="148" spans="1:48" x14ac:dyDescent="0.25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5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</row>
    <row r="149" spans="1:48" x14ac:dyDescent="0.25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5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</row>
    <row r="150" spans="1:48" x14ac:dyDescent="0.25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5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</row>
    <row r="151" spans="1:48" x14ac:dyDescent="0.25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5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</row>
    <row r="152" spans="1:48" x14ac:dyDescent="0.25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5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</row>
    <row r="153" spans="1:48" x14ac:dyDescent="0.25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5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</row>
    <row r="154" spans="1:48" x14ac:dyDescent="0.25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5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</row>
    <row r="155" spans="1:48" x14ac:dyDescent="0.25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5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</row>
    <row r="156" spans="1:48" x14ac:dyDescent="0.25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5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</row>
    <row r="157" spans="1:48" x14ac:dyDescent="0.25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5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</row>
    <row r="158" spans="1:48" x14ac:dyDescent="0.25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5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</row>
    <row r="159" spans="1:48" x14ac:dyDescent="0.25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5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</row>
    <row r="160" spans="1:48" x14ac:dyDescent="0.25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5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</row>
    <row r="161" spans="1:48" x14ac:dyDescent="0.25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5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</row>
    <row r="162" spans="1:48" x14ac:dyDescent="0.25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5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</row>
    <row r="163" spans="1:48" x14ac:dyDescent="0.25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5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</row>
    <row r="164" spans="1:48" x14ac:dyDescent="0.25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5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</row>
    <row r="165" spans="1:48" x14ac:dyDescent="0.25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5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</row>
    <row r="166" spans="1:48" x14ac:dyDescent="0.25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5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</row>
    <row r="167" spans="1:48" x14ac:dyDescent="0.25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5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</row>
    <row r="168" spans="1:48" x14ac:dyDescent="0.25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5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</row>
    <row r="169" spans="1:48" x14ac:dyDescent="0.25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5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</row>
    <row r="170" spans="1:48" x14ac:dyDescent="0.25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5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</row>
    <row r="171" spans="1:48" x14ac:dyDescent="0.25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5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</row>
    <row r="172" spans="1:48" x14ac:dyDescent="0.25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5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</row>
    <row r="173" spans="1:48" x14ac:dyDescent="0.25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5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</row>
    <row r="174" spans="1:48" x14ac:dyDescent="0.25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5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</row>
    <row r="175" spans="1:48" x14ac:dyDescent="0.25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5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</row>
    <row r="176" spans="1:48" x14ac:dyDescent="0.25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5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</row>
    <row r="177" spans="1:48" x14ac:dyDescent="0.25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5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</row>
    <row r="178" spans="1:48" x14ac:dyDescent="0.25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5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</row>
    <row r="179" spans="1:48" x14ac:dyDescent="0.25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5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</row>
    <row r="180" spans="1:48" x14ac:dyDescent="0.25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5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</row>
    <row r="181" spans="1:48" x14ac:dyDescent="0.25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5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</row>
    <row r="182" spans="1:48" x14ac:dyDescent="0.25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5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</row>
    <row r="183" spans="1:48" x14ac:dyDescent="0.25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5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</row>
    <row r="184" spans="1:48" x14ac:dyDescent="0.25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5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</row>
    <row r="185" spans="1:48" x14ac:dyDescent="0.25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5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</row>
    <row r="186" spans="1:48" x14ac:dyDescent="0.25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5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</row>
    <row r="187" spans="1:48" x14ac:dyDescent="0.25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5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</row>
    <row r="188" spans="1:48" x14ac:dyDescent="0.25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5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</row>
    <row r="189" spans="1:48" x14ac:dyDescent="0.25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5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</row>
    <row r="190" spans="1:48" x14ac:dyDescent="0.25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5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</row>
    <row r="191" spans="1:48" x14ac:dyDescent="0.25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5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</row>
    <row r="192" spans="1:48" x14ac:dyDescent="0.25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5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</row>
    <row r="193" spans="1:48" x14ac:dyDescent="0.25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5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</row>
    <row r="194" spans="1:48" x14ac:dyDescent="0.25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5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</row>
    <row r="195" spans="1:48" x14ac:dyDescent="0.25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5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</row>
    <row r="196" spans="1:48" x14ac:dyDescent="0.25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5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</row>
    <row r="197" spans="1:48" x14ac:dyDescent="0.25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5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</row>
    <row r="198" spans="1:48" x14ac:dyDescent="0.25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5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</row>
    <row r="199" spans="1:48" x14ac:dyDescent="0.25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5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</row>
    <row r="200" spans="1:48" x14ac:dyDescent="0.25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5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</row>
    <row r="201" spans="1:48" x14ac:dyDescent="0.25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5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</row>
    <row r="202" spans="1:48" x14ac:dyDescent="0.25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5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</row>
    <row r="203" spans="1:48" x14ac:dyDescent="0.25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5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</row>
    <row r="204" spans="1:48" x14ac:dyDescent="0.25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5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</row>
    <row r="205" spans="1:48" x14ac:dyDescent="0.25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5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</row>
    <row r="206" spans="1:48" x14ac:dyDescent="0.25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5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</row>
    <row r="207" spans="1:48" x14ac:dyDescent="0.25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5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</row>
    <row r="208" spans="1:48" x14ac:dyDescent="0.25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5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</row>
    <row r="209" spans="1:48" x14ac:dyDescent="0.25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5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</row>
    <row r="210" spans="1:48" x14ac:dyDescent="0.25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5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</row>
    <row r="211" spans="1:48" x14ac:dyDescent="0.25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5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</row>
    <row r="212" spans="1:48" x14ac:dyDescent="0.25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5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</row>
    <row r="213" spans="1:48" x14ac:dyDescent="0.25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5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</row>
    <row r="214" spans="1:48" x14ac:dyDescent="0.25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5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</row>
    <row r="215" spans="1:48" x14ac:dyDescent="0.25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5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</row>
    <row r="216" spans="1:48" x14ac:dyDescent="0.25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5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</row>
    <row r="217" spans="1:48" x14ac:dyDescent="0.25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5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</row>
    <row r="218" spans="1:48" x14ac:dyDescent="0.25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5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</row>
    <row r="219" spans="1:48" x14ac:dyDescent="0.25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5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</row>
    <row r="220" spans="1:48" x14ac:dyDescent="0.25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5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</row>
    <row r="221" spans="1:48" x14ac:dyDescent="0.25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5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</row>
    <row r="222" spans="1:48" x14ac:dyDescent="0.25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5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</row>
    <row r="223" spans="1:48" x14ac:dyDescent="0.25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5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</row>
    <row r="224" spans="1:48" x14ac:dyDescent="0.25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5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</row>
    <row r="225" spans="1:48" x14ac:dyDescent="0.25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5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</row>
    <row r="226" spans="1:48" x14ac:dyDescent="0.25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5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</row>
    <row r="227" spans="1:48" x14ac:dyDescent="0.25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5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</row>
    <row r="228" spans="1:48" x14ac:dyDescent="0.25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5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</row>
    <row r="229" spans="1:48" x14ac:dyDescent="0.25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5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</row>
    <row r="230" spans="1:48" x14ac:dyDescent="0.25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5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</row>
    <row r="231" spans="1:48" x14ac:dyDescent="0.25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5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</row>
    <row r="232" spans="1:48" x14ac:dyDescent="0.25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5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</row>
    <row r="233" spans="1:48" x14ac:dyDescent="0.25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5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</row>
    <row r="234" spans="1:48" x14ac:dyDescent="0.25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5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</row>
    <row r="235" spans="1:48" x14ac:dyDescent="0.25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5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</row>
    <row r="236" spans="1:48" x14ac:dyDescent="0.25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5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</row>
    <row r="237" spans="1:48" x14ac:dyDescent="0.25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5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</row>
    <row r="238" spans="1:48" x14ac:dyDescent="0.25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5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</row>
    <row r="239" spans="1:48" x14ac:dyDescent="0.25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5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</row>
    <row r="240" spans="1:48" x14ac:dyDescent="0.25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5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</row>
    <row r="241" spans="1:48" x14ac:dyDescent="0.25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5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</row>
    <row r="242" spans="1:48" x14ac:dyDescent="0.25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5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</row>
    <row r="243" spans="1:48" x14ac:dyDescent="0.25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5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</row>
    <row r="244" spans="1:48" x14ac:dyDescent="0.25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5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</row>
    <row r="245" spans="1:48" x14ac:dyDescent="0.25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5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</row>
    <row r="246" spans="1:48" x14ac:dyDescent="0.25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5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</row>
    <row r="247" spans="1:48" x14ac:dyDescent="0.25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5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</row>
    <row r="248" spans="1:48" x14ac:dyDescent="0.25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5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</row>
    <row r="249" spans="1:48" x14ac:dyDescent="0.25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5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</row>
    <row r="250" spans="1:48" x14ac:dyDescent="0.25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5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</row>
    <row r="251" spans="1:48" x14ac:dyDescent="0.25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5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</row>
    <row r="252" spans="1:48" x14ac:dyDescent="0.25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5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</row>
    <row r="253" spans="1:48" x14ac:dyDescent="0.25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5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</row>
    <row r="254" spans="1:48" x14ac:dyDescent="0.25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5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</row>
    <row r="255" spans="1:48" x14ac:dyDescent="0.25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5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</row>
    <row r="256" spans="1:48" x14ac:dyDescent="0.25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5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</row>
    <row r="257" spans="1:48" x14ac:dyDescent="0.25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5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</row>
    <row r="258" spans="1:48" x14ac:dyDescent="0.25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5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</row>
    <row r="259" spans="1:48" x14ac:dyDescent="0.25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5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</row>
    <row r="260" spans="1:48" x14ac:dyDescent="0.25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5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</row>
    <row r="261" spans="1:48" x14ac:dyDescent="0.25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5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</row>
    <row r="262" spans="1:48" x14ac:dyDescent="0.25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5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</row>
    <row r="263" spans="1:48" x14ac:dyDescent="0.25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5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</row>
    <row r="264" spans="1:48" x14ac:dyDescent="0.25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5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</row>
    <row r="265" spans="1:48" x14ac:dyDescent="0.25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5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</row>
    <row r="266" spans="1:48" x14ac:dyDescent="0.25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5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</row>
    <row r="267" spans="1:48" x14ac:dyDescent="0.25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5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</row>
    <row r="268" spans="1:48" x14ac:dyDescent="0.25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5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</row>
    <row r="269" spans="1:48" x14ac:dyDescent="0.25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5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</row>
    <row r="270" spans="1:48" x14ac:dyDescent="0.25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5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</row>
    <row r="271" spans="1:48" x14ac:dyDescent="0.25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5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</row>
    <row r="272" spans="1:48" x14ac:dyDescent="0.25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5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</row>
    <row r="273" spans="1:48" x14ac:dyDescent="0.25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5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</row>
    <row r="274" spans="1:48" x14ac:dyDescent="0.25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5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</row>
    <row r="275" spans="1:48" x14ac:dyDescent="0.25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5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</row>
    <row r="276" spans="1:48" x14ac:dyDescent="0.25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5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</row>
    <row r="277" spans="1:48" x14ac:dyDescent="0.25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5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</row>
    <row r="278" spans="1:48" x14ac:dyDescent="0.25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5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</row>
    <row r="279" spans="1:48" x14ac:dyDescent="0.25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5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</row>
    <row r="280" spans="1:48" x14ac:dyDescent="0.25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5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</row>
    <row r="281" spans="1:48" x14ac:dyDescent="0.25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5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</row>
    <row r="282" spans="1:48" x14ac:dyDescent="0.25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5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</row>
    <row r="283" spans="1:48" x14ac:dyDescent="0.25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5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</row>
    <row r="284" spans="1:48" x14ac:dyDescent="0.25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5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</row>
    <row r="285" spans="1:48" x14ac:dyDescent="0.25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5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</row>
    <row r="286" spans="1:48" x14ac:dyDescent="0.25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5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</row>
    <row r="287" spans="1:48" x14ac:dyDescent="0.25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5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</row>
    <row r="288" spans="1:48" x14ac:dyDescent="0.25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5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</row>
    <row r="289" spans="1:48" x14ac:dyDescent="0.25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5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</row>
    <row r="290" spans="1:48" x14ac:dyDescent="0.25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5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</row>
    <row r="291" spans="1:48" x14ac:dyDescent="0.25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5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</row>
    <row r="292" spans="1:48" x14ac:dyDescent="0.25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5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</row>
    <row r="293" spans="1:48" x14ac:dyDescent="0.25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5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</row>
    <row r="294" spans="1:48" x14ac:dyDescent="0.25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5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</row>
    <row r="295" spans="1:48" x14ac:dyDescent="0.25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5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</row>
    <row r="296" spans="1:48" x14ac:dyDescent="0.25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5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</row>
    <row r="297" spans="1:48" x14ac:dyDescent="0.25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5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</row>
    <row r="298" spans="1:48" x14ac:dyDescent="0.25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5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</row>
    <row r="299" spans="1:48" x14ac:dyDescent="0.25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5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</row>
    <row r="300" spans="1:48" x14ac:dyDescent="0.25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5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</row>
    <row r="301" spans="1:48" x14ac:dyDescent="0.25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5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</row>
    <row r="302" spans="1:48" x14ac:dyDescent="0.25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5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</row>
    <row r="303" spans="1:48" x14ac:dyDescent="0.25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5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</row>
    <row r="304" spans="1:48" x14ac:dyDescent="0.25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5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</row>
    <row r="305" spans="1:48" x14ac:dyDescent="0.25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5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</row>
    <row r="306" spans="1:48" x14ac:dyDescent="0.25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5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</row>
    <row r="307" spans="1:48" x14ac:dyDescent="0.25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5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</row>
    <row r="308" spans="1:48" x14ac:dyDescent="0.25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5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</row>
    <row r="309" spans="1:48" x14ac:dyDescent="0.25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5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</row>
    <row r="310" spans="1:48" x14ac:dyDescent="0.25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5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</row>
    <row r="311" spans="1:48" x14ac:dyDescent="0.25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5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</row>
    <row r="312" spans="1:48" x14ac:dyDescent="0.25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5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</row>
    <row r="313" spans="1:48" x14ac:dyDescent="0.25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5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</row>
    <row r="314" spans="1:48" x14ac:dyDescent="0.25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5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</row>
    <row r="315" spans="1:48" x14ac:dyDescent="0.25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5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</row>
    <row r="316" spans="1:48" x14ac:dyDescent="0.25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5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</row>
    <row r="317" spans="1:48" x14ac:dyDescent="0.25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5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</row>
    <row r="318" spans="1:48" x14ac:dyDescent="0.25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5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</row>
    <row r="319" spans="1:48" x14ac:dyDescent="0.25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5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</row>
    <row r="320" spans="1:48" x14ac:dyDescent="0.25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5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</row>
    <row r="321" spans="1:48" x14ac:dyDescent="0.25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5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</row>
    <row r="322" spans="1:48" x14ac:dyDescent="0.25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5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</row>
    <row r="323" spans="1:48" x14ac:dyDescent="0.25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5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</row>
    <row r="324" spans="1:48" x14ac:dyDescent="0.25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5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</row>
    <row r="325" spans="1:48" x14ac:dyDescent="0.25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5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</row>
    <row r="326" spans="1:48" x14ac:dyDescent="0.25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5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</row>
    <row r="327" spans="1:48" x14ac:dyDescent="0.25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5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</row>
    <row r="328" spans="1:48" x14ac:dyDescent="0.25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5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</row>
    <row r="329" spans="1:48" x14ac:dyDescent="0.25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5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</row>
    <row r="330" spans="1:48" x14ac:dyDescent="0.25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5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</row>
    <row r="331" spans="1:48" x14ac:dyDescent="0.25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5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</row>
    <row r="332" spans="1:48" x14ac:dyDescent="0.25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5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</row>
    <row r="333" spans="1:48" x14ac:dyDescent="0.25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5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</row>
    <row r="334" spans="1:48" x14ac:dyDescent="0.25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5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</row>
    <row r="335" spans="1:48" x14ac:dyDescent="0.25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5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</row>
    <row r="336" spans="1:48" x14ac:dyDescent="0.25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5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</row>
    <row r="337" spans="1:48" x14ac:dyDescent="0.25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5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</row>
    <row r="338" spans="1:48" x14ac:dyDescent="0.25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5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</row>
    <row r="339" spans="1:48" x14ac:dyDescent="0.25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5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</row>
    <row r="340" spans="1:48" x14ac:dyDescent="0.25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5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</row>
    <row r="341" spans="1:48" x14ac:dyDescent="0.25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5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</row>
    <row r="342" spans="1:48" x14ac:dyDescent="0.25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5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</row>
    <row r="343" spans="1:48" x14ac:dyDescent="0.25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5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</row>
    <row r="344" spans="1:48" x14ac:dyDescent="0.25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5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</row>
    <row r="345" spans="1:48" x14ac:dyDescent="0.25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5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</row>
    <row r="346" spans="1:48" x14ac:dyDescent="0.25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5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</row>
    <row r="347" spans="1:48" x14ac:dyDescent="0.25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5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</row>
    <row r="348" spans="1:48" x14ac:dyDescent="0.25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5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</row>
    <row r="349" spans="1:48" x14ac:dyDescent="0.25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5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</row>
    <row r="350" spans="1:48" x14ac:dyDescent="0.25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5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</row>
    <row r="351" spans="1:48" x14ac:dyDescent="0.25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5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</row>
    <row r="352" spans="1:48" x14ac:dyDescent="0.25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5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</row>
    <row r="353" spans="1:48" x14ac:dyDescent="0.25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5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</row>
    <row r="354" spans="1:48" x14ac:dyDescent="0.25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5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</row>
    <row r="355" spans="1:48" x14ac:dyDescent="0.25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5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</row>
    <row r="356" spans="1:48" x14ac:dyDescent="0.25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5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</row>
    <row r="357" spans="1:48" x14ac:dyDescent="0.25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5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</row>
    <row r="358" spans="1:48" x14ac:dyDescent="0.25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5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</row>
    <row r="359" spans="1:48" x14ac:dyDescent="0.25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5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</row>
    <row r="360" spans="1:48" x14ac:dyDescent="0.25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5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</row>
    <row r="361" spans="1:48" x14ac:dyDescent="0.25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5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</row>
    <row r="362" spans="1:48" x14ac:dyDescent="0.25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5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</row>
    <row r="363" spans="1:48" x14ac:dyDescent="0.25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5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</row>
    <row r="364" spans="1:48" x14ac:dyDescent="0.25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5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</row>
    <row r="365" spans="1:48" x14ac:dyDescent="0.25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5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</row>
    <row r="366" spans="1:48" x14ac:dyDescent="0.25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5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</row>
    <row r="367" spans="1:48" x14ac:dyDescent="0.25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5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</row>
    <row r="368" spans="1:48" x14ac:dyDescent="0.25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5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</row>
    <row r="369" spans="1:48" x14ac:dyDescent="0.25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5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</row>
    <row r="370" spans="1:48" x14ac:dyDescent="0.25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5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</row>
    <row r="371" spans="1:48" x14ac:dyDescent="0.25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5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</row>
    <row r="372" spans="1:48" x14ac:dyDescent="0.25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5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</row>
    <row r="373" spans="1:48" x14ac:dyDescent="0.25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5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</row>
    <row r="374" spans="1:48" x14ac:dyDescent="0.25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5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</row>
    <row r="375" spans="1:48" x14ac:dyDescent="0.25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5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</row>
    <row r="376" spans="1:48" x14ac:dyDescent="0.25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5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</row>
    <row r="377" spans="1:48" x14ac:dyDescent="0.25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5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</row>
    <row r="378" spans="1:48" x14ac:dyDescent="0.25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5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</row>
    <row r="379" spans="1:48" x14ac:dyDescent="0.25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5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</row>
    <row r="380" spans="1:48" x14ac:dyDescent="0.25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5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</row>
    <row r="381" spans="1:48" x14ac:dyDescent="0.25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5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</row>
    <row r="382" spans="1:48" x14ac:dyDescent="0.25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5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</row>
    <row r="383" spans="1:48" x14ac:dyDescent="0.25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5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</row>
    <row r="384" spans="1:48" x14ac:dyDescent="0.25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5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</row>
    <row r="385" spans="1:48" x14ac:dyDescent="0.25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5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</row>
    <row r="386" spans="1:48" x14ac:dyDescent="0.25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5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</row>
    <row r="387" spans="1:48" x14ac:dyDescent="0.25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5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</row>
    <row r="388" spans="1:48" x14ac:dyDescent="0.25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5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</row>
    <row r="389" spans="1:48" x14ac:dyDescent="0.25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5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</row>
    <row r="390" spans="1:48" x14ac:dyDescent="0.25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5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</row>
    <row r="391" spans="1:48" x14ac:dyDescent="0.25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5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</row>
    <row r="392" spans="1:48" x14ac:dyDescent="0.25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5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</row>
    <row r="393" spans="1:48" x14ac:dyDescent="0.25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5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</row>
    <row r="394" spans="1:48" x14ac:dyDescent="0.25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5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</row>
    <row r="395" spans="1:48" x14ac:dyDescent="0.25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5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</row>
    <row r="396" spans="1:48" x14ac:dyDescent="0.25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5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</row>
    <row r="397" spans="1:48" x14ac:dyDescent="0.25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5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</row>
    <row r="398" spans="1:48" x14ac:dyDescent="0.25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5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</row>
    <row r="399" spans="1:48" x14ac:dyDescent="0.25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5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</row>
    <row r="400" spans="1:48" x14ac:dyDescent="0.25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5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</row>
    <row r="401" spans="1:48" x14ac:dyDescent="0.25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5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</row>
    <row r="402" spans="1:48" x14ac:dyDescent="0.25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5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</row>
    <row r="403" spans="1:48" x14ac:dyDescent="0.25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5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</row>
    <row r="404" spans="1:48" x14ac:dyDescent="0.25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5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</row>
    <row r="405" spans="1:48" x14ac:dyDescent="0.25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5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</row>
    <row r="406" spans="1:48" x14ac:dyDescent="0.25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5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</row>
    <row r="407" spans="1:48" x14ac:dyDescent="0.25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5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</row>
    <row r="408" spans="1:48" x14ac:dyDescent="0.25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5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</row>
    <row r="409" spans="1:48" x14ac:dyDescent="0.25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5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</row>
    <row r="410" spans="1:48" x14ac:dyDescent="0.25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5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</row>
    <row r="411" spans="1:48" x14ac:dyDescent="0.25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5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</row>
    <row r="412" spans="1:48" x14ac:dyDescent="0.25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5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</row>
    <row r="413" spans="1:48" x14ac:dyDescent="0.25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5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</row>
    <row r="414" spans="1:48" x14ac:dyDescent="0.25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5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</row>
    <row r="415" spans="1:48" x14ac:dyDescent="0.25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5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</row>
    <row r="416" spans="1:48" x14ac:dyDescent="0.25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5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</row>
    <row r="417" spans="1:48" x14ac:dyDescent="0.25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5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</row>
    <row r="418" spans="1:48" x14ac:dyDescent="0.25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5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</row>
    <row r="419" spans="1:48" x14ac:dyDescent="0.25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5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</row>
    <row r="420" spans="1:48" x14ac:dyDescent="0.25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5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</row>
    <row r="421" spans="1:48" x14ac:dyDescent="0.25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5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</row>
    <row r="422" spans="1:48" x14ac:dyDescent="0.25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5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</row>
    <row r="423" spans="1:48" x14ac:dyDescent="0.25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5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</row>
    <row r="424" spans="1:48" x14ac:dyDescent="0.25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5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</row>
    <row r="425" spans="1:48" x14ac:dyDescent="0.25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5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</row>
    <row r="426" spans="1:48" x14ac:dyDescent="0.25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5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</row>
    <row r="427" spans="1:48" x14ac:dyDescent="0.25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5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</row>
    <row r="428" spans="1:48" x14ac:dyDescent="0.25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5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</row>
    <row r="429" spans="1:48" x14ac:dyDescent="0.25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5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</row>
    <row r="430" spans="1:48" x14ac:dyDescent="0.25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5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</row>
    <row r="431" spans="1:48" x14ac:dyDescent="0.25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5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</row>
    <row r="432" spans="1:48" x14ac:dyDescent="0.25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5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</row>
    <row r="433" spans="1:48" x14ac:dyDescent="0.25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5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</row>
    <row r="434" spans="1:48" x14ac:dyDescent="0.25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5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</row>
    <row r="435" spans="1:48" x14ac:dyDescent="0.25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5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</row>
    <row r="436" spans="1:48" x14ac:dyDescent="0.25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5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</row>
    <row r="437" spans="1:48" x14ac:dyDescent="0.25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5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</row>
    <row r="438" spans="1:48" x14ac:dyDescent="0.25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5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</row>
    <row r="439" spans="1:48" x14ac:dyDescent="0.25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5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</row>
    <row r="440" spans="1:48" x14ac:dyDescent="0.25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5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</row>
    <row r="441" spans="1:48" x14ac:dyDescent="0.25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5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</row>
    <row r="442" spans="1:48" x14ac:dyDescent="0.25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5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</row>
    <row r="443" spans="1:48" x14ac:dyDescent="0.25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5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</row>
    <row r="444" spans="1:48" x14ac:dyDescent="0.25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5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</row>
    <row r="445" spans="1:48" x14ac:dyDescent="0.25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5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</row>
    <row r="446" spans="1:48" x14ac:dyDescent="0.25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5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</row>
    <row r="447" spans="1:48" x14ac:dyDescent="0.25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5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</row>
    <row r="448" spans="1:48" x14ac:dyDescent="0.25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5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</row>
    <row r="449" spans="1:48" x14ac:dyDescent="0.25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5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</row>
    <row r="450" spans="1:48" x14ac:dyDescent="0.25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5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</row>
    <row r="451" spans="1:48" x14ac:dyDescent="0.25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5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</row>
    <row r="452" spans="1:48" x14ac:dyDescent="0.25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5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</row>
    <row r="453" spans="1:48" x14ac:dyDescent="0.25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5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</row>
    <row r="454" spans="1:48" x14ac:dyDescent="0.25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5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</row>
    <row r="455" spans="1:48" x14ac:dyDescent="0.25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5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</row>
    <row r="456" spans="1:48" x14ac:dyDescent="0.25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5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</row>
    <row r="457" spans="1:48" x14ac:dyDescent="0.25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5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</row>
    <row r="458" spans="1:48" x14ac:dyDescent="0.25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5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</row>
    <row r="459" spans="1:48" x14ac:dyDescent="0.25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5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</row>
    <row r="460" spans="1:48" x14ac:dyDescent="0.25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5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</row>
    <row r="461" spans="1:48" x14ac:dyDescent="0.25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5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</row>
    <row r="462" spans="1:48" x14ac:dyDescent="0.25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5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</row>
    <row r="463" spans="1:48" x14ac:dyDescent="0.25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5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</row>
    <row r="464" spans="1:48" x14ac:dyDescent="0.25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5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</row>
    <row r="465" spans="1:48" x14ac:dyDescent="0.25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5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</row>
    <row r="466" spans="1:48" x14ac:dyDescent="0.25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5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</row>
    <row r="467" spans="1:48" x14ac:dyDescent="0.25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5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</row>
    <row r="468" spans="1:48" x14ac:dyDescent="0.25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5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</row>
    <row r="469" spans="1:48" x14ac:dyDescent="0.25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5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</row>
    <row r="470" spans="1:48" x14ac:dyDescent="0.25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5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</row>
    <row r="471" spans="1:48" x14ac:dyDescent="0.25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5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</row>
    <row r="472" spans="1:48" x14ac:dyDescent="0.25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5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</row>
    <row r="473" spans="1:48" x14ac:dyDescent="0.25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5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</row>
    <row r="474" spans="1:48" x14ac:dyDescent="0.25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5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</row>
    <row r="475" spans="1:48" x14ac:dyDescent="0.25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5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</row>
    <row r="476" spans="1:48" x14ac:dyDescent="0.25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5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</row>
    <row r="477" spans="1:48" x14ac:dyDescent="0.25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5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</row>
    <row r="478" spans="1:48" x14ac:dyDescent="0.25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5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</row>
    <row r="479" spans="1:48" x14ac:dyDescent="0.25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5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</row>
    <row r="480" spans="1:48" x14ac:dyDescent="0.25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5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</row>
    <row r="481" spans="1:48" x14ac:dyDescent="0.25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5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</row>
    <row r="482" spans="1:48" x14ac:dyDescent="0.25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5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</row>
    <row r="483" spans="1:48" x14ac:dyDescent="0.25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5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</row>
    <row r="484" spans="1:48" x14ac:dyDescent="0.25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5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</row>
    <row r="485" spans="1:48" x14ac:dyDescent="0.25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5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</row>
    <row r="486" spans="1:48" x14ac:dyDescent="0.25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5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</row>
    <row r="487" spans="1:48" x14ac:dyDescent="0.25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5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</row>
    <row r="488" spans="1:48" x14ac:dyDescent="0.25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5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</row>
    <row r="489" spans="1:48" x14ac:dyDescent="0.25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5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</row>
    <row r="490" spans="1:48" x14ac:dyDescent="0.25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5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</row>
    <row r="491" spans="1:48" x14ac:dyDescent="0.25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5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</row>
    <row r="492" spans="1:48" x14ac:dyDescent="0.25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5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</row>
    <row r="493" spans="1:48" x14ac:dyDescent="0.25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5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</row>
    <row r="494" spans="1:48" x14ac:dyDescent="0.25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5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</row>
  </sheetData>
  <autoFilter ref="A3:AE102" xr:uid="{00000000-0009-0000-0000-000000000000}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2</cp:revision>
  <dcterms:created xsi:type="dcterms:W3CDTF">2024-09-17T06:02:13Z</dcterms:created>
  <dcterms:modified xsi:type="dcterms:W3CDTF">2024-10-01T13:04:33Z</dcterms:modified>
  <dc:language>ru-RU</dc:language>
</cp:coreProperties>
</file>