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4266D6A5-F2C9-4FC7-9547-19463956E2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0" i="1" l="1"/>
  <c r="AG99" i="1"/>
  <c r="AG98" i="1"/>
  <c r="AG93" i="1"/>
  <c r="AG92" i="1"/>
  <c r="AG91" i="1"/>
  <c r="AG89" i="1"/>
  <c r="AG85" i="1"/>
  <c r="AG83" i="1"/>
  <c r="AG78" i="1"/>
  <c r="AG75" i="1"/>
  <c r="AG71" i="1"/>
  <c r="AG68" i="1"/>
  <c r="AG59" i="1"/>
  <c r="AG58" i="1"/>
  <c r="AG55" i="1"/>
  <c r="AG52" i="1"/>
  <c r="AG50" i="1"/>
  <c r="AG47" i="1"/>
  <c r="AG45" i="1"/>
  <c r="AG43" i="1"/>
  <c r="AG41" i="1"/>
  <c r="AG40" i="1"/>
  <c r="AG34" i="1"/>
  <c r="AG32" i="1"/>
  <c r="AG31" i="1"/>
  <c r="AG29" i="1"/>
  <c r="AG21" i="1"/>
  <c r="AG20" i="1"/>
  <c r="AG16" i="1"/>
  <c r="AG15" i="1"/>
  <c r="AG14" i="1"/>
  <c r="AG12" i="1"/>
  <c r="AG11" i="1"/>
  <c r="AG9" i="1"/>
  <c r="AG8" i="1"/>
  <c r="AG6" i="1"/>
  <c r="AG72" i="1"/>
  <c r="U96" i="1" l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S5" i="1"/>
  <c r="AE5" i="1" l="1"/>
  <c r="AD28" i="1"/>
  <c r="AD39" i="1"/>
  <c r="AD49" i="1"/>
  <c r="AD62" i="1"/>
  <c r="AD64" i="1"/>
  <c r="AD70" i="1"/>
  <c r="AD72" i="1"/>
  <c r="AD76" i="1"/>
  <c r="AD80" i="1"/>
  <c r="AD86" i="1"/>
  <c r="AD97" i="1"/>
  <c r="AD101" i="1"/>
  <c r="AD102" i="1"/>
  <c r="AD103" i="1"/>
  <c r="AD6" i="1"/>
  <c r="R96" i="1"/>
  <c r="R95" i="1"/>
  <c r="R94" i="1"/>
  <c r="AD93" i="1"/>
  <c r="R90" i="1"/>
  <c r="R88" i="1"/>
  <c r="R87" i="1"/>
  <c r="R85" i="1"/>
  <c r="R84" i="1"/>
  <c r="R83" i="1"/>
  <c r="R82" i="1"/>
  <c r="R81" i="1"/>
  <c r="R79" i="1"/>
  <c r="R77" i="1"/>
  <c r="R74" i="1"/>
  <c r="R73" i="1"/>
  <c r="AD73" i="1" s="1"/>
  <c r="R69" i="1"/>
  <c r="R67" i="1"/>
  <c r="R66" i="1"/>
  <c r="R65" i="1"/>
  <c r="R63" i="1"/>
  <c r="R61" i="1"/>
  <c r="R60" i="1"/>
  <c r="R57" i="1"/>
  <c r="R56" i="1"/>
  <c r="R54" i="1"/>
  <c r="R53" i="1"/>
  <c r="R51" i="1"/>
  <c r="R48" i="1"/>
  <c r="R46" i="1"/>
  <c r="R44" i="1"/>
  <c r="AD43" i="1"/>
  <c r="R42" i="1"/>
  <c r="R38" i="1"/>
  <c r="R37" i="1"/>
  <c r="R36" i="1"/>
  <c r="R35" i="1"/>
  <c r="R33" i="1"/>
  <c r="R32" i="1"/>
  <c r="R30" i="1"/>
  <c r="R27" i="1"/>
  <c r="R26" i="1"/>
  <c r="R25" i="1"/>
  <c r="R24" i="1"/>
  <c r="R23" i="1"/>
  <c r="R22" i="1"/>
  <c r="AD21" i="1"/>
  <c r="R19" i="1"/>
  <c r="R18" i="1"/>
  <c r="R17" i="1"/>
  <c r="R13" i="1"/>
  <c r="AD11" i="1"/>
  <c r="R10" i="1"/>
  <c r="R7" i="1"/>
  <c r="AD18" i="1" l="1"/>
  <c r="AD27" i="1"/>
  <c r="AD32" i="1"/>
  <c r="AD35" i="1"/>
  <c r="AD37" i="1"/>
  <c r="AD42" i="1"/>
  <c r="AD44" i="1"/>
  <c r="AD48" i="1"/>
  <c r="AD53" i="1"/>
  <c r="AD56" i="1"/>
  <c r="AD60" i="1"/>
  <c r="AD63" i="1"/>
  <c r="AD69" i="1"/>
  <c r="AD79" i="1"/>
  <c r="AD84" i="1"/>
  <c r="AD87" i="1"/>
  <c r="AD17" i="1"/>
  <c r="AD22" i="1"/>
  <c r="AD24" i="1"/>
  <c r="AD30" i="1"/>
  <c r="AD36" i="1"/>
  <c r="AD38" i="1"/>
  <c r="AD54" i="1"/>
  <c r="AD57" i="1"/>
  <c r="AD61" i="1"/>
  <c r="AD65" i="1"/>
  <c r="AD67" i="1"/>
  <c r="AD77" i="1"/>
  <c r="AD81" i="1"/>
  <c r="AD83" i="1"/>
  <c r="AD85" i="1"/>
  <c r="AD88" i="1"/>
  <c r="AD7" i="1"/>
  <c r="AD19" i="1"/>
  <c r="AD26" i="1"/>
  <c r="AD33" i="1"/>
  <c r="AD46" i="1"/>
  <c r="AD51" i="1"/>
  <c r="AD95" i="1"/>
  <c r="AD10" i="1"/>
  <c r="AD13" i="1"/>
  <c r="AD23" i="1"/>
  <c r="AD25" i="1"/>
  <c r="AD66" i="1"/>
  <c r="AD74" i="1"/>
  <c r="AD82" i="1"/>
  <c r="AD90" i="1"/>
  <c r="AD94" i="1"/>
  <c r="AD96" i="1"/>
  <c r="F30" i="1"/>
  <c r="E30" i="1"/>
  <c r="P30" i="1" s="1"/>
  <c r="F59" i="1"/>
  <c r="E59" i="1"/>
  <c r="P59" i="1" s="1"/>
  <c r="F53" i="1"/>
  <c r="P98" i="1"/>
  <c r="W98" i="1" s="1"/>
  <c r="P82" i="1"/>
  <c r="V82" i="1" s="1"/>
  <c r="P81" i="1"/>
  <c r="V81" i="1" s="1"/>
  <c r="P34" i="1"/>
  <c r="P11" i="1"/>
  <c r="V11" i="1" s="1"/>
  <c r="P7" i="1"/>
  <c r="V7" i="1" s="1"/>
  <c r="P8" i="1"/>
  <c r="P9" i="1"/>
  <c r="V9" i="1" s="1"/>
  <c r="P10" i="1"/>
  <c r="V10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P31" i="1"/>
  <c r="P32" i="1"/>
  <c r="V32" i="1" s="1"/>
  <c r="P33" i="1"/>
  <c r="V33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P41" i="1"/>
  <c r="Q41" i="1" s="1"/>
  <c r="P42" i="1"/>
  <c r="V42" i="1" s="1"/>
  <c r="P43" i="1"/>
  <c r="V43" i="1" s="1"/>
  <c r="P44" i="1"/>
  <c r="V44" i="1" s="1"/>
  <c r="P45" i="1"/>
  <c r="P46" i="1"/>
  <c r="V46" i="1" s="1"/>
  <c r="P47" i="1"/>
  <c r="V47" i="1" s="1"/>
  <c r="P48" i="1"/>
  <c r="V48" i="1" s="1"/>
  <c r="P49" i="1"/>
  <c r="V49" i="1" s="1"/>
  <c r="P50" i="1"/>
  <c r="P51" i="1"/>
  <c r="V51" i="1" s="1"/>
  <c r="P52" i="1"/>
  <c r="Q52" i="1" s="1"/>
  <c r="P53" i="1"/>
  <c r="P54" i="1"/>
  <c r="V54" i="1" s="1"/>
  <c r="P55" i="1"/>
  <c r="Q55" i="1" s="1"/>
  <c r="AD55" i="1" s="1"/>
  <c r="P56" i="1"/>
  <c r="V56" i="1" s="1"/>
  <c r="P57" i="1"/>
  <c r="V57" i="1" s="1"/>
  <c r="P58" i="1"/>
  <c r="Q58" i="1" s="1"/>
  <c r="P60" i="1"/>
  <c r="V60" i="1" s="1"/>
  <c r="P61" i="1"/>
  <c r="V61" i="1" s="1"/>
  <c r="P62" i="1"/>
  <c r="P63" i="1"/>
  <c r="V63" i="1" s="1"/>
  <c r="P64" i="1"/>
  <c r="P65" i="1"/>
  <c r="V65" i="1" s="1"/>
  <c r="P66" i="1"/>
  <c r="V66" i="1" s="1"/>
  <c r="P67" i="1"/>
  <c r="V67" i="1" s="1"/>
  <c r="P68" i="1"/>
  <c r="P69" i="1"/>
  <c r="V69" i="1" s="1"/>
  <c r="P70" i="1"/>
  <c r="V70" i="1" s="1"/>
  <c r="P71" i="1"/>
  <c r="Q71" i="1" s="1"/>
  <c r="P72" i="1"/>
  <c r="V72" i="1" s="1"/>
  <c r="P73" i="1"/>
  <c r="V73" i="1" s="1"/>
  <c r="P74" i="1"/>
  <c r="V74" i="1" s="1"/>
  <c r="P75" i="1"/>
  <c r="Q75" i="1" s="1"/>
  <c r="P76" i="1"/>
  <c r="P77" i="1"/>
  <c r="V77" i="1" s="1"/>
  <c r="P78" i="1"/>
  <c r="P79" i="1"/>
  <c r="V79" i="1" s="1"/>
  <c r="P80" i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P90" i="1"/>
  <c r="V90" i="1" s="1"/>
  <c r="P91" i="1"/>
  <c r="P92" i="1"/>
  <c r="W92" i="1" s="1"/>
  <c r="P93" i="1"/>
  <c r="V93" i="1" s="1"/>
  <c r="P94" i="1"/>
  <c r="W94" i="1" s="1"/>
  <c r="P95" i="1"/>
  <c r="V95" i="1" s="1"/>
  <c r="P96" i="1"/>
  <c r="W96" i="1" s="1"/>
  <c r="P97" i="1"/>
  <c r="W97" i="1" s="1"/>
  <c r="P99" i="1"/>
  <c r="W99" i="1" s="1"/>
  <c r="P100" i="1"/>
  <c r="P101" i="1"/>
  <c r="W101" i="1" s="1"/>
  <c r="P102" i="1"/>
  <c r="W102" i="1" s="1"/>
  <c r="P103" i="1"/>
  <c r="W103" i="1" s="1"/>
  <c r="P6" i="1"/>
  <c r="V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Q45" i="1" l="1"/>
  <c r="V45" i="1"/>
  <c r="Q15" i="1"/>
  <c r="Q8" i="1"/>
  <c r="AD8" i="1" s="1"/>
  <c r="V8" i="1"/>
  <c r="V96" i="1"/>
  <c r="V94" i="1"/>
  <c r="Q50" i="1"/>
  <c r="V50" i="1"/>
  <c r="Q12" i="1"/>
  <c r="AD12" i="1" s="1"/>
  <c r="V30" i="1"/>
  <c r="V55" i="1"/>
  <c r="V53" i="1"/>
  <c r="R75" i="1"/>
  <c r="R71" i="1"/>
  <c r="AD58" i="1"/>
  <c r="AD52" i="1"/>
  <c r="AD50" i="1"/>
  <c r="AD45" i="1"/>
  <c r="AD41" i="1"/>
  <c r="AD15" i="1"/>
  <c r="Q100" i="1"/>
  <c r="Q92" i="1"/>
  <c r="Q9" i="1"/>
  <c r="Q59" i="1"/>
  <c r="W100" i="1"/>
  <c r="W95" i="1"/>
  <c r="W93" i="1"/>
  <c r="Q91" i="1"/>
  <c r="Q89" i="1"/>
  <c r="Q40" i="1"/>
  <c r="Q31" i="1"/>
  <c r="Q20" i="1"/>
  <c r="Q16" i="1"/>
  <c r="Q14" i="1"/>
  <c r="Q78" i="1"/>
  <c r="Q72" i="1"/>
  <c r="V62" i="1"/>
  <c r="Q29" i="1"/>
  <c r="Q34" i="1"/>
  <c r="Q47" i="1"/>
  <c r="Q68" i="1"/>
  <c r="Q99" i="1"/>
  <c r="Q98" i="1"/>
  <c r="K30" i="1"/>
  <c r="E5" i="1"/>
  <c r="K59" i="1"/>
  <c r="F5" i="1"/>
  <c r="W6" i="1"/>
  <c r="W82" i="1"/>
  <c r="W32" i="1"/>
  <c r="W28" i="1"/>
  <c r="W24" i="1"/>
  <c r="W20" i="1"/>
  <c r="W16" i="1"/>
  <c r="W12" i="1"/>
  <c r="V102" i="1"/>
  <c r="V97" i="1"/>
  <c r="W34" i="1"/>
  <c r="W30" i="1"/>
  <c r="W26" i="1"/>
  <c r="W22" i="1"/>
  <c r="W18" i="1"/>
  <c r="W14" i="1"/>
  <c r="V103" i="1"/>
  <c r="V101" i="1"/>
  <c r="W90" i="1"/>
  <c r="W88" i="1"/>
  <c r="W86" i="1"/>
  <c r="W84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10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P5" i="1"/>
  <c r="AD71" i="1" l="1"/>
  <c r="AD75" i="1"/>
  <c r="V52" i="1"/>
  <c r="V71" i="1"/>
  <c r="V41" i="1"/>
  <c r="V58" i="1"/>
  <c r="V75" i="1"/>
  <c r="R68" i="1"/>
  <c r="R78" i="1"/>
  <c r="AD14" i="1"/>
  <c r="R89" i="1"/>
  <c r="R92" i="1"/>
  <c r="R100" i="1"/>
  <c r="AD98" i="1"/>
  <c r="R99" i="1"/>
  <c r="AD47" i="1"/>
  <c r="AD34" i="1"/>
  <c r="R29" i="1"/>
  <c r="AD16" i="1"/>
  <c r="AD20" i="1"/>
  <c r="AD31" i="1"/>
  <c r="AD40" i="1"/>
  <c r="R91" i="1"/>
  <c r="R59" i="1"/>
  <c r="AD9" i="1"/>
  <c r="K5" i="1"/>
  <c r="V76" i="1"/>
  <c r="V80" i="1"/>
  <c r="V64" i="1"/>
  <c r="Q5" i="1"/>
  <c r="AD59" i="1" l="1"/>
  <c r="AD29" i="1"/>
  <c r="AD68" i="1"/>
  <c r="AD91" i="1"/>
  <c r="AD99" i="1"/>
  <c r="AD100" i="1"/>
  <c r="AD89" i="1"/>
  <c r="AD78" i="1"/>
  <c r="V78" i="1"/>
  <c r="AD92" i="1"/>
  <c r="V92" i="1"/>
  <c r="V59" i="1"/>
  <c r="V40" i="1"/>
  <c r="V20" i="1"/>
  <c r="V29" i="1"/>
  <c r="V98" i="1"/>
  <c r="V91" i="1"/>
  <c r="V31" i="1"/>
  <c r="V34" i="1"/>
  <c r="V99" i="1"/>
  <c r="V100" i="1"/>
  <c r="V89" i="1"/>
  <c r="V68" i="1"/>
  <c r="R5" i="1"/>
  <c r="AD5" i="1" l="1"/>
</calcChain>
</file>

<file path=xl/sharedStrings.xml><?xml version="1.0" encoding="utf-8"?>
<sst xmlns="http://schemas.openxmlformats.org/spreadsheetml/2006/main" count="389" uniqueCount="154">
  <si>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</si>
  <si>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</si>
  <si>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</si>
  <si>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</si>
  <si>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</si>
  <si>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</si>
  <si>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</si>
  <si>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</si>
  <si>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</si>
  <si>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</si>
  <si>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</si>
  <si>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</si>
  <si>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</si>
  <si>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</si>
  <si>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</si>
  <si>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</si>
  <si>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</si>
  <si>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</si>
  <si>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</si>
  <si>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</si>
  <si>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</si>
  <si>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</si>
  <si>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</si>
  <si>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28,09,(1)</t>
  </si>
  <si>
    <t>28,09,(2)</t>
  </si>
  <si>
    <t>01,10,</t>
  </si>
  <si>
    <t>24,09,</t>
  </si>
  <si>
    <t>17,09,</t>
  </si>
  <si>
    <t>10,09,</t>
  </si>
  <si>
    <t>03,09,</t>
  </si>
  <si>
    <t>27,08,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</si>
  <si>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</si>
  <si>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</si>
  <si>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</si>
  <si>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</si>
  <si>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</si>
  <si>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</si>
  <si>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</si>
  <si>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</si>
  <si>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</si>
  <si>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</si>
  <si>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</si>
  <si>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</si>
  <si>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</si>
  <si>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</si>
  <si>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</si>
  <si>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</si>
  <si>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</si>
  <si>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</si>
  <si>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</si>
  <si>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</si>
  <si>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</si>
  <si>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</si>
  <si>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</si>
  <si>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</si>
  <si>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</si>
  <si>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</si>
  <si>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</si>
  <si>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</si>
  <si>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</si>
  <si>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</si>
  <si>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</si>
  <si>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</si>
  <si>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</si>
  <si>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</si>
  <si>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</si>
  <si>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</si>
  <si>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</si>
  <si>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</si>
  <si>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</si>
  <si>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</si>
  <si>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</si>
  <si>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</si>
  <si>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</si>
  <si>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</si>
  <si>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</si>
  <si>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</si>
  <si>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</si>
  <si>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</si>
  <si>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</si>
  <si>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</si>
  <si>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</si>
  <si>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</si>
  <si>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</si>
  <si>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вывод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</si>
  <si>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</si>
  <si>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</si>
  <si>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</si>
  <si>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</si>
  <si>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</si>
  <si>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</si>
  <si>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</si>
  <si>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</si>
  <si>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</si>
  <si>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</si>
  <si>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</si>
  <si>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</si>
  <si>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</si>
  <si>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</si>
  <si>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</si>
  <si>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</si>
  <si>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</si>
  <si>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</si>
  <si>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</si>
  <si>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</si>
  <si>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</si>
  <si>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</si>
  <si>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</si>
  <si>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</si>
  <si>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0.33кг 8шт.</t>
  </si>
  <si>
    <t>6790 СЕРВЕЛАТ ЕВРОПЕЙСКИЙ в/к в/у  Останкино</t>
  </si>
  <si>
    <t>17,09,24 39,7кг перемещено в уценку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</si>
  <si>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</si>
  <si>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</si>
  <si>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</si>
  <si>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</si>
  <si>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</si>
  <si>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</si>
  <si>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</si>
  <si>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</si>
  <si>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</si>
  <si>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</si>
  <si>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</si>
  <si>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</si>
  <si>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</si>
  <si>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</si>
  <si>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</si>
  <si>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</si>
  <si>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</si>
  <si>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</si>
  <si>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</si>
  <si>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</si>
  <si>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</si>
  <si>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</si>
  <si>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</si>
  <si>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</si>
  <si>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</si>
  <si>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</si>
  <si>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</si>
  <si>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</si>
  <si>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</si>
  <si>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</si>
  <si>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новинка / вместо 6822 / завод продолжает отгружать старое СКЮ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</si>
  <si>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</t>
    </r>
  </si>
  <si>
    <t>Для Ротации</t>
  </si>
  <si>
    <r>
      <rPr>
        <b/>
        <sz val="10"/>
        <color rgb="FFFF0000"/>
        <rFont val="Arial"/>
        <family val="2"/>
        <charset val="204"/>
      </rPr>
      <t>нужно продавать / нет потребности</t>
    </r>
    <r>
      <rPr>
        <sz val="10"/>
        <rFont val="Arial"/>
        <family val="2"/>
        <charset val="204"/>
      </rPr>
      <t xml:space="preserve"> / 08,08 - 54кг в уценку!!! / 25,09 - 9,3кг в уценку!!!</t>
    </r>
  </si>
  <si>
    <r>
      <rPr>
        <b/>
        <sz val="10"/>
        <color rgb="FFFF0000"/>
        <rFont val="Arial"/>
        <family val="2"/>
        <charset val="204"/>
      </rPr>
      <t>нужно продавать / нет потребности</t>
    </r>
    <r>
      <rPr>
        <sz val="10"/>
        <rFont val="Arial"/>
        <family val="2"/>
        <charset val="204"/>
      </rPr>
      <t xml:space="preserve"> / 08,08 - 8кг в уценку!!!</t>
    </r>
  </si>
  <si>
    <t>нет потребности / 25,09,24 10кг перемещено в уценку</t>
  </si>
  <si>
    <t>нет потребности / 25,09,24 10,8кг перемещено в уценку</t>
  </si>
  <si>
    <t>02,10,24 Зверев обнулил</t>
  </si>
  <si>
    <t>заказ</t>
  </si>
  <si>
    <t>05,10,</t>
  </si>
  <si>
    <t>07,10,</t>
  </si>
  <si>
    <t>6854 МОЛОЧНЫЕ ПРЕМИУМ ПМ сос п/о мгс 0,6кг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</si>
</sst>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7" borderId="1" xfId="1" applyNumberFormat="1" applyFont="1" applyFill="1"/>
    <xf numFmtId="2" fontId="1" fillId="8" borderId="1" xfId="1" applyNumberFormat="1" applyFill="1"/>
    <xf numFmtId="164" fontId="1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6498 МОЛОЧНАЯ Папа может вар п/о  ОСТАНКИНО</v>
          </cell>
        </row>
        <row r="62">
          <cell r="A62" t="str">
            <v>6527 ШПИКАЧКИ СОЧНЫЕ ПМ сар б/о мгс 1*3 45с ОСТАНКИНО</v>
          </cell>
        </row>
        <row r="63">
          <cell r="A63" t="str">
            <v>6550 МЯСНЫЕ Папа может сар б/о мгс 1*3 О 45с  Останкино</v>
          </cell>
        </row>
        <row r="64">
          <cell r="A64" t="str">
            <v>6555 ПОСОЛЬСКАЯ с/к с/н в/у 1/100 10шт.  ОСТАНКИНО</v>
          </cell>
        </row>
        <row r="65">
          <cell r="A65" t="str">
            <v>6563 СЛИВОЧНЫЕ СН сос п/о мгс 1*6  ОСТАНКИНО</v>
          </cell>
        </row>
        <row r="66">
          <cell r="A66" t="str">
            <v>6586 МРАМОРНАЯ И БАЛЫКОВАЯ в/к с/н мгс 1/90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6656 ГОВЯЖЬИ СН сос п/о мгс 2*2  ОСТАНКИНО</v>
          </cell>
        </row>
        <row r="70">
          <cell r="A70" t="str">
            <v>6661 СОЧНЫЙ ГРИЛЬ ПМ сос п/о мгс 1,5*4_Маяк Останкино</v>
          </cell>
        </row>
        <row r="71">
          <cell r="A71" t="str">
            <v>6666 БОЯNСКАЯ Папа может п/к в/у 0,28кг 8шт  ОСТАНКИНО</v>
          </cell>
        </row>
        <row r="72">
          <cell r="A72" t="str">
            <v>6669 ВЕНСКАЯ САЛЯМИ п/к в/у 0,28кг 8шт  ОСТАНКИНО</v>
          </cell>
        </row>
        <row r="73">
          <cell r="A73" t="str">
            <v>6683 СЕРВЕЛАТ ЗЕРНИСТЫЙ ПМ в/к в/у 0,35кг  ОСТАНКИНО</v>
          </cell>
        </row>
        <row r="74">
          <cell r="A74" t="str">
            <v>6684 СЕРВЕЛАТ КАРЕЛЬСКИЙ ПМ в/к в/у 0,28кг  ОСТАНКИНО</v>
          </cell>
        </row>
        <row r="75">
          <cell r="A75" t="str">
            <v>6689 СЕРВЕЛАТ ОХОТНИЧИЙ ПМ в/к в/у 0,35кг 8шт  ОСТАНКИНО</v>
          </cell>
        </row>
        <row r="76">
          <cell r="A76" t="str">
            <v>6692 СЕРВЕЛАТ ПРИМА в/к в/у 0.28кг 8шт.  ОСТАНКИНО</v>
          </cell>
        </row>
        <row r="77">
          <cell r="A77" t="str">
            <v>6697 СЕРВЕЛАТ ФИНСКИЙ ПМ в/к в/у 0,35кг 8шт  ОСТАНКИНО</v>
          </cell>
        </row>
        <row r="78">
          <cell r="A78" t="str">
            <v>6701 СЕРВЕЛАТ ШВАРЦЕР ПМ в/к в/у 0.28кг 8шт.  ОСТАНКИНО</v>
          </cell>
        </row>
        <row r="79">
          <cell r="A79" t="str">
            <v>6713 СОЧНЫЙ ГРИЛЬ ПМ сос п/о мгс 0,41кг 8 шт.  ОСТАНКИНО</v>
          </cell>
        </row>
        <row r="80">
          <cell r="A80" t="str">
            <v>6716 ОСОБАЯ Коровино ( в сетке) 0,5кг 8шт  Останкино</v>
          </cell>
        </row>
        <row r="81">
          <cell r="A81" t="str">
            <v>6722 СОЧНЫЕ ПМ сос п/о мгс 0,41кг 10шт  ОСТАНКИНО</v>
          </cell>
        </row>
        <row r="82">
          <cell r="A82" t="str">
            <v>6726 СЛИВОЧНЫЕ ПМ сос п/о мгс 0,41кг 10шт  Останкино</v>
          </cell>
        </row>
        <row r="83">
          <cell r="A83" t="str">
            <v>6734 ОСОБАЯ СО ШПИКОМ Коровино(в сетке) 0,5кг  Останкино</v>
          </cell>
        </row>
        <row r="84">
          <cell r="A84" t="str">
            <v>6751 СЛИВОЧНЫЕ СН сос п/о мгс 0,41 кг 10шт.  Останкино</v>
          </cell>
        </row>
        <row r="85">
          <cell r="A85" t="str">
            <v>6755 ВЕТЧ.ЛЮБИТЕЛЬСКАЯ п/о 0,4кг 10шт.  Останкино</v>
          </cell>
        </row>
        <row r="86">
          <cell r="A86" t="str">
            <v>6756 ВЕТЧ.ЛЮБИТЕЛЬСКАЯ п/о  Останкино</v>
          </cell>
        </row>
        <row r="87">
          <cell r="A87" t="str">
            <v>6759 МОЛОЧНЫЕ ГОСТ сос ц/о мгс 0,4кг 7 шт  Останкино</v>
          </cell>
        </row>
        <row r="88">
          <cell r="A88" t="str">
            <v>6761 МОЛОЧНЫЕ ГОСТ сос ц/о мгс 1*4  Останкино</v>
          </cell>
        </row>
        <row r="89">
          <cell r="A89" t="str">
            <v>6762 СЛИВОЧНЫЕ сос ц/о мгс 0,41кг 8шт  Останкино</v>
          </cell>
        </row>
        <row r="90">
          <cell r="A90" t="str">
            <v>6764 СЛИИВОЧНЫЕ сос ц/о мгс 1*4  Останкино</v>
          </cell>
        </row>
        <row r="91">
          <cell r="A91" t="str">
            <v>6765 РУБЛЕНЫЕ сос ц/о мгс 0,36кг 6шт  Останкино</v>
          </cell>
        </row>
        <row r="92">
          <cell r="A92" t="str">
            <v>6767 РУБЛЕНЫЕ сос ц/о мгс 1*4  Останкино</v>
          </cell>
        </row>
        <row r="93">
          <cell r="A93" t="str">
            <v>6768 С СЫРОМ сос ц/о мгс 0,41кг 6шт  Останкино</v>
          </cell>
        </row>
        <row r="94">
          <cell r="A94" t="str">
            <v>6769 СЕМЕЙНАЯ вар п/о  Останкино</v>
          </cell>
        </row>
        <row r="95">
          <cell r="A95" t="str">
            <v>6770 ИСПАНСКИЕ сос ц/о мгс 0,41кг 6шт  Останкино</v>
          </cell>
        </row>
        <row r="96">
          <cell r="A96" t="str">
            <v>6773 САЛЯМИ Папа может п/к в/у 0,28кг 8шт  Останкино</v>
          </cell>
        </row>
        <row r="97">
          <cell r="A97" t="str">
            <v>6776 ХОТ-ДОГ Папа может сос п/о мгс 0,35кг  Останкино</v>
          </cell>
        </row>
        <row r="98">
          <cell r="A98" t="str">
            <v>6777 МЯСНЫЕ С ГОВЯДИНОЙ ПМ сос п/о мгс 0,4кг  Останкино</v>
          </cell>
        </row>
        <row r="99">
          <cell r="A99" t="str">
            <v>6778 МЯСНИКС Папа Может сос б/о мгс 1/160  Останкино</v>
          </cell>
        </row>
        <row r="100">
          <cell r="A100" t="str">
            <v>6787 СЕРВЕЛАТ КРЕМЛЕВСКИЙ в/к в/у 0,33кг 8шт  Останкино</v>
          </cell>
        </row>
        <row r="101">
          <cell r="A101" t="str">
            <v>6790 СЕРВЕЛАТ ЕВРОПЕЙСКИЙ в/к в/у  Останкино</v>
          </cell>
        </row>
        <row r="102">
          <cell r="A102" t="str">
            <v>6791 СЕРВЕЛАТ ПРЕМИУМ в/к в/у 0,33кг 8шт  Останкино</v>
          </cell>
        </row>
        <row r="103">
          <cell r="A103" t="str">
            <v>6792 СЕРВЕЛАТ ПРЕМИУМ в/к в/у  Останкино</v>
          </cell>
        </row>
        <row r="104">
          <cell r="A104" t="str">
            <v>6793 БАЛЫКОВАЯ в/к в/у 0,33кг 8шт  Останкино</v>
          </cell>
        </row>
        <row r="105">
          <cell r="A105" t="str">
            <v>6794 БАЛЫКОВАЯ в/к в/у  Останкино</v>
          </cell>
        </row>
        <row r="106">
          <cell r="A106" t="str">
            <v>6795 ОСТАНКИНСКАЯ в/к в/у 0,33кг 8шт  Останкино</v>
          </cell>
        </row>
        <row r="107">
          <cell r="A107" t="str">
            <v>6796 ОСТАНКИНСКАЯ в/к в/у  Останкино</v>
          </cell>
        </row>
        <row r="108">
          <cell r="A108" t="str">
            <v>6798 ВРЕМЯ ОКРОШКИ Папа может вар п/о 0,75 кг  Останкино</v>
          </cell>
        </row>
        <row r="109">
          <cell r="A109" t="str">
            <v>6780 ЛАДОЖСКАЯ с/к в/у 0,5кг 8шт  Останкино</v>
          </cell>
        </row>
        <row r="110">
          <cell r="A110" t="str">
            <v>6801 ОСТАНКИНСКАЯ вар п/о 0,4кг 8 шт  Останкино</v>
          </cell>
        </row>
        <row r="111">
          <cell r="A111" t="str">
            <v>6802 ОСТАНКИНСКАЯ вар п/о  Останкино</v>
          </cell>
        </row>
        <row r="112">
          <cell r="A112" t="str">
            <v>6803 ВЕНСКАЯ САЛЯМИ п/к в/у 0,66кг 8шт  Останкино</v>
          </cell>
        </row>
        <row r="113">
          <cell r="A113" t="str">
            <v>6804 СЕРВЕЛАТ КРЕМЛЕВСКИЙ в/к в/у 0,66кг 8шт  Останкино</v>
          </cell>
        </row>
        <row r="114">
          <cell r="A114" t="str">
            <v>6806 СЕРВЕЛАТ ЕВРОПЕЙСКИЙ в/к в/у 0,66кг 8шт  Останкино</v>
          </cell>
        </row>
        <row r="115">
          <cell r="A115" t="str">
            <v>6807 СЕРВЕЛАТ ЕВРОПЕЙСКИЙ в/к в/у 0,33кг 8шт  Останкино</v>
          </cell>
        </row>
        <row r="116">
          <cell r="A116" t="str">
            <v>6822 ИЗ ОТБОРНОГО МЯСА ПМ сос п/о мгс 0,36кг  Останкино</v>
          </cell>
        </row>
        <row r="117">
          <cell r="A117" t="str">
            <v>6826 МЯСНОЙ пашт п/о 1/150 12шт  Останкино</v>
          </cell>
        </row>
        <row r="118">
          <cell r="A118" t="str">
            <v>6827 НЕЖНЫЙ пашт п/о 1/150 12шт  Останкино</v>
          </cell>
        </row>
        <row r="119">
          <cell r="A119" t="str">
            <v>6828 ПЕЧЕНОЧНЫЙ пашт п/о 1/150 12шт  Останкино</v>
          </cell>
        </row>
        <row r="120">
          <cell r="A120" t="str">
            <v>6829  МОЛОЧНЫЕ КЛАССИЧЕСКИЕ сос п/о мгс 2*4 С  Останккино</v>
          </cell>
        </row>
        <row r="121">
          <cell r="A121" t="str">
            <v>6834 ПОСОЛЬСКАЯ с/к с/н в/у 1/100 10шт  Останкино</v>
          </cell>
        </row>
        <row r="122">
          <cell r="A122" t="str">
            <v>6853 МОЛОЧНЫЕ ПРЕМИУМ ПМ сос п/о мгс 1*6  Останкино</v>
          </cell>
        </row>
        <row r="123">
          <cell r="A123" t="str">
            <v>6854 МОЛОЧНЫЕ ПРЕМИУМ ПМ сос п/о мгс 0,6кг  Останкино</v>
          </cell>
        </row>
        <row r="124">
          <cell r="A124" t="str">
            <v>6861 ДОМАШНИЙ РЕЦЕПТ Коровино вар п/о  Останкино</v>
          </cell>
        </row>
        <row r="125">
          <cell r="A125" t="str">
            <v>6862 ДОМАШНИЙ РЕЦЕПТ СО ШПИК. Коровино вар п/о  Останкино</v>
          </cell>
        </row>
        <row r="126">
          <cell r="A126" t="str">
            <v>6865 ВЕТЧ.НЕЖНАЯ Коровино п/о  Останкино</v>
          </cell>
        </row>
        <row r="127">
          <cell r="A127" t="str">
            <v>6868 МОЛОЧНЫЕ ПРЕМИУМ ПМ сос п/о мгс 2*4  Останкино</v>
          </cell>
        </row>
        <row r="128">
          <cell r="A128" t="str">
            <v>6903 СОЧНЫЕ ПМ сос п/о мгс 0,41кг_osu  Останкино</v>
          </cell>
        </row>
        <row r="129">
          <cell r="A129" t="str">
            <v>6909 ДЛЯ ДЕТЕЙ сос п/о мгс 0,33кг 8шт  Останкино</v>
          </cell>
        </row>
        <row r="130">
          <cell r="A130" t="str">
            <v>6931 ИЗ ОТБОРНОГО МЯСА ПМ сос п/о мгс 1/360  Останкино</v>
          </cell>
        </row>
        <row r="131">
          <cell r="A131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5.42578125" customWidth="1"/>
    <col min="10" max="11" width="6.42578125" customWidth="1"/>
    <col min="12" max="13" width="0.85546875" customWidth="1"/>
    <col min="14" max="20" width="6.42578125" customWidth="1"/>
    <col min="21" max="21" width="21.85546875" customWidth="1"/>
    <col min="22" max="23" width="5.140625" customWidth="1"/>
    <col min="24" max="28" width="6.140625" customWidth="1"/>
    <col min="29" max="29" width="31.42578125" customWidth="1"/>
    <col min="30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150</v>
      </c>
      <c r="S3" s="3" t="s">
        <v>150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151</v>
      </c>
      <c r="S4" s="1" t="s">
        <v>152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151</v>
      </c>
      <c r="AE4" s="1" t="s">
        <v>152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11623.835999999998</v>
      </c>
      <c r="F5" s="4">
        <f>SUM(F6:F494)</f>
        <v>17417.313999999998</v>
      </c>
      <c r="G5" s="6"/>
      <c r="H5" s="1"/>
      <c r="I5" s="1"/>
      <c r="J5" s="4">
        <f t="shared" ref="J5:T5" si="0">SUM(J6:J494)</f>
        <v>12052.564999999999</v>
      </c>
      <c r="K5" s="4">
        <f t="shared" si="0"/>
        <v>-428.72900000000004</v>
      </c>
      <c r="L5" s="4">
        <f t="shared" si="0"/>
        <v>0</v>
      </c>
      <c r="M5" s="4">
        <f t="shared" si="0"/>
        <v>0</v>
      </c>
      <c r="N5" s="4">
        <f t="shared" si="0"/>
        <v>8860</v>
      </c>
      <c r="O5" s="4">
        <f t="shared" si="0"/>
        <v>6876</v>
      </c>
      <c r="P5" s="4">
        <f t="shared" si="0"/>
        <v>2324.7671999999993</v>
      </c>
      <c r="Q5" s="4">
        <f t="shared" si="0"/>
        <v>2953.6346000000012</v>
      </c>
      <c r="R5" s="4">
        <f t="shared" si="0"/>
        <v>3828</v>
      </c>
      <c r="S5" s="4">
        <f t="shared" si="0"/>
        <v>790</v>
      </c>
      <c r="T5" s="4">
        <f t="shared" si="0"/>
        <v>3380</v>
      </c>
      <c r="U5" s="1"/>
      <c r="V5" s="1"/>
      <c r="W5" s="1"/>
      <c r="X5" s="4">
        <f>SUM(X6:X494)</f>
        <v>2958.7975999999985</v>
      </c>
      <c r="Y5" s="4">
        <f>SUM(Y6:Y494)</f>
        <v>2864.2806</v>
      </c>
      <c r="Z5" s="4">
        <f>SUM(Z6:Z494)</f>
        <v>3060.8143999999998</v>
      </c>
      <c r="AA5" s="4">
        <f>SUM(AA6:AA494)</f>
        <v>2929.0961999999981</v>
      </c>
      <c r="AB5" s="4">
        <f>SUM(AB6:AB494)</f>
        <v>3328.6674000000003</v>
      </c>
      <c r="AC5" s="1"/>
      <c r="AD5" s="4">
        <f>SUM(AD6:AD494)</f>
        <v>1817.1299999999999</v>
      </c>
      <c r="AE5" s="4">
        <f>SUM(AE6:AE494)</f>
        <v>695.5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592</v>
      </c>
      <c r="D6" s="1">
        <v>169</v>
      </c>
      <c r="E6" s="1">
        <v>331</v>
      </c>
      <c r="F6" s="1">
        <v>322</v>
      </c>
      <c r="G6" s="6">
        <v>0.4</v>
      </c>
      <c r="H6" s="1">
        <v>60</v>
      </c>
      <c r="I6" s="1" t="s">
        <v>33</v>
      </c>
      <c r="J6" s="1">
        <v>333</v>
      </c>
      <c r="K6" s="1">
        <f t="shared" ref="K6:K35" si="1">E6-J6</f>
        <v>-2</v>
      </c>
      <c r="L6" s="1"/>
      <c r="M6" s="1"/>
      <c r="N6" s="1">
        <v>550</v>
      </c>
      <c r="O6" s="1">
        <v>0</v>
      </c>
      <c r="P6" s="1">
        <f>E6/5</f>
        <v>66.2</v>
      </c>
      <c r="Q6" s="5"/>
      <c r="R6" s="5">
        <v>70</v>
      </c>
      <c r="S6" s="5">
        <v>70</v>
      </c>
      <c r="T6" s="5">
        <v>120</v>
      </c>
      <c r="U6" s="1"/>
      <c r="V6" s="1">
        <f>(F6+N6+O6+R6)/P6</f>
        <v>14.229607250755286</v>
      </c>
      <c r="W6" s="1">
        <f>(F6+N6+O6)/P6</f>
        <v>13.172205438066465</v>
      </c>
      <c r="X6" s="1">
        <v>86</v>
      </c>
      <c r="Y6" s="1">
        <v>70.599999999999994</v>
      </c>
      <c r="Z6" s="1">
        <v>89.8</v>
      </c>
      <c r="AA6" s="1">
        <v>83.8</v>
      </c>
      <c r="AB6" s="1">
        <v>87.2</v>
      </c>
      <c r="AC6" s="1"/>
      <c r="AD6" s="1">
        <f>R6*G6</f>
        <v>28</v>
      </c>
      <c r="AE6" s="1">
        <f>S6*G6</f>
        <v>28</v>
      </c>
      <c r="AF6" s="1"/>
      <c r="AG6" s="1" t="str">
        <f>VLOOKUP(A6,[1]Бердянск!$A:$A,1,0)</f>
        <v>3215 ВЕТЧ.МЯСНАЯ Папа может п/о 0.4кг 8шт.    ОСТАНКИНО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37.729999999999997</v>
      </c>
      <c r="D7" s="1">
        <v>150.57599999999999</v>
      </c>
      <c r="E7" s="1">
        <v>11.635</v>
      </c>
      <c r="F7" s="1">
        <v>173.63399999999999</v>
      </c>
      <c r="G7" s="6">
        <v>1</v>
      </c>
      <c r="H7" s="1">
        <v>120</v>
      </c>
      <c r="I7" s="1" t="s">
        <v>33</v>
      </c>
      <c r="J7" s="1">
        <v>11.6</v>
      </c>
      <c r="K7" s="1">
        <f t="shared" si="1"/>
        <v>3.5000000000000142E-2</v>
      </c>
      <c r="L7" s="1"/>
      <c r="M7" s="1"/>
      <c r="N7" s="1"/>
      <c r="O7" s="1">
        <v>0</v>
      </c>
      <c r="P7" s="1">
        <f>E7/5</f>
        <v>2.327</v>
      </c>
      <c r="Q7" s="5"/>
      <c r="R7" s="5">
        <f t="shared" ref="R7:R27" si="2">ROUND(Q7,0)</f>
        <v>0</v>
      </c>
      <c r="S7" s="5"/>
      <c r="T7" s="5"/>
      <c r="U7" s="1"/>
      <c r="V7" s="1">
        <f>(F7+N7+O7+R7+S7)/P7</f>
        <v>74.617103566824227</v>
      </c>
      <c r="W7" s="1">
        <f t="shared" ref="W7:W70" si="3">(F7+N7+O7)/P7</f>
        <v>74.617103566824227</v>
      </c>
      <c r="X7" s="1">
        <v>1.4488000000000001</v>
      </c>
      <c r="Y7" s="1">
        <v>8.1733999999999991</v>
      </c>
      <c r="Z7" s="1">
        <v>5.7873999999999999</v>
      </c>
      <c r="AA7" s="1">
        <v>5.4808000000000003</v>
      </c>
      <c r="AB7" s="1">
        <v>3.3849999999999998</v>
      </c>
      <c r="AC7" s="19" t="s">
        <v>36</v>
      </c>
      <c r="AD7" s="1">
        <f t="shared" ref="AD7:AD70" si="4">R7*G7</f>
        <v>0</v>
      </c>
      <c r="AE7" s="1">
        <f t="shared" ref="AE7:AE70" si="5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35</v>
      </c>
      <c r="C8" s="1">
        <v>311.63299999999998</v>
      </c>
      <c r="D8" s="1">
        <v>345.83600000000001</v>
      </c>
      <c r="E8" s="1">
        <v>190.881</v>
      </c>
      <c r="F8" s="1">
        <v>421.10599999999999</v>
      </c>
      <c r="G8" s="6">
        <v>1</v>
      </c>
      <c r="H8" s="1">
        <v>45</v>
      </c>
      <c r="I8" s="1" t="s">
        <v>38</v>
      </c>
      <c r="J8" s="1">
        <v>186</v>
      </c>
      <c r="K8" s="1">
        <f t="shared" si="1"/>
        <v>4.8810000000000002</v>
      </c>
      <c r="L8" s="1"/>
      <c r="M8" s="1"/>
      <c r="N8" s="1"/>
      <c r="O8" s="1">
        <v>40</v>
      </c>
      <c r="P8" s="1">
        <f>E8/5</f>
        <v>38.176200000000001</v>
      </c>
      <c r="Q8" s="5">
        <f>14*P8-O8-N8-F8</f>
        <v>73.36080000000004</v>
      </c>
      <c r="R8" s="5">
        <v>110</v>
      </c>
      <c r="S8" s="5">
        <v>60</v>
      </c>
      <c r="T8" s="5">
        <v>110</v>
      </c>
      <c r="U8" s="1"/>
      <c r="V8" s="1">
        <f t="shared" ref="V8:V16" si="6">(F8+N8+O8+R8+S8)/P8</f>
        <v>16.531399143969278</v>
      </c>
      <c r="W8" s="1">
        <f t="shared" si="3"/>
        <v>12.078362959121128</v>
      </c>
      <c r="X8" s="1">
        <v>43.085599999999999</v>
      </c>
      <c r="Y8" s="1">
        <v>55.584400000000002</v>
      </c>
      <c r="Z8" s="1">
        <v>42.558799999999998</v>
      </c>
      <c r="AA8" s="1">
        <v>54.831600000000002</v>
      </c>
      <c r="AB8" s="1">
        <v>64.100999999999999</v>
      </c>
      <c r="AC8" s="1"/>
      <c r="AD8" s="1">
        <f t="shared" si="4"/>
        <v>110</v>
      </c>
      <c r="AE8" s="1">
        <f t="shared" si="5"/>
        <v>60</v>
      </c>
      <c r="AF8" s="1"/>
      <c r="AG8" s="1" t="str">
        <f>VLOOKUP(A8,[1]Бердянск!$A:$A,1,0)</f>
        <v>3812 СОЧНЫЕ сос п/о мгс 2*2  Останкино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35</v>
      </c>
      <c r="C9" s="1">
        <v>1041.45</v>
      </c>
      <c r="D9" s="1"/>
      <c r="E9" s="1">
        <v>353.226</v>
      </c>
      <c r="F9" s="1">
        <v>588.50300000000004</v>
      </c>
      <c r="G9" s="6">
        <v>1</v>
      </c>
      <c r="H9" s="1">
        <v>60</v>
      </c>
      <c r="I9" s="1" t="s">
        <v>40</v>
      </c>
      <c r="J9" s="1">
        <v>334.1</v>
      </c>
      <c r="K9" s="1">
        <f t="shared" si="1"/>
        <v>19.125999999999976</v>
      </c>
      <c r="L9" s="1"/>
      <c r="M9" s="1"/>
      <c r="N9" s="1"/>
      <c r="O9" s="1">
        <v>250</v>
      </c>
      <c r="P9" s="1">
        <f>E9/5</f>
        <v>70.645200000000003</v>
      </c>
      <c r="Q9" s="5">
        <f>14*P9-O9-N9-F9</f>
        <v>150.52980000000002</v>
      </c>
      <c r="R9" s="5">
        <v>150</v>
      </c>
      <c r="S9" s="5">
        <v>250</v>
      </c>
      <c r="T9" s="5">
        <v>300</v>
      </c>
      <c r="U9" s="1"/>
      <c r="V9" s="1">
        <f t="shared" si="6"/>
        <v>17.531311398368185</v>
      </c>
      <c r="W9" s="1">
        <f t="shared" si="3"/>
        <v>11.869214044266277</v>
      </c>
      <c r="X9" s="1">
        <v>79.701400000000007</v>
      </c>
      <c r="Y9" s="1">
        <v>86.1708</v>
      </c>
      <c r="Z9" s="1">
        <v>104.7696</v>
      </c>
      <c r="AA9" s="1">
        <v>93.554599999999994</v>
      </c>
      <c r="AB9" s="1">
        <v>107.503</v>
      </c>
      <c r="AC9" s="1"/>
      <c r="AD9" s="1">
        <f t="shared" si="4"/>
        <v>150</v>
      </c>
      <c r="AE9" s="1">
        <f t="shared" si="5"/>
        <v>250</v>
      </c>
      <c r="AF9" s="1"/>
      <c r="AG9" s="1" t="str">
        <f>VLOOKUP(A9,[1]Бердянск!$A:$A,1,0)</f>
        <v>4063 МЯСНАЯ Папа может вар п/о_Л   ОСТАНКИНО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69.435000000000002</v>
      </c>
      <c r="D10" s="1">
        <v>36.582000000000001</v>
      </c>
      <c r="E10" s="1">
        <v>11.226000000000001</v>
      </c>
      <c r="F10" s="1">
        <v>91.649000000000001</v>
      </c>
      <c r="G10" s="6">
        <v>1</v>
      </c>
      <c r="H10" s="1">
        <v>120</v>
      </c>
      <c r="I10" s="1" t="s">
        <v>33</v>
      </c>
      <c r="J10" s="1">
        <v>10.7</v>
      </c>
      <c r="K10" s="1">
        <f t="shared" si="1"/>
        <v>0.52600000000000158</v>
      </c>
      <c r="L10" s="1"/>
      <c r="M10" s="1"/>
      <c r="N10" s="1"/>
      <c r="O10" s="1">
        <v>0</v>
      </c>
      <c r="P10" s="1">
        <f>E10/5</f>
        <v>2.2452000000000001</v>
      </c>
      <c r="Q10" s="5"/>
      <c r="R10" s="5">
        <f t="shared" si="2"/>
        <v>0</v>
      </c>
      <c r="S10" s="5"/>
      <c r="T10" s="5"/>
      <c r="U10" s="1"/>
      <c r="V10" s="1">
        <f t="shared" si="6"/>
        <v>40.819971494744344</v>
      </c>
      <c r="W10" s="1">
        <f t="shared" si="3"/>
        <v>40.819971494744344</v>
      </c>
      <c r="X10" s="1">
        <v>2.3513999999999999</v>
      </c>
      <c r="Y10" s="1">
        <v>3.5910000000000002</v>
      </c>
      <c r="Z10" s="1">
        <v>4.0523999999999996</v>
      </c>
      <c r="AA10" s="1">
        <v>3.2244000000000002</v>
      </c>
      <c r="AB10" s="1">
        <v>5.6840000000000002</v>
      </c>
      <c r="AC10" s="19" t="s">
        <v>36</v>
      </c>
      <c r="AD10" s="1">
        <f t="shared" si="4"/>
        <v>0</v>
      </c>
      <c r="AE10" s="1">
        <f t="shared" si="5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/>
      <c r="D11" s="1">
        <v>68.852999999999994</v>
      </c>
      <c r="E11" s="1">
        <v>16.228000000000002</v>
      </c>
      <c r="F11" s="1">
        <v>52.625</v>
      </c>
      <c r="G11" s="6">
        <v>1</v>
      </c>
      <c r="H11" s="1">
        <v>60</v>
      </c>
      <c r="I11" s="1" t="s">
        <v>33</v>
      </c>
      <c r="J11" s="1">
        <v>13.6</v>
      </c>
      <c r="K11" s="1">
        <f t="shared" si="1"/>
        <v>2.6280000000000019</v>
      </c>
      <c r="L11" s="1"/>
      <c r="M11" s="1"/>
      <c r="N11" s="1"/>
      <c r="O11" s="1">
        <v>40</v>
      </c>
      <c r="P11" s="1">
        <f t="shared" ref="P11" si="7">E11/5</f>
        <v>3.2456000000000005</v>
      </c>
      <c r="Q11" s="5"/>
      <c r="R11" s="5">
        <v>20</v>
      </c>
      <c r="S11" s="5"/>
      <c r="T11" s="5">
        <v>20</v>
      </c>
      <c r="U11" s="1"/>
      <c r="V11" s="1">
        <f t="shared" si="6"/>
        <v>34.700825733300462</v>
      </c>
      <c r="W11" s="1">
        <f t="shared" si="3"/>
        <v>28.538636923835341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 t="s">
        <v>43</v>
      </c>
      <c r="AD11" s="1">
        <f t="shared" si="4"/>
        <v>20</v>
      </c>
      <c r="AE11" s="1">
        <f t="shared" si="5"/>
        <v>0</v>
      </c>
      <c r="AF11" s="1"/>
      <c r="AG11" s="1" t="str">
        <f>VLOOKUP(A11,[1]Бердянск!$A:$A,1,0)</f>
        <v>4558 ДОКТОРСКАЯ ГОСТ вар п/о  Останкино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35</v>
      </c>
      <c r="C12" s="1">
        <v>141.80799999999999</v>
      </c>
      <c r="D12" s="1">
        <v>25.125</v>
      </c>
      <c r="E12" s="1">
        <v>78.251999999999995</v>
      </c>
      <c r="F12" s="1">
        <v>67.147000000000006</v>
      </c>
      <c r="G12" s="6">
        <v>1</v>
      </c>
      <c r="H12" s="1">
        <v>60</v>
      </c>
      <c r="I12" s="1" t="s">
        <v>40</v>
      </c>
      <c r="J12" s="1">
        <v>76.5</v>
      </c>
      <c r="K12" s="1">
        <f t="shared" si="1"/>
        <v>1.7519999999999953</v>
      </c>
      <c r="L12" s="1"/>
      <c r="M12" s="1"/>
      <c r="N12" s="1"/>
      <c r="O12" s="1">
        <v>130</v>
      </c>
      <c r="P12" s="1">
        <f t="shared" ref="P12:P43" si="8">E12/5</f>
        <v>15.650399999999999</v>
      </c>
      <c r="Q12" s="5">
        <f t="shared" ref="Q12" si="9">14*P12-O12-N12-F12</f>
        <v>21.958599999999976</v>
      </c>
      <c r="R12" s="5">
        <v>40</v>
      </c>
      <c r="S12" s="5"/>
      <c r="T12" s="5">
        <v>40</v>
      </c>
      <c r="U12" s="1"/>
      <c r="V12" s="1">
        <f t="shared" si="6"/>
        <v>15.152775647906763</v>
      </c>
      <c r="W12" s="1">
        <f t="shared" si="3"/>
        <v>12.596930429893165</v>
      </c>
      <c r="X12" s="1">
        <v>18.329599999999999</v>
      </c>
      <c r="Y12" s="1">
        <v>13.9474</v>
      </c>
      <c r="Z12" s="1">
        <v>18.844000000000001</v>
      </c>
      <c r="AA12" s="1">
        <v>21.354399999999998</v>
      </c>
      <c r="AB12" s="1">
        <v>21.740600000000001</v>
      </c>
      <c r="AC12" s="1"/>
      <c r="AD12" s="1">
        <f t="shared" si="4"/>
        <v>40</v>
      </c>
      <c r="AE12" s="1">
        <f t="shared" si="5"/>
        <v>0</v>
      </c>
      <c r="AF12" s="1"/>
      <c r="AG12" s="1" t="str">
        <f>VLOOKUP(A12,[1]Бердянск!$A:$A,1,0)</f>
        <v>4574 Мясная со шпиком Папа может вар п/о ОСТАНКИНО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35</v>
      </c>
      <c r="C13" s="1">
        <v>958.35</v>
      </c>
      <c r="D13" s="1">
        <v>272.33600000000001</v>
      </c>
      <c r="E13" s="1">
        <v>225.69200000000001</v>
      </c>
      <c r="F13" s="1">
        <v>914.29700000000003</v>
      </c>
      <c r="G13" s="6">
        <v>1</v>
      </c>
      <c r="H13" s="1">
        <v>60</v>
      </c>
      <c r="I13" s="1" t="s">
        <v>40</v>
      </c>
      <c r="J13" s="1">
        <v>215.7</v>
      </c>
      <c r="K13" s="1">
        <f t="shared" si="1"/>
        <v>9.9920000000000186</v>
      </c>
      <c r="L13" s="1"/>
      <c r="M13" s="1"/>
      <c r="N13" s="1"/>
      <c r="O13" s="1">
        <v>0</v>
      </c>
      <c r="P13" s="1">
        <f t="shared" si="8"/>
        <v>45.138400000000004</v>
      </c>
      <c r="Q13" s="5"/>
      <c r="R13" s="5">
        <f t="shared" si="2"/>
        <v>0</v>
      </c>
      <c r="S13" s="5"/>
      <c r="T13" s="5"/>
      <c r="U13" s="1"/>
      <c r="V13" s="1">
        <f t="shared" si="6"/>
        <v>20.25541445864275</v>
      </c>
      <c r="W13" s="1">
        <f t="shared" si="3"/>
        <v>20.25541445864275</v>
      </c>
      <c r="X13" s="1">
        <v>76.236599999999996</v>
      </c>
      <c r="Y13" s="1">
        <v>88.915400000000005</v>
      </c>
      <c r="Z13" s="1">
        <v>99.267799999999994</v>
      </c>
      <c r="AA13" s="1">
        <v>72.807400000000001</v>
      </c>
      <c r="AB13" s="1">
        <v>104.53</v>
      </c>
      <c r="AC13" s="16" t="s">
        <v>36</v>
      </c>
      <c r="AD13" s="1">
        <f t="shared" si="4"/>
        <v>0</v>
      </c>
      <c r="AE13" s="1">
        <f t="shared" si="5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32</v>
      </c>
      <c r="C14" s="1">
        <v>180</v>
      </c>
      <c r="D14" s="1">
        <v>137</v>
      </c>
      <c r="E14" s="1">
        <v>123</v>
      </c>
      <c r="F14" s="1">
        <v>164</v>
      </c>
      <c r="G14" s="6">
        <v>0.25</v>
      </c>
      <c r="H14" s="1">
        <v>120</v>
      </c>
      <c r="I14" s="1" t="s">
        <v>33</v>
      </c>
      <c r="J14" s="1">
        <v>126</v>
      </c>
      <c r="K14" s="1">
        <f t="shared" si="1"/>
        <v>-3</v>
      </c>
      <c r="L14" s="1"/>
      <c r="M14" s="1"/>
      <c r="N14" s="1"/>
      <c r="O14" s="1">
        <v>145</v>
      </c>
      <c r="P14" s="1">
        <f t="shared" si="8"/>
        <v>24.6</v>
      </c>
      <c r="Q14" s="5">
        <f t="shared" ref="Q14:Q20" si="10">13*P14-O14-N14-F14</f>
        <v>10.800000000000011</v>
      </c>
      <c r="R14" s="5">
        <v>40</v>
      </c>
      <c r="S14" s="5">
        <v>70</v>
      </c>
      <c r="T14" s="5">
        <v>70</v>
      </c>
      <c r="U14" s="1"/>
      <c r="V14" s="1">
        <f t="shared" si="6"/>
        <v>17.032520325203251</v>
      </c>
      <c r="W14" s="1">
        <f t="shared" si="3"/>
        <v>12.560975609756097</v>
      </c>
      <c r="X14" s="1">
        <v>31.2</v>
      </c>
      <c r="Y14" s="1">
        <v>29.2</v>
      </c>
      <c r="Z14" s="1">
        <v>29</v>
      </c>
      <c r="AA14" s="1">
        <v>35</v>
      </c>
      <c r="AB14" s="1">
        <v>33.4</v>
      </c>
      <c r="AC14" s="1"/>
      <c r="AD14" s="1">
        <f t="shared" si="4"/>
        <v>10</v>
      </c>
      <c r="AE14" s="1">
        <f t="shared" si="5"/>
        <v>17.5</v>
      </c>
      <c r="AF14" s="1"/>
      <c r="AG14" s="1" t="str">
        <f>VLOOKUP(A14,[1]Бердянск!$A:$A,1,0)</f>
        <v>4993 САЛЯМИ ИТАЛЬЯНСКАЯ с/к в/у 1/250*8_120c ОСТАНКИНО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35</v>
      </c>
      <c r="C15" s="1">
        <v>335.2</v>
      </c>
      <c r="D15" s="1">
        <v>119.06</v>
      </c>
      <c r="E15" s="1">
        <v>222.40700000000001</v>
      </c>
      <c r="F15" s="1">
        <v>200.66</v>
      </c>
      <c r="G15" s="6">
        <v>1</v>
      </c>
      <c r="H15" s="1">
        <v>45</v>
      </c>
      <c r="I15" s="1" t="s">
        <v>38</v>
      </c>
      <c r="J15" s="1">
        <v>216.5</v>
      </c>
      <c r="K15" s="1">
        <f t="shared" si="1"/>
        <v>5.9070000000000107</v>
      </c>
      <c r="L15" s="1"/>
      <c r="M15" s="1"/>
      <c r="N15" s="1"/>
      <c r="O15" s="1">
        <v>260</v>
      </c>
      <c r="P15" s="1">
        <f t="shared" si="8"/>
        <v>44.481400000000001</v>
      </c>
      <c r="Q15" s="5">
        <f>14*P15-O15-N15-F15</f>
        <v>162.0796</v>
      </c>
      <c r="R15" s="5">
        <v>200</v>
      </c>
      <c r="S15" s="5">
        <v>150</v>
      </c>
      <c r="T15" s="5">
        <v>200</v>
      </c>
      <c r="U15" s="1"/>
      <c r="V15" s="1">
        <f t="shared" si="6"/>
        <v>18.224696165138685</v>
      </c>
      <c r="W15" s="1">
        <f t="shared" si="3"/>
        <v>10.356238787448236</v>
      </c>
      <c r="X15" s="1">
        <v>45.955199999999998</v>
      </c>
      <c r="Y15" s="1">
        <v>43.806600000000003</v>
      </c>
      <c r="Z15" s="1">
        <v>42.8202</v>
      </c>
      <c r="AA15" s="1">
        <v>44.2986</v>
      </c>
      <c r="AB15" s="1">
        <v>53.454799999999999</v>
      </c>
      <c r="AC15" s="1"/>
      <c r="AD15" s="1">
        <f t="shared" si="4"/>
        <v>200</v>
      </c>
      <c r="AE15" s="1">
        <f t="shared" si="5"/>
        <v>150</v>
      </c>
      <c r="AF15" s="1"/>
      <c r="AG15" s="1" t="str">
        <f>VLOOKUP(A15,[1]Бердянск!$A:$A,1,0)</f>
        <v>5341 СЕРВЕЛАТ ОХОТНИЧИЙ в/к в/у  ОСТАНКИНО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35</v>
      </c>
      <c r="C16" s="1">
        <v>154.99</v>
      </c>
      <c r="D16" s="1">
        <v>253.125</v>
      </c>
      <c r="E16" s="1">
        <v>113.357</v>
      </c>
      <c r="F16" s="1">
        <v>275.49099999999999</v>
      </c>
      <c r="G16" s="6">
        <v>1</v>
      </c>
      <c r="H16" s="1">
        <v>60</v>
      </c>
      <c r="I16" s="1" t="s">
        <v>33</v>
      </c>
      <c r="J16" s="1">
        <v>110.3</v>
      </c>
      <c r="K16" s="1">
        <f t="shared" si="1"/>
        <v>3.0570000000000022</v>
      </c>
      <c r="L16" s="1"/>
      <c r="M16" s="1"/>
      <c r="N16" s="1"/>
      <c r="O16" s="1">
        <v>0</v>
      </c>
      <c r="P16" s="1">
        <f t="shared" si="8"/>
        <v>22.671399999999998</v>
      </c>
      <c r="Q16" s="5">
        <f t="shared" si="10"/>
        <v>19.237199999999973</v>
      </c>
      <c r="R16" s="5">
        <v>40</v>
      </c>
      <c r="S16" s="5">
        <v>40</v>
      </c>
      <c r="T16" s="5">
        <v>40</v>
      </c>
      <c r="U16" s="1"/>
      <c r="V16" s="1">
        <f t="shared" si="6"/>
        <v>15.680152085887947</v>
      </c>
      <c r="W16" s="1">
        <f t="shared" si="3"/>
        <v>12.151477191527652</v>
      </c>
      <c r="X16" s="1">
        <v>18.386800000000001</v>
      </c>
      <c r="Y16" s="1">
        <v>28.9194</v>
      </c>
      <c r="Z16" s="1">
        <v>25.195599999999999</v>
      </c>
      <c r="AA16" s="1">
        <v>23.095800000000001</v>
      </c>
      <c r="AB16" s="1">
        <v>26.808</v>
      </c>
      <c r="AC16" s="1"/>
      <c r="AD16" s="1">
        <f t="shared" si="4"/>
        <v>40</v>
      </c>
      <c r="AE16" s="1">
        <f t="shared" si="5"/>
        <v>40</v>
      </c>
      <c r="AF16" s="1"/>
      <c r="AG16" s="1" t="str">
        <f>VLOOKUP(A16,[1]Бердянск!$A:$A,1,0)</f>
        <v>5452 ВЕТЧ.МЯСНАЯ Папа может п/о    ОСТАНКИНО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32</v>
      </c>
      <c r="C17" s="1">
        <v>218</v>
      </c>
      <c r="D17" s="1">
        <v>272</v>
      </c>
      <c r="E17" s="1">
        <v>157</v>
      </c>
      <c r="F17" s="1">
        <v>273</v>
      </c>
      <c r="G17" s="6">
        <v>0.25</v>
      </c>
      <c r="H17" s="1">
        <v>120</v>
      </c>
      <c r="I17" s="1" t="s">
        <v>33</v>
      </c>
      <c r="J17" s="1">
        <v>158.5</v>
      </c>
      <c r="K17" s="1">
        <f t="shared" si="1"/>
        <v>-1.5</v>
      </c>
      <c r="L17" s="1"/>
      <c r="M17" s="1"/>
      <c r="N17" s="1">
        <v>270</v>
      </c>
      <c r="O17" s="1">
        <v>0</v>
      </c>
      <c r="P17" s="1">
        <f t="shared" si="8"/>
        <v>31.4</v>
      </c>
      <c r="Q17" s="5"/>
      <c r="R17" s="5">
        <f t="shared" si="2"/>
        <v>0</v>
      </c>
      <c r="S17" s="5"/>
      <c r="T17" s="5"/>
      <c r="U17" s="1"/>
      <c r="V17" s="1">
        <f t="shared" ref="V17:V27" si="11">(F17+N17+O17+R17)/P17</f>
        <v>17.29299363057325</v>
      </c>
      <c r="W17" s="1">
        <f t="shared" si="3"/>
        <v>17.29299363057325</v>
      </c>
      <c r="X17" s="1">
        <v>50</v>
      </c>
      <c r="Y17" s="1">
        <v>50.2</v>
      </c>
      <c r="Z17" s="1">
        <v>46.2</v>
      </c>
      <c r="AA17" s="1">
        <v>48.4</v>
      </c>
      <c r="AB17" s="1">
        <v>50.8</v>
      </c>
      <c r="AC17" s="1"/>
      <c r="AD17" s="1">
        <f t="shared" si="4"/>
        <v>0</v>
      </c>
      <c r="AE17" s="1">
        <f t="shared" si="5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50</v>
      </c>
      <c r="B18" s="1" t="s">
        <v>32</v>
      </c>
      <c r="C18" s="1">
        <v>13</v>
      </c>
      <c r="D18" s="1">
        <v>36</v>
      </c>
      <c r="E18" s="1">
        <v>20</v>
      </c>
      <c r="F18" s="1">
        <v>27</v>
      </c>
      <c r="G18" s="6">
        <v>0.4</v>
      </c>
      <c r="H18" s="1">
        <v>60</v>
      </c>
      <c r="I18" s="1" t="s">
        <v>33</v>
      </c>
      <c r="J18" s="1">
        <v>22</v>
      </c>
      <c r="K18" s="1">
        <f t="shared" si="1"/>
        <v>-2</v>
      </c>
      <c r="L18" s="1"/>
      <c r="M18" s="1"/>
      <c r="N18" s="1"/>
      <c r="O18" s="1">
        <v>55</v>
      </c>
      <c r="P18" s="1">
        <f t="shared" si="8"/>
        <v>4</v>
      </c>
      <c r="Q18" s="5"/>
      <c r="R18" s="5">
        <f t="shared" si="2"/>
        <v>0</v>
      </c>
      <c r="S18" s="5"/>
      <c r="T18" s="5"/>
      <c r="U18" s="1"/>
      <c r="V18" s="1">
        <f t="shared" si="11"/>
        <v>20.5</v>
      </c>
      <c r="W18" s="1">
        <f t="shared" si="3"/>
        <v>20.5</v>
      </c>
      <c r="X18" s="1">
        <v>4.8</v>
      </c>
      <c r="Y18" s="1">
        <v>3.8</v>
      </c>
      <c r="Z18" s="1">
        <v>0.8</v>
      </c>
      <c r="AA18" s="1">
        <v>4.2</v>
      </c>
      <c r="AB18" s="1">
        <v>2.4</v>
      </c>
      <c r="AC18" s="16" t="s">
        <v>36</v>
      </c>
      <c r="AD18" s="1">
        <f t="shared" si="4"/>
        <v>0</v>
      </c>
      <c r="AE18" s="1">
        <f t="shared" si="5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51</v>
      </c>
      <c r="B19" s="1" t="s">
        <v>35</v>
      </c>
      <c r="C19" s="1">
        <v>374.233</v>
      </c>
      <c r="D19" s="1">
        <v>404.303</v>
      </c>
      <c r="E19" s="1">
        <v>187.03299999999999</v>
      </c>
      <c r="F19" s="1">
        <v>534.76400000000001</v>
      </c>
      <c r="G19" s="6">
        <v>1</v>
      </c>
      <c r="H19" s="1">
        <v>45</v>
      </c>
      <c r="I19" s="1" t="s">
        <v>38</v>
      </c>
      <c r="J19" s="1">
        <v>174.2</v>
      </c>
      <c r="K19" s="1">
        <f t="shared" si="1"/>
        <v>12.832999999999998</v>
      </c>
      <c r="L19" s="1"/>
      <c r="M19" s="1"/>
      <c r="N19" s="1"/>
      <c r="O19" s="1">
        <v>150</v>
      </c>
      <c r="P19" s="1">
        <f t="shared" si="8"/>
        <v>37.406599999999997</v>
      </c>
      <c r="Q19" s="5"/>
      <c r="R19" s="5">
        <f t="shared" si="2"/>
        <v>0</v>
      </c>
      <c r="S19" s="5"/>
      <c r="T19" s="5"/>
      <c r="U19" s="1"/>
      <c r="V19" s="1">
        <f>(F19+N19+O19+R19+S19)/P19</f>
        <v>18.305967396127958</v>
      </c>
      <c r="W19" s="1">
        <f t="shared" si="3"/>
        <v>18.305967396127958</v>
      </c>
      <c r="X19" s="1">
        <v>59.311199999999999</v>
      </c>
      <c r="Y19" s="1">
        <v>68.313800000000001</v>
      </c>
      <c r="Z19" s="1">
        <v>57.788600000000002</v>
      </c>
      <c r="AA19" s="1">
        <v>52.201999999999998</v>
      </c>
      <c r="AB19" s="1">
        <v>53.293599999999998</v>
      </c>
      <c r="AC19" s="16" t="s">
        <v>36</v>
      </c>
      <c r="AD19" s="1">
        <f t="shared" si="4"/>
        <v>0</v>
      </c>
      <c r="AE19" s="1">
        <f t="shared" si="5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52</v>
      </c>
      <c r="B20" s="1" t="s">
        <v>32</v>
      </c>
      <c r="C20" s="1">
        <v>133</v>
      </c>
      <c r="D20" s="1">
        <v>48</v>
      </c>
      <c r="E20" s="1">
        <v>65</v>
      </c>
      <c r="F20" s="1">
        <v>96</v>
      </c>
      <c r="G20" s="6">
        <v>0.12</v>
      </c>
      <c r="H20" s="1">
        <v>60</v>
      </c>
      <c r="I20" s="1" t="s">
        <v>33</v>
      </c>
      <c r="J20" s="1">
        <v>73</v>
      </c>
      <c r="K20" s="1">
        <f t="shared" si="1"/>
        <v>-8</v>
      </c>
      <c r="L20" s="1"/>
      <c r="M20" s="1"/>
      <c r="N20" s="1"/>
      <c r="O20" s="1">
        <v>40</v>
      </c>
      <c r="P20" s="1">
        <f t="shared" si="8"/>
        <v>13</v>
      </c>
      <c r="Q20" s="5">
        <f t="shared" si="10"/>
        <v>33</v>
      </c>
      <c r="R20" s="5">
        <v>50</v>
      </c>
      <c r="S20" s="5"/>
      <c r="T20" s="5">
        <v>80</v>
      </c>
      <c r="U20" s="1"/>
      <c r="V20" s="1">
        <f t="shared" si="11"/>
        <v>14.307692307692308</v>
      </c>
      <c r="W20" s="1">
        <f t="shared" si="3"/>
        <v>10.461538461538462</v>
      </c>
      <c r="X20" s="1">
        <v>14.4</v>
      </c>
      <c r="Y20" s="1">
        <v>16.399999999999999</v>
      </c>
      <c r="Z20" s="1">
        <v>17.600000000000001</v>
      </c>
      <c r="AA20" s="1">
        <v>17</v>
      </c>
      <c r="AB20" s="1">
        <v>22.4</v>
      </c>
      <c r="AC20" s="1"/>
      <c r="AD20" s="1">
        <f t="shared" si="4"/>
        <v>6</v>
      </c>
      <c r="AE20" s="1">
        <f t="shared" si="5"/>
        <v>0</v>
      </c>
      <c r="AF20" s="1"/>
      <c r="AG20" s="1" t="str">
        <f>VLOOKUP(A20,[1]Бердянск!$A:$A,1,0)</f>
        <v>5682 САЛЯМИ МЕЛКОЗЕРНЕНАЯ с/к в/у 1/120_60с   ОСТАНКИНО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53</v>
      </c>
      <c r="B21" s="1" t="s">
        <v>35</v>
      </c>
      <c r="C21" s="1">
        <v>53.226999999999997</v>
      </c>
      <c r="D21" s="1">
        <v>102.873</v>
      </c>
      <c r="E21" s="1">
        <v>72.165999999999997</v>
      </c>
      <c r="F21" s="1">
        <v>45.91</v>
      </c>
      <c r="G21" s="6">
        <v>1</v>
      </c>
      <c r="H21" s="1">
        <v>45</v>
      </c>
      <c r="I21" s="1" t="s">
        <v>38</v>
      </c>
      <c r="J21" s="1">
        <v>71.900000000000006</v>
      </c>
      <c r="K21" s="1">
        <f t="shared" si="1"/>
        <v>0.26599999999999113</v>
      </c>
      <c r="L21" s="1"/>
      <c r="M21" s="1"/>
      <c r="N21" s="1"/>
      <c r="O21" s="1">
        <v>160</v>
      </c>
      <c r="P21" s="1">
        <f t="shared" si="8"/>
        <v>14.433199999999999</v>
      </c>
      <c r="Q21" s="5"/>
      <c r="R21" s="5">
        <v>30</v>
      </c>
      <c r="S21" s="5"/>
      <c r="T21" s="5">
        <v>70</v>
      </c>
      <c r="U21" s="1"/>
      <c r="V21" s="1">
        <f>(F21+N21+O21+R21+S21)/P21</f>
        <v>16.344954687803121</v>
      </c>
      <c r="W21" s="1">
        <f t="shared" si="3"/>
        <v>14.266413546545465</v>
      </c>
      <c r="X21" s="1">
        <v>20.21</v>
      </c>
      <c r="Y21" s="1">
        <v>17.532599999999999</v>
      </c>
      <c r="Z21" s="1">
        <v>15.3238</v>
      </c>
      <c r="AA21" s="1">
        <v>14.052</v>
      </c>
      <c r="AB21" s="1">
        <v>22.5564</v>
      </c>
      <c r="AC21" s="1"/>
      <c r="AD21" s="1">
        <f t="shared" si="4"/>
        <v>30</v>
      </c>
      <c r="AE21" s="1">
        <f t="shared" si="5"/>
        <v>0</v>
      </c>
      <c r="AF21" s="1"/>
      <c r="AG21" s="1" t="str">
        <f>VLOOKUP(A21,[1]Бердянск!$A:$A,1,0)</f>
        <v>5698 СЫТНЫЕ Папа может сар б/о мгс 1*3_Маяк  Останкино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54</v>
      </c>
      <c r="B22" s="1" t="s">
        <v>32</v>
      </c>
      <c r="C22" s="1">
        <v>263</v>
      </c>
      <c r="D22" s="1">
        <v>288</v>
      </c>
      <c r="E22" s="1">
        <v>150</v>
      </c>
      <c r="F22" s="1">
        <v>349</v>
      </c>
      <c r="G22" s="6">
        <v>0.25</v>
      </c>
      <c r="H22" s="1">
        <v>120</v>
      </c>
      <c r="I22" s="1" t="s">
        <v>33</v>
      </c>
      <c r="J22" s="1">
        <v>155</v>
      </c>
      <c r="K22" s="1">
        <f t="shared" si="1"/>
        <v>-5</v>
      </c>
      <c r="L22" s="1"/>
      <c r="M22" s="1"/>
      <c r="N22" s="1">
        <v>190</v>
      </c>
      <c r="O22" s="1">
        <v>0</v>
      </c>
      <c r="P22" s="1">
        <f t="shared" si="8"/>
        <v>30</v>
      </c>
      <c r="Q22" s="5"/>
      <c r="R22" s="5">
        <f t="shared" si="2"/>
        <v>0</v>
      </c>
      <c r="S22" s="5"/>
      <c r="T22" s="5"/>
      <c r="U22" s="1"/>
      <c r="V22" s="1">
        <f t="shared" si="11"/>
        <v>17.966666666666665</v>
      </c>
      <c r="W22" s="1">
        <f t="shared" si="3"/>
        <v>17.966666666666665</v>
      </c>
      <c r="X22" s="1">
        <v>50.2</v>
      </c>
      <c r="Y22" s="1">
        <v>54.2</v>
      </c>
      <c r="Z22" s="1">
        <v>39.799999999999997</v>
      </c>
      <c r="AA22" s="1">
        <v>59</v>
      </c>
      <c r="AB22" s="1">
        <v>52.6</v>
      </c>
      <c r="AC22" s="1"/>
      <c r="AD22" s="1">
        <f t="shared" si="4"/>
        <v>0</v>
      </c>
      <c r="AE22" s="1">
        <f t="shared" si="5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55</v>
      </c>
      <c r="B23" s="1" t="s">
        <v>35</v>
      </c>
      <c r="C23" s="1">
        <v>61.005000000000003</v>
      </c>
      <c r="D23" s="1">
        <v>40.433999999999997</v>
      </c>
      <c r="E23" s="1">
        <v>16.954000000000001</v>
      </c>
      <c r="F23" s="1">
        <v>84.484999999999999</v>
      </c>
      <c r="G23" s="6">
        <v>1</v>
      </c>
      <c r="H23" s="1">
        <v>120</v>
      </c>
      <c r="I23" s="1" t="s">
        <v>33</v>
      </c>
      <c r="J23" s="1">
        <v>16.5</v>
      </c>
      <c r="K23" s="1">
        <f t="shared" si="1"/>
        <v>0.45400000000000063</v>
      </c>
      <c r="L23" s="1"/>
      <c r="M23" s="1"/>
      <c r="N23" s="1"/>
      <c r="O23" s="1">
        <v>0</v>
      </c>
      <c r="P23" s="1">
        <f t="shared" si="8"/>
        <v>3.3908</v>
      </c>
      <c r="Q23" s="5"/>
      <c r="R23" s="5">
        <f t="shared" si="2"/>
        <v>0</v>
      </c>
      <c r="S23" s="5"/>
      <c r="T23" s="5"/>
      <c r="U23" s="1"/>
      <c r="V23" s="1">
        <f>(F23+N23+O23+R23+S23)/P23</f>
        <v>24.915949038574968</v>
      </c>
      <c r="W23" s="1">
        <f t="shared" si="3"/>
        <v>24.915949038574968</v>
      </c>
      <c r="X23" s="1">
        <v>2.3780000000000001</v>
      </c>
      <c r="Y23" s="1">
        <v>2.1642000000000001</v>
      </c>
      <c r="Z23" s="1">
        <v>5.2484000000000002</v>
      </c>
      <c r="AA23" s="1">
        <v>1.4505999999999999</v>
      </c>
      <c r="AB23" s="1">
        <v>2.7673999999999999</v>
      </c>
      <c r="AC23" s="16" t="s">
        <v>36</v>
      </c>
      <c r="AD23" s="1">
        <f t="shared" si="4"/>
        <v>0</v>
      </c>
      <c r="AE23" s="1">
        <f t="shared" si="5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56</v>
      </c>
      <c r="B24" s="1" t="s">
        <v>32</v>
      </c>
      <c r="C24" s="1">
        <v>201</v>
      </c>
      <c r="D24" s="1">
        <v>192</v>
      </c>
      <c r="E24" s="1">
        <v>114</v>
      </c>
      <c r="F24" s="1">
        <v>244</v>
      </c>
      <c r="G24" s="6">
        <v>0.4</v>
      </c>
      <c r="H24" s="1">
        <v>45</v>
      </c>
      <c r="I24" s="1" t="s">
        <v>33</v>
      </c>
      <c r="J24" s="1">
        <v>124</v>
      </c>
      <c r="K24" s="1">
        <f t="shared" si="1"/>
        <v>-10</v>
      </c>
      <c r="L24" s="1"/>
      <c r="M24" s="1"/>
      <c r="N24" s="1">
        <v>350</v>
      </c>
      <c r="O24" s="1">
        <v>0</v>
      </c>
      <c r="P24" s="1">
        <f t="shared" si="8"/>
        <v>22.8</v>
      </c>
      <c r="Q24" s="5"/>
      <c r="R24" s="5">
        <f t="shared" si="2"/>
        <v>0</v>
      </c>
      <c r="S24" s="5"/>
      <c r="T24" s="5"/>
      <c r="U24" s="1"/>
      <c r="V24" s="1">
        <f t="shared" si="11"/>
        <v>26.052631578947366</v>
      </c>
      <c r="W24" s="1">
        <f t="shared" si="3"/>
        <v>26.052631578947366</v>
      </c>
      <c r="X24" s="1">
        <v>40.4</v>
      </c>
      <c r="Y24" s="1">
        <v>27.2</v>
      </c>
      <c r="Z24" s="1">
        <v>30</v>
      </c>
      <c r="AA24" s="1">
        <v>37.6</v>
      </c>
      <c r="AB24" s="1">
        <v>33</v>
      </c>
      <c r="AC24" s="19" t="s">
        <v>36</v>
      </c>
      <c r="AD24" s="1">
        <f t="shared" si="4"/>
        <v>0</v>
      </c>
      <c r="AE24" s="1">
        <f t="shared" si="5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57</v>
      </c>
      <c r="B25" s="1" t="s">
        <v>35</v>
      </c>
      <c r="C25" s="1">
        <v>202.541</v>
      </c>
      <c r="D25" s="1">
        <v>20.244</v>
      </c>
      <c r="E25" s="1">
        <v>57.511000000000003</v>
      </c>
      <c r="F25" s="1">
        <v>140.583</v>
      </c>
      <c r="G25" s="6">
        <v>1</v>
      </c>
      <c r="H25" s="1">
        <v>45</v>
      </c>
      <c r="I25" s="1" t="s">
        <v>33</v>
      </c>
      <c r="J25" s="1">
        <v>56</v>
      </c>
      <c r="K25" s="1">
        <f t="shared" si="1"/>
        <v>1.5110000000000028</v>
      </c>
      <c r="L25" s="1"/>
      <c r="M25" s="1"/>
      <c r="N25" s="1"/>
      <c r="O25" s="1">
        <v>140</v>
      </c>
      <c r="P25" s="1">
        <f t="shared" si="8"/>
        <v>11.5022</v>
      </c>
      <c r="Q25" s="5"/>
      <c r="R25" s="5">
        <f t="shared" si="2"/>
        <v>0</v>
      </c>
      <c r="S25" s="5"/>
      <c r="T25" s="5"/>
      <c r="U25" s="1"/>
      <c r="V25" s="1">
        <f t="shared" ref="V25:V26" si="12">(F25+N25+O25+R25+S25)/P25</f>
        <v>24.393855088591746</v>
      </c>
      <c r="W25" s="1">
        <f t="shared" si="3"/>
        <v>24.393855088591746</v>
      </c>
      <c r="X25" s="1">
        <v>24.335999999999999</v>
      </c>
      <c r="Y25" s="1">
        <v>21.116599999999998</v>
      </c>
      <c r="Z25" s="1">
        <v>26.1084</v>
      </c>
      <c r="AA25" s="1">
        <v>31.996400000000001</v>
      </c>
      <c r="AB25" s="1">
        <v>19.308</v>
      </c>
      <c r="AC25" s="19" t="s">
        <v>36</v>
      </c>
      <c r="AD25" s="1">
        <f t="shared" si="4"/>
        <v>0</v>
      </c>
      <c r="AE25" s="1">
        <f t="shared" si="5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58</v>
      </c>
      <c r="B26" s="1" t="s">
        <v>35</v>
      </c>
      <c r="C26" s="1">
        <v>311.60000000000002</v>
      </c>
      <c r="D26" s="1">
        <v>151.501</v>
      </c>
      <c r="E26" s="1">
        <v>160.827</v>
      </c>
      <c r="F26" s="1">
        <v>253.47800000000001</v>
      </c>
      <c r="G26" s="6">
        <v>1</v>
      </c>
      <c r="H26" s="1">
        <v>60</v>
      </c>
      <c r="I26" s="1" t="s">
        <v>40</v>
      </c>
      <c r="J26" s="1">
        <v>150.4</v>
      </c>
      <c r="K26" s="1">
        <f t="shared" si="1"/>
        <v>10.426999999999992</v>
      </c>
      <c r="L26" s="1"/>
      <c r="M26" s="1"/>
      <c r="N26" s="1"/>
      <c r="O26" s="1">
        <v>260</v>
      </c>
      <c r="P26" s="1">
        <f t="shared" si="8"/>
        <v>32.165399999999998</v>
      </c>
      <c r="Q26" s="5"/>
      <c r="R26" s="5">
        <f t="shared" si="2"/>
        <v>0</v>
      </c>
      <c r="S26" s="5"/>
      <c r="T26" s="5"/>
      <c r="U26" s="1"/>
      <c r="V26" s="1">
        <f t="shared" si="12"/>
        <v>15.963675253533303</v>
      </c>
      <c r="W26" s="1">
        <f t="shared" si="3"/>
        <v>15.963675253533303</v>
      </c>
      <c r="X26" s="1">
        <v>44.785400000000003</v>
      </c>
      <c r="Y26" s="1">
        <v>37.937199999999997</v>
      </c>
      <c r="Z26" s="1">
        <v>37.690199999999997</v>
      </c>
      <c r="AA26" s="1">
        <v>42.581800000000001</v>
      </c>
      <c r="AB26" s="1">
        <v>53.577599999999997</v>
      </c>
      <c r="AC26" s="1"/>
      <c r="AD26" s="1">
        <f t="shared" si="4"/>
        <v>0</v>
      </c>
      <c r="AE26" s="1">
        <f t="shared" si="5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59</v>
      </c>
      <c r="B27" s="1" t="s">
        <v>32</v>
      </c>
      <c r="C27" s="1">
        <v>239</v>
      </c>
      <c r="D27" s="1">
        <v>304</v>
      </c>
      <c r="E27" s="1">
        <v>112</v>
      </c>
      <c r="F27" s="1">
        <v>356</v>
      </c>
      <c r="G27" s="6">
        <v>0.22</v>
      </c>
      <c r="H27" s="1">
        <v>120</v>
      </c>
      <c r="I27" s="1" t="s">
        <v>33</v>
      </c>
      <c r="J27" s="1">
        <v>115</v>
      </c>
      <c r="K27" s="1">
        <f t="shared" si="1"/>
        <v>-3</v>
      </c>
      <c r="L27" s="1"/>
      <c r="M27" s="1"/>
      <c r="N27" s="1"/>
      <c r="O27" s="1">
        <v>90</v>
      </c>
      <c r="P27" s="1">
        <f t="shared" si="8"/>
        <v>22.4</v>
      </c>
      <c r="Q27" s="5"/>
      <c r="R27" s="5">
        <f t="shared" si="2"/>
        <v>0</v>
      </c>
      <c r="S27" s="5"/>
      <c r="T27" s="5"/>
      <c r="U27" s="1"/>
      <c r="V27" s="1">
        <f t="shared" si="11"/>
        <v>19.910714285714288</v>
      </c>
      <c r="W27" s="1">
        <f t="shared" si="3"/>
        <v>19.910714285714288</v>
      </c>
      <c r="X27" s="1">
        <v>39.799999999999997</v>
      </c>
      <c r="Y27" s="1">
        <v>47</v>
      </c>
      <c r="Z27" s="1">
        <v>41</v>
      </c>
      <c r="AA27" s="1">
        <v>43.8</v>
      </c>
      <c r="AB27" s="1">
        <v>35.799999999999997</v>
      </c>
      <c r="AC27" s="16" t="s">
        <v>36</v>
      </c>
      <c r="AD27" s="1">
        <f t="shared" si="4"/>
        <v>0</v>
      </c>
      <c r="AE27" s="1">
        <f t="shared" si="5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3" t="s">
        <v>60</v>
      </c>
      <c r="B28" s="13" t="s">
        <v>35</v>
      </c>
      <c r="C28" s="13">
        <v>140.94999999999999</v>
      </c>
      <c r="D28" s="13"/>
      <c r="E28" s="13">
        <v>14.792999999999999</v>
      </c>
      <c r="F28" s="13">
        <v>120.768</v>
      </c>
      <c r="G28" s="14">
        <v>0</v>
      </c>
      <c r="H28" s="13">
        <v>60</v>
      </c>
      <c r="I28" s="13" t="s">
        <v>61</v>
      </c>
      <c r="J28" s="13">
        <v>17.03</v>
      </c>
      <c r="K28" s="13">
        <f t="shared" si="1"/>
        <v>-2.2370000000000019</v>
      </c>
      <c r="L28" s="13"/>
      <c r="M28" s="13"/>
      <c r="N28" s="13"/>
      <c r="O28" s="13"/>
      <c r="P28" s="13">
        <f t="shared" si="8"/>
        <v>2.9585999999999997</v>
      </c>
      <c r="Q28" s="15"/>
      <c r="R28" s="15"/>
      <c r="S28" s="15"/>
      <c r="T28" s="15"/>
      <c r="U28" s="13"/>
      <c r="V28" s="13">
        <f t="shared" ref="V28:V70" si="13">(F28+N28+O28+Q28)/P28</f>
        <v>40.819306428716288</v>
      </c>
      <c r="W28" s="13">
        <f t="shared" si="3"/>
        <v>40.819306428716288</v>
      </c>
      <c r="X28" s="13">
        <v>1.3433999999999999</v>
      </c>
      <c r="Y28" s="13">
        <v>5.665</v>
      </c>
      <c r="Z28" s="13">
        <v>2.7033999999999998</v>
      </c>
      <c r="AA28" s="13">
        <v>8.8162000000000003</v>
      </c>
      <c r="AB28" s="13">
        <v>20.555</v>
      </c>
      <c r="AC28" s="17" t="s">
        <v>143</v>
      </c>
      <c r="AD28" s="13">
        <f t="shared" si="4"/>
        <v>0</v>
      </c>
      <c r="AE28" s="13">
        <f t="shared" si="5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62</v>
      </c>
      <c r="B29" s="1" t="s">
        <v>32</v>
      </c>
      <c r="C29" s="1">
        <v>80</v>
      </c>
      <c r="D29" s="1"/>
      <c r="E29" s="1">
        <v>39</v>
      </c>
      <c r="F29" s="1">
        <v>28</v>
      </c>
      <c r="G29" s="6">
        <v>0.33</v>
      </c>
      <c r="H29" s="1">
        <v>45</v>
      </c>
      <c r="I29" s="1" t="s">
        <v>33</v>
      </c>
      <c r="J29" s="1">
        <v>47</v>
      </c>
      <c r="K29" s="1">
        <f t="shared" si="1"/>
        <v>-8</v>
      </c>
      <c r="L29" s="1"/>
      <c r="M29" s="1"/>
      <c r="N29" s="1"/>
      <c r="O29" s="1">
        <v>55</v>
      </c>
      <c r="P29" s="1">
        <f t="shared" si="8"/>
        <v>7.8</v>
      </c>
      <c r="Q29" s="5">
        <f t="shared" ref="Q29:Q34" si="14">13*P29-O29-N29-F29</f>
        <v>18.399999999999991</v>
      </c>
      <c r="R29" s="5">
        <f t="shared" ref="R29:R38" si="15">ROUND(Q29,0)</f>
        <v>18</v>
      </c>
      <c r="S29" s="5"/>
      <c r="T29" s="5"/>
      <c r="U29" s="1"/>
      <c r="V29" s="1">
        <f t="shared" ref="V29:V38" si="16">(F29+N29+O29+R29)/P29</f>
        <v>12.948717948717949</v>
      </c>
      <c r="W29" s="1">
        <f t="shared" si="3"/>
        <v>10.641025641025641</v>
      </c>
      <c r="X29" s="1">
        <v>9</v>
      </c>
      <c r="Y29" s="1">
        <v>4.4000000000000004</v>
      </c>
      <c r="Z29" s="1">
        <v>8.1999999999999993</v>
      </c>
      <c r="AA29" s="1">
        <v>7.2</v>
      </c>
      <c r="AB29" s="1">
        <v>15.8</v>
      </c>
      <c r="AC29" s="1"/>
      <c r="AD29" s="1">
        <f t="shared" si="4"/>
        <v>5.94</v>
      </c>
      <c r="AE29" s="1">
        <f t="shared" si="5"/>
        <v>0</v>
      </c>
      <c r="AF29" s="1"/>
      <c r="AG29" s="1" t="str">
        <f>VLOOKUP(A29,[1]Бердянск!$A:$A,1,0)</f>
        <v>6069 ФИЛЕЙНЫЕ Папа может сос ц/о мгс 0,33кг  Останкино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63</v>
      </c>
      <c r="B30" s="1" t="s">
        <v>35</v>
      </c>
      <c r="C30" s="1">
        <v>342.25</v>
      </c>
      <c r="D30" s="1"/>
      <c r="E30" s="18">
        <f>59.521+E102</f>
        <v>89.722000000000008</v>
      </c>
      <c r="F30" s="18">
        <f>246.733+F102</f>
        <v>240.27700000000002</v>
      </c>
      <c r="G30" s="6">
        <v>1</v>
      </c>
      <c r="H30" s="1">
        <v>45</v>
      </c>
      <c r="I30" s="1" t="s">
        <v>38</v>
      </c>
      <c r="J30" s="1">
        <v>55</v>
      </c>
      <c r="K30" s="1">
        <f t="shared" si="1"/>
        <v>34.722000000000008</v>
      </c>
      <c r="L30" s="1"/>
      <c r="M30" s="1"/>
      <c r="N30" s="1"/>
      <c r="O30" s="1">
        <v>100</v>
      </c>
      <c r="P30" s="1">
        <f t="shared" si="8"/>
        <v>17.944400000000002</v>
      </c>
      <c r="Q30" s="5"/>
      <c r="R30" s="5">
        <f t="shared" si="15"/>
        <v>0</v>
      </c>
      <c r="S30" s="5"/>
      <c r="T30" s="5"/>
      <c r="U30" s="1"/>
      <c r="V30" s="1">
        <f>(F30+N30+O30+R30+S30)/P30</f>
        <v>18.962851920376274</v>
      </c>
      <c r="W30" s="1">
        <f t="shared" si="3"/>
        <v>18.962851920376274</v>
      </c>
      <c r="X30" s="1">
        <v>28.353999999999999</v>
      </c>
      <c r="Y30" s="1">
        <v>22.986799999999999</v>
      </c>
      <c r="Z30" s="1">
        <v>29.3902</v>
      </c>
      <c r="AA30" s="1">
        <v>25.94</v>
      </c>
      <c r="AB30" s="1">
        <v>19.924800000000001</v>
      </c>
      <c r="AC30" s="19" t="s">
        <v>36</v>
      </c>
      <c r="AD30" s="1">
        <f t="shared" si="4"/>
        <v>0</v>
      </c>
      <c r="AE30" s="1">
        <f t="shared" si="5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64</v>
      </c>
      <c r="B31" s="1" t="s">
        <v>32</v>
      </c>
      <c r="C31" s="1">
        <v>94</v>
      </c>
      <c r="D31" s="1">
        <v>49</v>
      </c>
      <c r="E31" s="1">
        <v>93</v>
      </c>
      <c r="F31" s="1">
        <v>27</v>
      </c>
      <c r="G31" s="6">
        <v>0.3</v>
      </c>
      <c r="H31" s="1">
        <v>45</v>
      </c>
      <c r="I31" s="1" t="s">
        <v>33</v>
      </c>
      <c r="J31" s="1">
        <v>116</v>
      </c>
      <c r="K31" s="1">
        <f t="shared" si="1"/>
        <v>-23</v>
      </c>
      <c r="L31" s="1"/>
      <c r="M31" s="1"/>
      <c r="N31" s="1">
        <v>150</v>
      </c>
      <c r="O31" s="1">
        <v>0</v>
      </c>
      <c r="P31" s="1">
        <f t="shared" si="8"/>
        <v>18.600000000000001</v>
      </c>
      <c r="Q31" s="5">
        <f t="shared" si="14"/>
        <v>64.800000000000011</v>
      </c>
      <c r="R31" s="5">
        <v>90</v>
      </c>
      <c r="S31" s="5"/>
      <c r="T31" s="5">
        <v>90</v>
      </c>
      <c r="U31" s="1"/>
      <c r="V31" s="1">
        <f t="shared" si="16"/>
        <v>14.354838709677418</v>
      </c>
      <c r="W31" s="1">
        <f t="shared" si="3"/>
        <v>9.5161290322580641</v>
      </c>
      <c r="X31" s="1">
        <v>12.6</v>
      </c>
      <c r="Y31" s="1">
        <v>26.6</v>
      </c>
      <c r="Z31" s="1">
        <v>24.4</v>
      </c>
      <c r="AA31" s="1">
        <v>16.8</v>
      </c>
      <c r="AB31" s="1">
        <v>39</v>
      </c>
      <c r="AC31" s="1"/>
      <c r="AD31" s="1">
        <f t="shared" si="4"/>
        <v>27</v>
      </c>
      <c r="AE31" s="1">
        <f t="shared" si="5"/>
        <v>0</v>
      </c>
      <c r="AF31" s="1"/>
      <c r="AG31" s="1" t="str">
        <f>VLOOKUP(A31,[1]Бердянск!$A:$A,1,0)</f>
        <v>6206 СВИНИНА ПО-ДОМАШНЕМУ к/в мл/к в/у 0,3кг  Останкино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32</v>
      </c>
      <c r="C32" s="1">
        <v>26</v>
      </c>
      <c r="D32" s="1">
        <v>20</v>
      </c>
      <c r="E32" s="1">
        <v>42</v>
      </c>
      <c r="F32" s="1"/>
      <c r="G32" s="6">
        <v>0.09</v>
      </c>
      <c r="H32" s="1">
        <v>45</v>
      </c>
      <c r="I32" s="1" t="s">
        <v>33</v>
      </c>
      <c r="J32" s="1">
        <v>65</v>
      </c>
      <c r="K32" s="1">
        <f t="shared" si="1"/>
        <v>-23</v>
      </c>
      <c r="L32" s="1"/>
      <c r="M32" s="1"/>
      <c r="N32" s="1">
        <v>140</v>
      </c>
      <c r="O32" s="1">
        <v>0</v>
      </c>
      <c r="P32" s="1">
        <f t="shared" si="8"/>
        <v>8.4</v>
      </c>
      <c r="Q32" s="5">
        <v>20</v>
      </c>
      <c r="R32" s="5">
        <f t="shared" si="15"/>
        <v>20</v>
      </c>
      <c r="S32" s="5"/>
      <c r="T32" s="5"/>
      <c r="U32" s="1"/>
      <c r="V32" s="1">
        <f t="shared" si="16"/>
        <v>19.047619047619047</v>
      </c>
      <c r="W32" s="1">
        <f t="shared" si="3"/>
        <v>16.666666666666664</v>
      </c>
      <c r="X32" s="1">
        <v>13.2</v>
      </c>
      <c r="Y32" s="1">
        <v>11.8</v>
      </c>
      <c r="Z32" s="1">
        <v>13.8</v>
      </c>
      <c r="AA32" s="1">
        <v>12.6</v>
      </c>
      <c r="AB32" s="1">
        <v>17.399999999999999</v>
      </c>
      <c r="AC32" s="1"/>
      <c r="AD32" s="1">
        <f t="shared" si="4"/>
        <v>1.7999999999999998</v>
      </c>
      <c r="AE32" s="1">
        <f t="shared" si="5"/>
        <v>0</v>
      </c>
      <c r="AF32" s="1"/>
      <c r="AG32" s="1" t="str">
        <f>VLOOKUP(A32,[1]Бердянск!$A:$A,1,0)</f>
        <v>6228 МЯСНОЕ АССОРТИ к/з с/н мгс 1/90 10шт  Останкино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35</v>
      </c>
      <c r="C33" s="1">
        <v>188.7</v>
      </c>
      <c r="D33" s="1">
        <v>250.29900000000001</v>
      </c>
      <c r="E33" s="1">
        <v>97.882000000000005</v>
      </c>
      <c r="F33" s="1">
        <v>297.14299999999997</v>
      </c>
      <c r="G33" s="6">
        <v>1</v>
      </c>
      <c r="H33" s="1">
        <v>45</v>
      </c>
      <c r="I33" s="1" t="s">
        <v>38</v>
      </c>
      <c r="J33" s="1">
        <v>97</v>
      </c>
      <c r="K33" s="1">
        <f t="shared" si="1"/>
        <v>0.882000000000005</v>
      </c>
      <c r="L33" s="1"/>
      <c r="M33" s="1"/>
      <c r="N33" s="1"/>
      <c r="O33" s="1">
        <v>30</v>
      </c>
      <c r="P33" s="1">
        <f t="shared" si="8"/>
        <v>19.5764</v>
      </c>
      <c r="Q33" s="5"/>
      <c r="R33" s="5">
        <f t="shared" si="15"/>
        <v>0</v>
      </c>
      <c r="S33" s="5"/>
      <c r="T33" s="5"/>
      <c r="U33" s="1"/>
      <c r="V33" s="1">
        <f>(F33+N33+O33+R33+S33)/P33</f>
        <v>16.711090905375858</v>
      </c>
      <c r="W33" s="1">
        <f t="shared" si="3"/>
        <v>16.711090905375858</v>
      </c>
      <c r="X33" s="1">
        <v>26.8506</v>
      </c>
      <c r="Y33" s="1">
        <v>34.100200000000001</v>
      </c>
      <c r="Z33" s="1">
        <v>22.53</v>
      </c>
      <c r="AA33" s="1">
        <v>29.552600000000002</v>
      </c>
      <c r="AB33" s="1">
        <v>31.35</v>
      </c>
      <c r="AC33" s="16" t="s">
        <v>36</v>
      </c>
      <c r="AD33" s="1">
        <f t="shared" si="4"/>
        <v>0</v>
      </c>
      <c r="AE33" s="1">
        <f t="shared" si="5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67</v>
      </c>
      <c r="B34" s="1" t="s">
        <v>32</v>
      </c>
      <c r="C34" s="1"/>
      <c r="D34" s="1">
        <v>80</v>
      </c>
      <c r="E34" s="1">
        <v>44</v>
      </c>
      <c r="F34" s="1">
        <v>36</v>
      </c>
      <c r="G34" s="6">
        <v>0.4</v>
      </c>
      <c r="H34" s="1">
        <v>60</v>
      </c>
      <c r="I34" s="1" t="s">
        <v>33</v>
      </c>
      <c r="J34" s="1">
        <v>44</v>
      </c>
      <c r="K34" s="1">
        <f t="shared" si="1"/>
        <v>0</v>
      </c>
      <c r="L34" s="1"/>
      <c r="M34" s="1"/>
      <c r="N34" s="1"/>
      <c r="O34" s="1">
        <v>40</v>
      </c>
      <c r="P34" s="1">
        <f t="shared" si="8"/>
        <v>8.8000000000000007</v>
      </c>
      <c r="Q34" s="5">
        <f t="shared" si="14"/>
        <v>38.400000000000006</v>
      </c>
      <c r="R34" s="5">
        <v>60</v>
      </c>
      <c r="S34" s="5"/>
      <c r="T34" s="5">
        <v>60</v>
      </c>
      <c r="U34" s="1"/>
      <c r="V34" s="1">
        <f t="shared" si="16"/>
        <v>15.454545454545453</v>
      </c>
      <c r="W34" s="1">
        <f t="shared" si="3"/>
        <v>8.6363636363636349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 t="s">
        <v>43</v>
      </c>
      <c r="AD34" s="1">
        <f t="shared" si="4"/>
        <v>24</v>
      </c>
      <c r="AE34" s="1">
        <f t="shared" si="5"/>
        <v>0</v>
      </c>
      <c r="AF34" s="1"/>
      <c r="AG34" s="1" t="str">
        <f>VLOOKUP(A34,[1]Бердянск!$A:$A,1,0)</f>
        <v>6324 ДОКТОРСКАЯ ГОСТ вар п/о 0,4кг 8шт  Останкино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68</v>
      </c>
      <c r="B35" s="1" t="s">
        <v>32</v>
      </c>
      <c r="C35" s="1">
        <v>733</v>
      </c>
      <c r="D35" s="1">
        <v>823</v>
      </c>
      <c r="E35" s="1">
        <v>319</v>
      </c>
      <c r="F35" s="1">
        <v>1117</v>
      </c>
      <c r="G35" s="6">
        <v>0.4</v>
      </c>
      <c r="H35" s="1">
        <v>60</v>
      </c>
      <c r="I35" s="1" t="s">
        <v>40</v>
      </c>
      <c r="J35" s="1">
        <v>329</v>
      </c>
      <c r="K35" s="1">
        <f t="shared" si="1"/>
        <v>-10</v>
      </c>
      <c r="L35" s="1"/>
      <c r="M35" s="1"/>
      <c r="N35" s="1"/>
      <c r="O35" s="1">
        <v>0</v>
      </c>
      <c r="P35" s="1">
        <f t="shared" si="8"/>
        <v>63.8</v>
      </c>
      <c r="Q35" s="5"/>
      <c r="R35" s="5">
        <f t="shared" si="15"/>
        <v>0</v>
      </c>
      <c r="S35" s="5"/>
      <c r="T35" s="5"/>
      <c r="U35" s="1"/>
      <c r="V35" s="1">
        <f t="shared" si="16"/>
        <v>17.507836990595614</v>
      </c>
      <c r="W35" s="1">
        <f t="shared" si="3"/>
        <v>17.507836990595614</v>
      </c>
      <c r="X35" s="1">
        <v>93.8</v>
      </c>
      <c r="Y35" s="1">
        <v>115.4</v>
      </c>
      <c r="Z35" s="1">
        <v>111.2</v>
      </c>
      <c r="AA35" s="1">
        <v>105.2</v>
      </c>
      <c r="AB35" s="1">
        <v>116.2</v>
      </c>
      <c r="AC35" s="16" t="s">
        <v>36</v>
      </c>
      <c r="AD35" s="1">
        <f t="shared" si="4"/>
        <v>0</v>
      </c>
      <c r="AE35" s="1">
        <f t="shared" si="5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69</v>
      </c>
      <c r="B36" s="1" t="s">
        <v>32</v>
      </c>
      <c r="C36" s="1">
        <v>86</v>
      </c>
      <c r="D36" s="1">
        <v>48</v>
      </c>
      <c r="E36" s="1">
        <v>27</v>
      </c>
      <c r="F36" s="1">
        <v>99</v>
      </c>
      <c r="G36" s="6">
        <v>0.5</v>
      </c>
      <c r="H36" s="1">
        <v>60</v>
      </c>
      <c r="I36" s="1" t="s">
        <v>33</v>
      </c>
      <c r="J36" s="1">
        <v>28</v>
      </c>
      <c r="K36" s="1">
        <f t="shared" ref="K36:K67" si="17">E36-J36</f>
        <v>-1</v>
      </c>
      <c r="L36" s="1"/>
      <c r="M36" s="1"/>
      <c r="N36" s="1"/>
      <c r="O36" s="1">
        <v>80</v>
      </c>
      <c r="P36" s="1">
        <f t="shared" si="8"/>
        <v>5.4</v>
      </c>
      <c r="Q36" s="5"/>
      <c r="R36" s="5">
        <f t="shared" si="15"/>
        <v>0</v>
      </c>
      <c r="S36" s="5"/>
      <c r="T36" s="5"/>
      <c r="U36" s="1"/>
      <c r="V36" s="1">
        <f t="shared" si="16"/>
        <v>33.148148148148145</v>
      </c>
      <c r="W36" s="1">
        <f t="shared" si="3"/>
        <v>33.148148148148145</v>
      </c>
      <c r="X36" s="1">
        <v>13.6</v>
      </c>
      <c r="Y36" s="1">
        <v>10.8</v>
      </c>
      <c r="Z36" s="1">
        <v>11.6</v>
      </c>
      <c r="AA36" s="1">
        <v>11.6</v>
      </c>
      <c r="AB36" s="1">
        <v>9</v>
      </c>
      <c r="AC36" s="19" t="s">
        <v>36</v>
      </c>
      <c r="AD36" s="1">
        <f t="shared" si="4"/>
        <v>0</v>
      </c>
      <c r="AE36" s="1">
        <f t="shared" si="5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70</v>
      </c>
      <c r="B37" s="1" t="s">
        <v>32</v>
      </c>
      <c r="C37" s="1">
        <v>7</v>
      </c>
      <c r="D37" s="1">
        <v>56</v>
      </c>
      <c r="E37" s="1">
        <v>13</v>
      </c>
      <c r="F37" s="1">
        <v>46</v>
      </c>
      <c r="G37" s="6">
        <v>0.5</v>
      </c>
      <c r="H37" s="1">
        <v>60</v>
      </c>
      <c r="I37" s="1" t="s">
        <v>33</v>
      </c>
      <c r="J37" s="1">
        <v>14</v>
      </c>
      <c r="K37" s="1">
        <f t="shared" si="17"/>
        <v>-1</v>
      </c>
      <c r="L37" s="1"/>
      <c r="M37" s="1"/>
      <c r="N37" s="1"/>
      <c r="O37" s="1">
        <v>30</v>
      </c>
      <c r="P37" s="1">
        <f t="shared" si="8"/>
        <v>2.6</v>
      </c>
      <c r="Q37" s="5"/>
      <c r="R37" s="5">
        <f t="shared" si="15"/>
        <v>0</v>
      </c>
      <c r="S37" s="5"/>
      <c r="T37" s="5"/>
      <c r="U37" s="1"/>
      <c r="V37" s="1">
        <f t="shared" si="16"/>
        <v>29.23076923076923</v>
      </c>
      <c r="W37" s="1">
        <f t="shared" si="3"/>
        <v>29.23076923076923</v>
      </c>
      <c r="X37" s="1">
        <v>5.4</v>
      </c>
      <c r="Y37" s="1">
        <v>6.8</v>
      </c>
      <c r="Z37" s="1">
        <v>5.6</v>
      </c>
      <c r="AA37" s="1">
        <v>4.5999999999999996</v>
      </c>
      <c r="AB37" s="1">
        <v>5.4</v>
      </c>
      <c r="AC37" s="19" t="s">
        <v>36</v>
      </c>
      <c r="AD37" s="1">
        <f t="shared" si="4"/>
        <v>0</v>
      </c>
      <c r="AE37" s="1">
        <f t="shared" si="5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71</v>
      </c>
      <c r="B38" s="1" t="s">
        <v>32</v>
      </c>
      <c r="C38" s="1">
        <v>497</v>
      </c>
      <c r="D38" s="1">
        <v>216</v>
      </c>
      <c r="E38" s="1">
        <v>379</v>
      </c>
      <c r="F38" s="1">
        <v>265</v>
      </c>
      <c r="G38" s="6">
        <v>0.4</v>
      </c>
      <c r="H38" s="1">
        <v>60</v>
      </c>
      <c r="I38" s="1" t="s">
        <v>40</v>
      </c>
      <c r="J38" s="1">
        <v>396</v>
      </c>
      <c r="K38" s="1">
        <f t="shared" si="17"/>
        <v>-17</v>
      </c>
      <c r="L38" s="1"/>
      <c r="M38" s="1"/>
      <c r="N38" s="1">
        <v>1000</v>
      </c>
      <c r="O38" s="1">
        <v>0</v>
      </c>
      <c r="P38" s="1">
        <f t="shared" si="8"/>
        <v>75.8</v>
      </c>
      <c r="Q38" s="5"/>
      <c r="R38" s="5">
        <f t="shared" si="15"/>
        <v>0</v>
      </c>
      <c r="S38" s="5"/>
      <c r="T38" s="5"/>
      <c r="U38" s="1"/>
      <c r="V38" s="1">
        <f t="shared" si="16"/>
        <v>16.688654353562004</v>
      </c>
      <c r="W38" s="1">
        <f t="shared" si="3"/>
        <v>16.688654353562004</v>
      </c>
      <c r="X38" s="1">
        <v>110.4</v>
      </c>
      <c r="Y38" s="1">
        <v>75.400000000000006</v>
      </c>
      <c r="Z38" s="1">
        <v>89</v>
      </c>
      <c r="AA38" s="1">
        <v>94.8</v>
      </c>
      <c r="AB38" s="1">
        <v>91.8</v>
      </c>
      <c r="AC38" s="16" t="s">
        <v>36</v>
      </c>
      <c r="AD38" s="1">
        <f t="shared" si="4"/>
        <v>0</v>
      </c>
      <c r="AE38" s="1">
        <f t="shared" si="5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3" t="s">
        <v>72</v>
      </c>
      <c r="B39" s="13" t="s">
        <v>32</v>
      </c>
      <c r="C39" s="13">
        <v>-6</v>
      </c>
      <c r="D39" s="13"/>
      <c r="E39" s="13"/>
      <c r="F39" s="18">
        <v>-6</v>
      </c>
      <c r="G39" s="14">
        <v>0</v>
      </c>
      <c r="H39" s="13" t="e">
        <v>#N/A</v>
      </c>
      <c r="I39" s="13" t="s">
        <v>61</v>
      </c>
      <c r="J39" s="13"/>
      <c r="K39" s="13">
        <f t="shared" si="17"/>
        <v>0</v>
      </c>
      <c r="L39" s="13"/>
      <c r="M39" s="13"/>
      <c r="N39" s="13"/>
      <c r="O39" s="13"/>
      <c r="P39" s="13">
        <f t="shared" si="8"/>
        <v>0</v>
      </c>
      <c r="Q39" s="15"/>
      <c r="R39" s="15"/>
      <c r="S39" s="15"/>
      <c r="T39" s="15"/>
      <c r="U39" s="13"/>
      <c r="V39" s="13" t="e">
        <f t="shared" si="13"/>
        <v>#DIV/0!</v>
      </c>
      <c r="W39" s="13" t="e">
        <f t="shared" si="3"/>
        <v>#DIV/0!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 t="s">
        <v>73</v>
      </c>
      <c r="AD39" s="13">
        <f t="shared" si="4"/>
        <v>0</v>
      </c>
      <c r="AE39" s="13">
        <f t="shared" si="5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74</v>
      </c>
      <c r="B40" s="1" t="s">
        <v>32</v>
      </c>
      <c r="C40" s="1">
        <v>576</v>
      </c>
      <c r="D40" s="1">
        <v>505</v>
      </c>
      <c r="E40" s="1">
        <v>452</v>
      </c>
      <c r="F40" s="1">
        <v>540</v>
      </c>
      <c r="G40" s="6">
        <v>0.4</v>
      </c>
      <c r="H40" s="1">
        <v>60</v>
      </c>
      <c r="I40" s="1" t="s">
        <v>33</v>
      </c>
      <c r="J40" s="1">
        <v>450</v>
      </c>
      <c r="K40" s="1">
        <f t="shared" si="17"/>
        <v>2</v>
      </c>
      <c r="L40" s="1"/>
      <c r="M40" s="1"/>
      <c r="N40" s="1"/>
      <c r="O40" s="1">
        <v>520</v>
      </c>
      <c r="P40" s="1">
        <f t="shared" si="8"/>
        <v>90.4</v>
      </c>
      <c r="Q40" s="5">
        <f t="shared" ref="Q40:Q47" si="18">13*P40-O40-N40-F40</f>
        <v>115.20000000000005</v>
      </c>
      <c r="R40" s="5">
        <v>200</v>
      </c>
      <c r="S40" s="5"/>
      <c r="T40" s="5">
        <v>320</v>
      </c>
      <c r="U40" s="1"/>
      <c r="V40" s="1">
        <f t="shared" ref="V40:V48" si="19">(F40+N40+O40+R40)/P40</f>
        <v>13.938053097345131</v>
      </c>
      <c r="W40" s="1">
        <f t="shared" si="3"/>
        <v>11.725663716814159</v>
      </c>
      <c r="X40" s="1">
        <v>107.47199999999999</v>
      </c>
      <c r="Y40" s="1">
        <v>94.6</v>
      </c>
      <c r="Z40" s="1">
        <v>107.6</v>
      </c>
      <c r="AA40" s="1">
        <v>118</v>
      </c>
      <c r="AB40" s="1">
        <v>123.8</v>
      </c>
      <c r="AC40" s="1"/>
      <c r="AD40" s="1">
        <f t="shared" si="4"/>
        <v>80</v>
      </c>
      <c r="AE40" s="1">
        <f t="shared" si="5"/>
        <v>0</v>
      </c>
      <c r="AF40" s="1"/>
      <c r="AG40" s="1" t="str">
        <f>VLOOKUP(A40,[1]Бердянск!$A:$A,1,0)</f>
        <v>6392 ФИЛЕЙНАЯ Папа может вар п/о 0,4кг  ОСТАНКИНО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75</v>
      </c>
      <c r="B41" s="1" t="s">
        <v>32</v>
      </c>
      <c r="C41" s="1">
        <v>374</v>
      </c>
      <c r="D41" s="1"/>
      <c r="E41" s="1">
        <v>229</v>
      </c>
      <c r="F41" s="1">
        <v>88</v>
      </c>
      <c r="G41" s="6">
        <v>0.1</v>
      </c>
      <c r="H41" s="1">
        <v>45</v>
      </c>
      <c r="I41" s="1" t="s">
        <v>33</v>
      </c>
      <c r="J41" s="1">
        <v>242</v>
      </c>
      <c r="K41" s="1">
        <f t="shared" si="17"/>
        <v>-13</v>
      </c>
      <c r="L41" s="1"/>
      <c r="M41" s="1"/>
      <c r="N41" s="1">
        <v>280</v>
      </c>
      <c r="O41" s="1">
        <v>0</v>
      </c>
      <c r="P41" s="1">
        <f t="shared" si="8"/>
        <v>45.8</v>
      </c>
      <c r="Q41" s="5">
        <f t="shared" si="18"/>
        <v>227.39999999999998</v>
      </c>
      <c r="R41" s="5">
        <v>290</v>
      </c>
      <c r="S41" s="5"/>
      <c r="T41" s="5">
        <v>290</v>
      </c>
      <c r="U41" s="1"/>
      <c r="V41" s="1">
        <f t="shared" si="19"/>
        <v>14.366812227074236</v>
      </c>
      <c r="W41" s="1">
        <f t="shared" si="3"/>
        <v>8.0349344978165949</v>
      </c>
      <c r="X41" s="1">
        <v>43</v>
      </c>
      <c r="Y41" s="1">
        <v>32.6</v>
      </c>
      <c r="Z41" s="1">
        <v>50.6</v>
      </c>
      <c r="AA41" s="1">
        <v>43</v>
      </c>
      <c r="AB41" s="1">
        <v>49.6</v>
      </c>
      <c r="AC41" s="1"/>
      <c r="AD41" s="1">
        <f t="shared" si="4"/>
        <v>29</v>
      </c>
      <c r="AE41" s="1">
        <f t="shared" si="5"/>
        <v>0</v>
      </c>
      <c r="AF41" s="1"/>
      <c r="AG41" s="1" t="str">
        <f>VLOOKUP(A41,[1]Бердянск!$A:$A,1,0)</f>
        <v>6448 Свинина Останкино 100г Мадера с/к в/у нарезка  ОСТАНКИНО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76</v>
      </c>
      <c r="B42" s="1" t="s">
        <v>32</v>
      </c>
      <c r="C42" s="1">
        <v>205</v>
      </c>
      <c r="D42" s="1">
        <v>126</v>
      </c>
      <c r="E42" s="1">
        <v>53</v>
      </c>
      <c r="F42" s="1">
        <v>226</v>
      </c>
      <c r="G42" s="6">
        <v>0.1</v>
      </c>
      <c r="H42" s="1">
        <v>60</v>
      </c>
      <c r="I42" s="1" t="s">
        <v>33</v>
      </c>
      <c r="J42" s="1">
        <v>57</v>
      </c>
      <c r="K42" s="1">
        <f t="shared" si="17"/>
        <v>-4</v>
      </c>
      <c r="L42" s="1"/>
      <c r="M42" s="1"/>
      <c r="N42" s="1"/>
      <c r="O42" s="1">
        <v>140</v>
      </c>
      <c r="P42" s="1">
        <f t="shared" si="8"/>
        <v>10.6</v>
      </c>
      <c r="Q42" s="5"/>
      <c r="R42" s="5">
        <f t="shared" ref="R42:R48" si="20">ROUND(Q42,0)</f>
        <v>0</v>
      </c>
      <c r="S42" s="5"/>
      <c r="T42" s="5"/>
      <c r="U42" s="1"/>
      <c r="V42" s="1">
        <f t="shared" si="19"/>
        <v>34.528301886792455</v>
      </c>
      <c r="W42" s="1">
        <f t="shared" si="3"/>
        <v>34.528301886792455</v>
      </c>
      <c r="X42" s="1">
        <v>27.2</v>
      </c>
      <c r="Y42" s="1">
        <v>27</v>
      </c>
      <c r="Z42" s="1">
        <v>29.6</v>
      </c>
      <c r="AA42" s="1">
        <v>20.399999999999999</v>
      </c>
      <c r="AB42" s="1">
        <v>25.2</v>
      </c>
      <c r="AC42" s="19" t="s">
        <v>36</v>
      </c>
      <c r="AD42" s="1">
        <f t="shared" si="4"/>
        <v>0</v>
      </c>
      <c r="AE42" s="1">
        <f t="shared" si="5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77</v>
      </c>
      <c r="B43" s="1" t="s">
        <v>32</v>
      </c>
      <c r="C43" s="1">
        <v>175</v>
      </c>
      <c r="D43" s="1">
        <v>80</v>
      </c>
      <c r="E43" s="1">
        <v>96</v>
      </c>
      <c r="F43" s="1">
        <v>140</v>
      </c>
      <c r="G43" s="6">
        <v>0.1</v>
      </c>
      <c r="H43" s="1">
        <v>60</v>
      </c>
      <c r="I43" s="1" t="s">
        <v>33</v>
      </c>
      <c r="J43" s="1">
        <v>98</v>
      </c>
      <c r="K43" s="1">
        <f t="shared" si="17"/>
        <v>-2</v>
      </c>
      <c r="L43" s="1"/>
      <c r="M43" s="1"/>
      <c r="N43" s="1"/>
      <c r="O43" s="1">
        <v>120</v>
      </c>
      <c r="P43" s="1">
        <f t="shared" si="8"/>
        <v>19.2</v>
      </c>
      <c r="Q43" s="5"/>
      <c r="R43" s="5">
        <v>20</v>
      </c>
      <c r="S43" s="5"/>
      <c r="T43" s="5">
        <v>30</v>
      </c>
      <c r="U43" s="1"/>
      <c r="V43" s="1">
        <f t="shared" si="19"/>
        <v>14.583333333333334</v>
      </c>
      <c r="W43" s="1">
        <f t="shared" si="3"/>
        <v>13.541666666666668</v>
      </c>
      <c r="X43" s="1">
        <v>25.4</v>
      </c>
      <c r="Y43" s="1">
        <v>26.8</v>
      </c>
      <c r="Z43" s="1">
        <v>31</v>
      </c>
      <c r="AA43" s="1">
        <v>20.399999999999999</v>
      </c>
      <c r="AB43" s="1">
        <v>35.200000000000003</v>
      </c>
      <c r="AC43" s="1"/>
      <c r="AD43" s="1">
        <f t="shared" si="4"/>
        <v>2</v>
      </c>
      <c r="AE43" s="1">
        <f t="shared" si="5"/>
        <v>0</v>
      </c>
      <c r="AF43" s="1"/>
      <c r="AG43" s="1" t="str">
        <f>VLOOKUP(A43,[1]Бердянск!$A:$A,1,0)</f>
        <v>6454 АРОМАТНАЯ с/к с/н в/у 1/100 10шт.  ОСТАНКИНО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78</v>
      </c>
      <c r="B44" s="1" t="s">
        <v>32</v>
      </c>
      <c r="C44" s="1">
        <v>383</v>
      </c>
      <c r="D44" s="1">
        <v>5</v>
      </c>
      <c r="E44" s="1">
        <v>198</v>
      </c>
      <c r="F44" s="1">
        <v>103</v>
      </c>
      <c r="G44" s="6">
        <v>0.4</v>
      </c>
      <c r="H44" s="1">
        <v>45</v>
      </c>
      <c r="I44" s="1" t="s">
        <v>33</v>
      </c>
      <c r="J44" s="1">
        <v>230</v>
      </c>
      <c r="K44" s="1">
        <f t="shared" si="17"/>
        <v>-32</v>
      </c>
      <c r="L44" s="1"/>
      <c r="M44" s="1"/>
      <c r="N44" s="1">
        <v>100</v>
      </c>
      <c r="O44" s="1">
        <v>370</v>
      </c>
      <c r="P44" s="1">
        <f t="shared" ref="P44:P80" si="21">E44/5</f>
        <v>39.6</v>
      </c>
      <c r="Q44" s="5"/>
      <c r="R44" s="5">
        <f t="shared" si="20"/>
        <v>0</v>
      </c>
      <c r="S44" s="5"/>
      <c r="T44" s="5"/>
      <c r="U44" s="1"/>
      <c r="V44" s="1">
        <f t="shared" si="19"/>
        <v>14.469696969696969</v>
      </c>
      <c r="W44" s="1">
        <f t="shared" si="3"/>
        <v>14.469696969696969</v>
      </c>
      <c r="X44" s="1">
        <v>55</v>
      </c>
      <c r="Y44" s="1">
        <v>44.6</v>
      </c>
      <c r="Z44" s="1">
        <v>57.8</v>
      </c>
      <c r="AA44" s="1">
        <v>28</v>
      </c>
      <c r="AB44" s="1">
        <v>57.4</v>
      </c>
      <c r="AC44" s="1"/>
      <c r="AD44" s="1">
        <f t="shared" si="4"/>
        <v>0</v>
      </c>
      <c r="AE44" s="1">
        <f t="shared" si="5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79</v>
      </c>
      <c r="B45" s="1" t="s">
        <v>35</v>
      </c>
      <c r="C45" s="1">
        <v>150.327</v>
      </c>
      <c r="D45" s="1">
        <v>181.012</v>
      </c>
      <c r="E45" s="1">
        <v>126.176</v>
      </c>
      <c r="F45" s="1">
        <v>192.08600000000001</v>
      </c>
      <c r="G45" s="6">
        <v>1</v>
      </c>
      <c r="H45" s="1">
        <v>60</v>
      </c>
      <c r="I45" s="1" t="s">
        <v>40</v>
      </c>
      <c r="J45" s="1">
        <v>130.4</v>
      </c>
      <c r="K45" s="1">
        <f t="shared" si="17"/>
        <v>-4.2240000000000038</v>
      </c>
      <c r="L45" s="1"/>
      <c r="M45" s="1"/>
      <c r="N45" s="1"/>
      <c r="O45" s="1">
        <v>85</v>
      </c>
      <c r="P45" s="1">
        <f t="shared" si="21"/>
        <v>25.235199999999999</v>
      </c>
      <c r="Q45" s="5">
        <f>14*P45-O45-N45-F45</f>
        <v>76.206799999999987</v>
      </c>
      <c r="R45" s="5">
        <v>100</v>
      </c>
      <c r="S45" s="5">
        <v>50</v>
      </c>
      <c r="T45" s="5">
        <v>100</v>
      </c>
      <c r="U45" s="1"/>
      <c r="V45" s="1">
        <f t="shared" ref="V45:V47" si="22">(F45+N45+O45+R45+S45)/P45</f>
        <v>16.924216966776566</v>
      </c>
      <c r="W45" s="1">
        <f t="shared" si="3"/>
        <v>10.980138853664723</v>
      </c>
      <c r="X45" s="1">
        <v>26.504000000000001</v>
      </c>
      <c r="Y45" s="1">
        <v>27.222999999999999</v>
      </c>
      <c r="Z45" s="1">
        <v>26.7074</v>
      </c>
      <c r="AA45" s="1">
        <v>25.558199999999999</v>
      </c>
      <c r="AB45" s="1">
        <v>25.687999999999999</v>
      </c>
      <c r="AC45" s="1"/>
      <c r="AD45" s="1">
        <f t="shared" si="4"/>
        <v>100</v>
      </c>
      <c r="AE45" s="1">
        <f t="shared" si="5"/>
        <v>50</v>
      </c>
      <c r="AF45" s="1"/>
      <c r="AG45" s="1" t="str">
        <f>VLOOKUP(A45,[1]Бердянск!$A:$A,1,0)</f>
        <v>6498 МОЛОЧНАЯ Папа может вар п/о  ОСТАНКИНО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80</v>
      </c>
      <c r="B46" s="1" t="s">
        <v>35</v>
      </c>
      <c r="C46" s="1">
        <v>65.507999999999996</v>
      </c>
      <c r="D46" s="1">
        <v>302.12299999999999</v>
      </c>
      <c r="E46" s="1">
        <v>78.412999999999997</v>
      </c>
      <c r="F46" s="1">
        <v>238.68799999999999</v>
      </c>
      <c r="G46" s="6">
        <v>1</v>
      </c>
      <c r="H46" s="1">
        <v>45</v>
      </c>
      <c r="I46" s="1" t="s">
        <v>33</v>
      </c>
      <c r="J46" s="1">
        <v>115</v>
      </c>
      <c r="K46" s="1">
        <f t="shared" si="17"/>
        <v>-36.587000000000003</v>
      </c>
      <c r="L46" s="1"/>
      <c r="M46" s="1"/>
      <c r="N46" s="1"/>
      <c r="O46" s="1">
        <v>230</v>
      </c>
      <c r="P46" s="1">
        <f t="shared" si="21"/>
        <v>15.682599999999999</v>
      </c>
      <c r="Q46" s="5"/>
      <c r="R46" s="5">
        <f t="shared" si="20"/>
        <v>0</v>
      </c>
      <c r="S46" s="5"/>
      <c r="T46" s="5"/>
      <c r="U46" s="1"/>
      <c r="V46" s="1">
        <f t="shared" si="22"/>
        <v>29.885860762883706</v>
      </c>
      <c r="W46" s="1">
        <f t="shared" si="3"/>
        <v>29.885860762883706</v>
      </c>
      <c r="X46" s="1">
        <v>38.636200000000002</v>
      </c>
      <c r="Y46" s="1">
        <v>36.137</v>
      </c>
      <c r="Z46" s="1">
        <v>25.859200000000001</v>
      </c>
      <c r="AA46" s="1">
        <v>31.209</v>
      </c>
      <c r="AB46" s="1">
        <v>38.478400000000001</v>
      </c>
      <c r="AC46" s="16" t="s">
        <v>36</v>
      </c>
      <c r="AD46" s="1">
        <f t="shared" si="4"/>
        <v>0</v>
      </c>
      <c r="AE46" s="1">
        <f t="shared" si="5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81</v>
      </c>
      <c r="B47" s="1" t="s">
        <v>35</v>
      </c>
      <c r="C47" s="1">
        <v>128</v>
      </c>
      <c r="D47" s="1">
        <v>56.936</v>
      </c>
      <c r="E47" s="1">
        <v>78.281000000000006</v>
      </c>
      <c r="F47" s="1">
        <v>99.673000000000002</v>
      </c>
      <c r="G47" s="6">
        <v>1</v>
      </c>
      <c r="H47" s="1">
        <v>45</v>
      </c>
      <c r="I47" s="1" t="s">
        <v>33</v>
      </c>
      <c r="J47" s="1">
        <v>80</v>
      </c>
      <c r="K47" s="1">
        <f t="shared" si="17"/>
        <v>-1.7189999999999941</v>
      </c>
      <c r="L47" s="1"/>
      <c r="M47" s="1"/>
      <c r="N47" s="1"/>
      <c r="O47" s="1">
        <v>12</v>
      </c>
      <c r="P47" s="1">
        <f t="shared" si="21"/>
        <v>15.656200000000002</v>
      </c>
      <c r="Q47" s="5">
        <f t="shared" si="18"/>
        <v>91.857600000000019</v>
      </c>
      <c r="R47" s="5">
        <v>110</v>
      </c>
      <c r="S47" s="5">
        <v>50</v>
      </c>
      <c r="T47" s="5">
        <v>130</v>
      </c>
      <c r="U47" s="1"/>
      <c r="V47" s="1">
        <f t="shared" si="22"/>
        <v>17.352422682387807</v>
      </c>
      <c r="W47" s="1">
        <f t="shared" si="3"/>
        <v>7.1328291667198931</v>
      </c>
      <c r="X47" s="1">
        <v>11.8786</v>
      </c>
      <c r="Y47" s="1">
        <v>16.291399999999999</v>
      </c>
      <c r="Z47" s="1">
        <v>10.210000000000001</v>
      </c>
      <c r="AA47" s="1">
        <v>13.373200000000001</v>
      </c>
      <c r="AB47" s="1">
        <v>12.497199999999999</v>
      </c>
      <c r="AC47" s="1"/>
      <c r="AD47" s="1">
        <f t="shared" si="4"/>
        <v>110</v>
      </c>
      <c r="AE47" s="1">
        <f t="shared" si="5"/>
        <v>50</v>
      </c>
      <c r="AF47" s="1"/>
      <c r="AG47" s="1" t="str">
        <f>VLOOKUP(A47,[1]Бердянск!$A:$A,1,0)</f>
        <v>6550 МЯСНЫЕ Папа может сар б/о мгс 1*3 О 45с  Останкино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82</v>
      </c>
      <c r="B48" s="1" t="s">
        <v>32</v>
      </c>
      <c r="C48" s="1">
        <v>91</v>
      </c>
      <c r="D48" s="1">
        <v>1</v>
      </c>
      <c r="E48" s="1">
        <v>6</v>
      </c>
      <c r="F48" s="1">
        <v>85</v>
      </c>
      <c r="G48" s="6">
        <v>0.09</v>
      </c>
      <c r="H48" s="1">
        <v>45</v>
      </c>
      <c r="I48" s="1" t="s">
        <v>33</v>
      </c>
      <c r="J48" s="1">
        <v>6</v>
      </c>
      <c r="K48" s="1">
        <f t="shared" si="17"/>
        <v>0</v>
      </c>
      <c r="L48" s="1"/>
      <c r="M48" s="1"/>
      <c r="N48" s="1"/>
      <c r="O48" s="1">
        <v>0</v>
      </c>
      <c r="P48" s="1">
        <f t="shared" si="21"/>
        <v>1.2</v>
      </c>
      <c r="Q48" s="5"/>
      <c r="R48" s="5">
        <f t="shared" si="20"/>
        <v>0</v>
      </c>
      <c r="S48" s="5"/>
      <c r="T48" s="5"/>
      <c r="U48" s="1"/>
      <c r="V48" s="1">
        <f t="shared" si="19"/>
        <v>70.833333333333343</v>
      </c>
      <c r="W48" s="1">
        <f t="shared" si="3"/>
        <v>70.833333333333343</v>
      </c>
      <c r="X48" s="1">
        <v>2.4</v>
      </c>
      <c r="Y48" s="1">
        <v>4.4000000000000004</v>
      </c>
      <c r="Z48" s="1">
        <v>4.2</v>
      </c>
      <c r="AA48" s="1">
        <v>9</v>
      </c>
      <c r="AB48" s="1">
        <v>13.2</v>
      </c>
      <c r="AC48" s="19" t="s">
        <v>36</v>
      </c>
      <c r="AD48" s="1">
        <f t="shared" si="4"/>
        <v>0</v>
      </c>
      <c r="AE48" s="1">
        <f t="shared" si="5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3" t="s">
        <v>83</v>
      </c>
      <c r="B49" s="13" t="s">
        <v>32</v>
      </c>
      <c r="C49" s="13">
        <v>84</v>
      </c>
      <c r="D49" s="13"/>
      <c r="E49" s="13">
        <v>33</v>
      </c>
      <c r="F49" s="13">
        <v>37</v>
      </c>
      <c r="G49" s="14">
        <v>0</v>
      </c>
      <c r="H49" s="13">
        <v>45</v>
      </c>
      <c r="I49" s="13" t="s">
        <v>61</v>
      </c>
      <c r="J49" s="13">
        <v>48</v>
      </c>
      <c r="K49" s="13">
        <f t="shared" si="17"/>
        <v>-15</v>
      </c>
      <c r="L49" s="13"/>
      <c r="M49" s="13"/>
      <c r="N49" s="13"/>
      <c r="O49" s="13"/>
      <c r="P49" s="13">
        <f t="shared" si="21"/>
        <v>6.6</v>
      </c>
      <c r="Q49" s="15"/>
      <c r="R49" s="15"/>
      <c r="S49" s="15"/>
      <c r="T49" s="15"/>
      <c r="U49" s="13"/>
      <c r="V49" s="13">
        <f t="shared" si="13"/>
        <v>5.6060606060606064</v>
      </c>
      <c r="W49" s="13">
        <f t="shared" si="3"/>
        <v>5.6060606060606064</v>
      </c>
      <c r="X49" s="13">
        <v>7.2</v>
      </c>
      <c r="Y49" s="13">
        <v>8</v>
      </c>
      <c r="Z49" s="13">
        <v>12.2</v>
      </c>
      <c r="AA49" s="13">
        <v>9</v>
      </c>
      <c r="AB49" s="13">
        <v>16.2</v>
      </c>
      <c r="AC49" s="13" t="s">
        <v>84</v>
      </c>
      <c r="AD49" s="13">
        <f t="shared" si="4"/>
        <v>0</v>
      </c>
      <c r="AE49" s="13">
        <f t="shared" si="5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85</v>
      </c>
      <c r="B50" s="1" t="s">
        <v>35</v>
      </c>
      <c r="C50" s="1">
        <v>152</v>
      </c>
      <c r="D50" s="1">
        <v>75.353999999999999</v>
      </c>
      <c r="E50" s="1">
        <v>84.350999999999999</v>
      </c>
      <c r="F50" s="1">
        <v>124.8</v>
      </c>
      <c r="G50" s="6">
        <v>1</v>
      </c>
      <c r="H50" s="1">
        <v>45</v>
      </c>
      <c r="I50" s="1" t="s">
        <v>33</v>
      </c>
      <c r="J50" s="1">
        <v>85</v>
      </c>
      <c r="K50" s="1">
        <f t="shared" si="17"/>
        <v>-0.64900000000000091</v>
      </c>
      <c r="L50" s="1"/>
      <c r="M50" s="1"/>
      <c r="N50" s="1"/>
      <c r="O50" s="1">
        <v>60</v>
      </c>
      <c r="P50" s="1">
        <f t="shared" si="21"/>
        <v>16.870200000000001</v>
      </c>
      <c r="Q50" s="5">
        <f t="shared" ref="Q50:Q68" si="23">13*P50-O50-N50-F50</f>
        <v>34.512600000000006</v>
      </c>
      <c r="R50" s="5">
        <v>55</v>
      </c>
      <c r="S50" s="5">
        <v>20</v>
      </c>
      <c r="T50" s="5">
        <v>70</v>
      </c>
      <c r="U50" s="1"/>
      <c r="V50" s="1">
        <f t="shared" ref="V50:V51" si="24">(F50+N50+O50+R50+S50)/P50</f>
        <v>15.399935981790376</v>
      </c>
      <c r="W50" s="1">
        <f t="shared" si="3"/>
        <v>10.95422698011879</v>
      </c>
      <c r="X50" s="1">
        <v>17.521999999999998</v>
      </c>
      <c r="Y50" s="1">
        <v>17.675799999999999</v>
      </c>
      <c r="Z50" s="1">
        <v>15.711</v>
      </c>
      <c r="AA50" s="1">
        <v>23.650400000000001</v>
      </c>
      <c r="AB50" s="1">
        <v>18.224399999999999</v>
      </c>
      <c r="AC50" s="1"/>
      <c r="AD50" s="1">
        <f t="shared" si="4"/>
        <v>55</v>
      </c>
      <c r="AE50" s="1">
        <f t="shared" si="5"/>
        <v>20</v>
      </c>
      <c r="AF50" s="1"/>
      <c r="AG50" s="1" t="str">
        <f>VLOOKUP(A50,[1]Бердянск!$A:$A,1,0)</f>
        <v>6607 С ГОВЯДИНОЙ ПМ сар б/о мгс 1*3_45с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86</v>
      </c>
      <c r="B51" s="1" t="s">
        <v>35</v>
      </c>
      <c r="C51" s="1">
        <v>107.066</v>
      </c>
      <c r="D51" s="1">
        <v>80.316999999999993</v>
      </c>
      <c r="E51" s="1">
        <v>46.680999999999997</v>
      </c>
      <c r="F51" s="1">
        <v>111.265</v>
      </c>
      <c r="G51" s="6">
        <v>1</v>
      </c>
      <c r="H51" s="1">
        <v>45</v>
      </c>
      <c r="I51" s="1" t="s">
        <v>33</v>
      </c>
      <c r="J51" s="1">
        <v>47</v>
      </c>
      <c r="K51" s="1">
        <f t="shared" si="17"/>
        <v>-0.31900000000000261</v>
      </c>
      <c r="L51" s="1"/>
      <c r="M51" s="1"/>
      <c r="N51" s="1"/>
      <c r="O51" s="1">
        <v>50</v>
      </c>
      <c r="P51" s="1">
        <f t="shared" si="21"/>
        <v>9.3361999999999998</v>
      </c>
      <c r="Q51" s="5"/>
      <c r="R51" s="5">
        <f t="shared" ref="R51:R61" si="25">ROUND(Q51,0)</f>
        <v>0</v>
      </c>
      <c r="S51" s="5"/>
      <c r="T51" s="5"/>
      <c r="U51" s="1"/>
      <c r="V51" s="1">
        <f t="shared" si="24"/>
        <v>17.273087551680554</v>
      </c>
      <c r="W51" s="1">
        <f t="shared" si="3"/>
        <v>17.273087551680554</v>
      </c>
      <c r="X51" s="1">
        <v>13.664</v>
      </c>
      <c r="Y51" s="1">
        <v>16.578600000000002</v>
      </c>
      <c r="Z51" s="1">
        <v>16.505400000000002</v>
      </c>
      <c r="AA51" s="1">
        <v>12.626200000000001</v>
      </c>
      <c r="AB51" s="1">
        <v>18.661999999999999</v>
      </c>
      <c r="AC51" s="16" t="s">
        <v>36</v>
      </c>
      <c r="AD51" s="1">
        <f t="shared" si="4"/>
        <v>0</v>
      </c>
      <c r="AE51" s="1">
        <f t="shared" si="5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87</v>
      </c>
      <c r="B52" s="1" t="s">
        <v>32</v>
      </c>
      <c r="C52" s="1">
        <v>337</v>
      </c>
      <c r="D52" s="1">
        <v>563</v>
      </c>
      <c r="E52" s="1">
        <v>366</v>
      </c>
      <c r="F52" s="1">
        <v>429</v>
      </c>
      <c r="G52" s="6">
        <v>0.28000000000000003</v>
      </c>
      <c r="H52" s="1">
        <v>45</v>
      </c>
      <c r="I52" s="1" t="s">
        <v>33</v>
      </c>
      <c r="J52" s="1">
        <v>379</v>
      </c>
      <c r="K52" s="1">
        <f t="shared" si="17"/>
        <v>-13</v>
      </c>
      <c r="L52" s="1"/>
      <c r="M52" s="1"/>
      <c r="N52" s="1">
        <v>450</v>
      </c>
      <c r="O52" s="1">
        <v>0</v>
      </c>
      <c r="P52" s="1">
        <f t="shared" si="21"/>
        <v>73.2</v>
      </c>
      <c r="Q52" s="5">
        <f t="shared" si="23"/>
        <v>72.600000000000023</v>
      </c>
      <c r="R52" s="5">
        <v>150</v>
      </c>
      <c r="S52" s="5"/>
      <c r="T52" s="5">
        <v>200</v>
      </c>
      <c r="U52" s="1"/>
      <c r="V52" s="1">
        <f t="shared" ref="V52:V61" si="26">(F52+N52+O52+R52)/P52</f>
        <v>14.057377049180328</v>
      </c>
      <c r="W52" s="1">
        <f t="shared" si="3"/>
        <v>12.008196721311474</v>
      </c>
      <c r="X52" s="1">
        <v>86.4</v>
      </c>
      <c r="Y52" s="1">
        <v>90.2</v>
      </c>
      <c r="Z52" s="1">
        <v>83.8</v>
      </c>
      <c r="AA52" s="1">
        <v>76.8</v>
      </c>
      <c r="AB52" s="1">
        <v>90.4</v>
      </c>
      <c r="AC52" s="1"/>
      <c r="AD52" s="1">
        <f t="shared" si="4"/>
        <v>42.000000000000007</v>
      </c>
      <c r="AE52" s="1">
        <f t="shared" si="5"/>
        <v>0</v>
      </c>
      <c r="AF52" s="1"/>
      <c r="AG52" s="1" t="str">
        <f>VLOOKUP(A52,[1]Бердянск!$A:$A,1,0)</f>
        <v>6666 БОЯNСКАЯ Папа может п/к в/у 0,28кг 8шт  ОСТАНКИНО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88</v>
      </c>
      <c r="B53" s="1" t="s">
        <v>32</v>
      </c>
      <c r="C53" s="1">
        <v>696</v>
      </c>
      <c r="D53" s="1">
        <v>449</v>
      </c>
      <c r="E53" s="1">
        <v>392</v>
      </c>
      <c r="F53" s="18">
        <f>625+F39</f>
        <v>619</v>
      </c>
      <c r="G53" s="6">
        <v>0.35</v>
      </c>
      <c r="H53" s="1">
        <v>45</v>
      </c>
      <c r="I53" s="1" t="s">
        <v>33</v>
      </c>
      <c r="J53" s="1">
        <v>400</v>
      </c>
      <c r="K53" s="1">
        <f t="shared" si="17"/>
        <v>-8</v>
      </c>
      <c r="L53" s="1"/>
      <c r="M53" s="1"/>
      <c r="N53" s="1">
        <v>450</v>
      </c>
      <c r="O53" s="1">
        <v>0</v>
      </c>
      <c r="P53" s="1">
        <f t="shared" si="21"/>
        <v>78.400000000000006</v>
      </c>
      <c r="Q53" s="5"/>
      <c r="R53" s="5">
        <f t="shared" si="25"/>
        <v>0</v>
      </c>
      <c r="S53" s="5"/>
      <c r="T53" s="5"/>
      <c r="U53" s="1"/>
      <c r="V53" s="1">
        <f t="shared" si="26"/>
        <v>13.635204081632653</v>
      </c>
      <c r="W53" s="1">
        <f t="shared" si="3"/>
        <v>13.635204081632653</v>
      </c>
      <c r="X53" s="1">
        <v>104</v>
      </c>
      <c r="Y53" s="1">
        <v>112</v>
      </c>
      <c r="Z53" s="1">
        <v>121.8</v>
      </c>
      <c r="AA53" s="1">
        <v>89</v>
      </c>
      <c r="AB53" s="1">
        <v>114</v>
      </c>
      <c r="AC53" s="1" t="s">
        <v>89</v>
      </c>
      <c r="AD53" s="1">
        <f t="shared" si="4"/>
        <v>0</v>
      </c>
      <c r="AE53" s="1">
        <f t="shared" si="5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90</v>
      </c>
      <c r="B54" s="1" t="s">
        <v>32</v>
      </c>
      <c r="C54" s="1">
        <v>507</v>
      </c>
      <c r="D54" s="1">
        <v>600</v>
      </c>
      <c r="E54" s="1">
        <v>371</v>
      </c>
      <c r="F54" s="1">
        <v>636</v>
      </c>
      <c r="G54" s="6">
        <v>0.28000000000000003</v>
      </c>
      <c r="H54" s="1">
        <v>45</v>
      </c>
      <c r="I54" s="1" t="s">
        <v>33</v>
      </c>
      <c r="J54" s="1">
        <v>378</v>
      </c>
      <c r="K54" s="1">
        <f t="shared" si="17"/>
        <v>-7</v>
      </c>
      <c r="L54" s="1"/>
      <c r="M54" s="1"/>
      <c r="N54" s="1">
        <v>440</v>
      </c>
      <c r="O54" s="1">
        <v>0</v>
      </c>
      <c r="P54" s="1">
        <f t="shared" si="21"/>
        <v>74.2</v>
      </c>
      <c r="Q54" s="5"/>
      <c r="R54" s="5">
        <f t="shared" si="25"/>
        <v>0</v>
      </c>
      <c r="S54" s="5"/>
      <c r="T54" s="5"/>
      <c r="U54" s="1"/>
      <c r="V54" s="1">
        <f t="shared" si="26"/>
        <v>14.501347708894878</v>
      </c>
      <c r="W54" s="1">
        <f t="shared" si="3"/>
        <v>14.501347708894878</v>
      </c>
      <c r="X54" s="1">
        <v>88.4</v>
      </c>
      <c r="Y54" s="1">
        <v>89.8</v>
      </c>
      <c r="Z54" s="1">
        <v>91.2</v>
      </c>
      <c r="AA54" s="1">
        <v>92.8</v>
      </c>
      <c r="AB54" s="1">
        <v>96.8</v>
      </c>
      <c r="AC54" s="1"/>
      <c r="AD54" s="1">
        <f t="shared" si="4"/>
        <v>0</v>
      </c>
      <c r="AE54" s="1">
        <f t="shared" si="5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91</v>
      </c>
      <c r="B55" s="1" t="s">
        <v>32</v>
      </c>
      <c r="C55" s="1">
        <v>573</v>
      </c>
      <c r="D55" s="1">
        <v>752</v>
      </c>
      <c r="E55" s="1">
        <v>411</v>
      </c>
      <c r="F55" s="1">
        <v>756</v>
      </c>
      <c r="G55" s="6">
        <v>0.35</v>
      </c>
      <c r="H55" s="1">
        <v>45</v>
      </c>
      <c r="I55" s="1" t="s">
        <v>38</v>
      </c>
      <c r="J55" s="1">
        <v>424</v>
      </c>
      <c r="K55" s="1">
        <f t="shared" si="17"/>
        <v>-13</v>
      </c>
      <c r="L55" s="1"/>
      <c r="M55" s="1"/>
      <c r="N55" s="1"/>
      <c r="O55" s="1">
        <v>260</v>
      </c>
      <c r="P55" s="1">
        <f t="shared" si="21"/>
        <v>82.2</v>
      </c>
      <c r="Q55" s="5">
        <f t="shared" ref="Q55" si="27">14*P55-O55-N55-F55</f>
        <v>134.79999999999995</v>
      </c>
      <c r="R55" s="5">
        <v>210</v>
      </c>
      <c r="S55" s="5"/>
      <c r="T55" s="5">
        <v>210</v>
      </c>
      <c r="U55" s="1"/>
      <c r="V55" s="1">
        <f t="shared" si="26"/>
        <v>14.914841849148418</v>
      </c>
      <c r="W55" s="1">
        <f t="shared" si="3"/>
        <v>12.360097323600973</v>
      </c>
      <c r="X55" s="1">
        <v>102</v>
      </c>
      <c r="Y55" s="1">
        <v>116.4</v>
      </c>
      <c r="Z55" s="1">
        <v>105.8</v>
      </c>
      <c r="AA55" s="1">
        <v>102.4</v>
      </c>
      <c r="AB55" s="1">
        <v>128.6</v>
      </c>
      <c r="AC55" s="1"/>
      <c r="AD55" s="1">
        <f t="shared" si="4"/>
        <v>73.5</v>
      </c>
      <c r="AE55" s="1">
        <f t="shared" si="5"/>
        <v>0</v>
      </c>
      <c r="AF55" s="1"/>
      <c r="AG55" s="1" t="str">
        <f>VLOOKUP(A55,[1]Бердянск!$A:$A,1,0)</f>
        <v>6689 СЕРВЕЛАТ ОХОТНИЧИЙ ПМ в/к в/у 0,35кг 8шт  ОСТАНКИНО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92</v>
      </c>
      <c r="B56" s="1" t="s">
        <v>32</v>
      </c>
      <c r="C56" s="1">
        <v>801</v>
      </c>
      <c r="D56" s="1">
        <v>328</v>
      </c>
      <c r="E56" s="1">
        <v>432</v>
      </c>
      <c r="F56" s="1">
        <v>574</v>
      </c>
      <c r="G56" s="6">
        <v>0.35</v>
      </c>
      <c r="H56" s="1">
        <v>45</v>
      </c>
      <c r="I56" s="1" t="s">
        <v>38</v>
      </c>
      <c r="J56" s="1">
        <v>433</v>
      </c>
      <c r="K56" s="1">
        <f t="shared" si="17"/>
        <v>-1</v>
      </c>
      <c r="L56" s="1"/>
      <c r="M56" s="1"/>
      <c r="N56" s="1">
        <v>650</v>
      </c>
      <c r="O56" s="1">
        <v>0</v>
      </c>
      <c r="P56" s="1">
        <f t="shared" si="21"/>
        <v>86.4</v>
      </c>
      <c r="Q56" s="5"/>
      <c r="R56" s="5">
        <f t="shared" si="25"/>
        <v>0</v>
      </c>
      <c r="S56" s="5"/>
      <c r="T56" s="5"/>
      <c r="U56" s="1"/>
      <c r="V56" s="1">
        <f t="shared" si="26"/>
        <v>14.166666666666666</v>
      </c>
      <c r="W56" s="1">
        <f t="shared" si="3"/>
        <v>14.166666666666666</v>
      </c>
      <c r="X56" s="1">
        <v>111.6</v>
      </c>
      <c r="Y56" s="1">
        <v>105.8</v>
      </c>
      <c r="Z56" s="1">
        <v>118.6</v>
      </c>
      <c r="AA56" s="1">
        <v>116.6</v>
      </c>
      <c r="AB56" s="1">
        <v>116.4</v>
      </c>
      <c r="AC56" s="1"/>
      <c r="AD56" s="1">
        <f t="shared" si="4"/>
        <v>0</v>
      </c>
      <c r="AE56" s="1">
        <f t="shared" si="5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93</v>
      </c>
      <c r="B57" s="1" t="s">
        <v>32</v>
      </c>
      <c r="C57" s="1">
        <v>196</v>
      </c>
      <c r="D57" s="1">
        <v>89</v>
      </c>
      <c r="E57" s="1">
        <v>107</v>
      </c>
      <c r="F57" s="1">
        <v>106</v>
      </c>
      <c r="G57" s="6">
        <v>0.28000000000000003</v>
      </c>
      <c r="H57" s="1">
        <v>45</v>
      </c>
      <c r="I57" s="1" t="s">
        <v>33</v>
      </c>
      <c r="J57" s="1">
        <v>116</v>
      </c>
      <c r="K57" s="1">
        <f t="shared" si="17"/>
        <v>-9</v>
      </c>
      <c r="L57" s="1"/>
      <c r="M57" s="1"/>
      <c r="N57" s="1"/>
      <c r="O57" s="1">
        <v>225</v>
      </c>
      <c r="P57" s="1">
        <f t="shared" si="21"/>
        <v>21.4</v>
      </c>
      <c r="Q57" s="5"/>
      <c r="R57" s="5">
        <f t="shared" si="25"/>
        <v>0</v>
      </c>
      <c r="S57" s="5"/>
      <c r="T57" s="5"/>
      <c r="U57" s="1"/>
      <c r="V57" s="1">
        <f t="shared" si="26"/>
        <v>15.467289719626169</v>
      </c>
      <c r="W57" s="1">
        <f t="shared" si="3"/>
        <v>15.467289719626169</v>
      </c>
      <c r="X57" s="1">
        <v>32</v>
      </c>
      <c r="Y57" s="1">
        <v>27.4</v>
      </c>
      <c r="Z57" s="1">
        <v>31.8</v>
      </c>
      <c r="AA57" s="1">
        <v>29</v>
      </c>
      <c r="AB57" s="1">
        <v>15</v>
      </c>
      <c r="AC57" s="1"/>
      <c r="AD57" s="1">
        <f t="shared" si="4"/>
        <v>0</v>
      </c>
      <c r="AE57" s="1">
        <f t="shared" si="5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94</v>
      </c>
      <c r="B58" s="1" t="s">
        <v>32</v>
      </c>
      <c r="C58" s="1">
        <v>1125</v>
      </c>
      <c r="D58" s="1">
        <v>80</v>
      </c>
      <c r="E58" s="1">
        <v>677</v>
      </c>
      <c r="F58" s="1">
        <v>373</v>
      </c>
      <c r="G58" s="6">
        <v>0.41</v>
      </c>
      <c r="H58" s="1">
        <v>45</v>
      </c>
      <c r="I58" s="1" t="s">
        <v>33</v>
      </c>
      <c r="J58" s="1">
        <v>677</v>
      </c>
      <c r="K58" s="1">
        <f t="shared" si="17"/>
        <v>0</v>
      </c>
      <c r="L58" s="1"/>
      <c r="M58" s="1"/>
      <c r="N58" s="1">
        <v>980</v>
      </c>
      <c r="O58" s="1">
        <v>0</v>
      </c>
      <c r="P58" s="1">
        <f t="shared" si="21"/>
        <v>135.4</v>
      </c>
      <c r="Q58" s="5">
        <f t="shared" si="23"/>
        <v>407.20000000000005</v>
      </c>
      <c r="R58" s="5">
        <v>540</v>
      </c>
      <c r="S58" s="5"/>
      <c r="T58" s="5">
        <v>600</v>
      </c>
      <c r="U58" s="1"/>
      <c r="V58" s="1">
        <f t="shared" si="26"/>
        <v>13.9807976366322</v>
      </c>
      <c r="W58" s="1">
        <f t="shared" si="3"/>
        <v>9.9926144756277697</v>
      </c>
      <c r="X58" s="1">
        <v>145.19999999999999</v>
      </c>
      <c r="Y58" s="1">
        <v>118.8</v>
      </c>
      <c r="Z58" s="1">
        <v>163.80000000000001</v>
      </c>
      <c r="AA58" s="1">
        <v>140.80000000000001</v>
      </c>
      <c r="AB58" s="1">
        <v>137.19999999999999</v>
      </c>
      <c r="AC58" s="1"/>
      <c r="AD58" s="1">
        <f t="shared" si="4"/>
        <v>221.39999999999998</v>
      </c>
      <c r="AE58" s="1">
        <f t="shared" si="5"/>
        <v>0</v>
      </c>
      <c r="AF58" s="1"/>
      <c r="AG58" s="1" t="str">
        <f>VLOOKUP(A58,[1]Бердянск!$A:$A,1,0)</f>
        <v>6713 СОЧНЫЙ ГРИЛЬ ПМ сос п/о мгс 0,41кг 8 шт.  ОСТАНКИНО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95</v>
      </c>
      <c r="B59" s="1" t="s">
        <v>32</v>
      </c>
      <c r="C59" s="1">
        <v>982</v>
      </c>
      <c r="D59" s="1">
        <v>162</v>
      </c>
      <c r="E59" s="18">
        <f>574+E101</f>
        <v>605</v>
      </c>
      <c r="F59" s="18">
        <f>395+F101</f>
        <v>393</v>
      </c>
      <c r="G59" s="6">
        <v>0.41</v>
      </c>
      <c r="H59" s="1">
        <v>45</v>
      </c>
      <c r="I59" s="1" t="s">
        <v>38</v>
      </c>
      <c r="J59" s="1">
        <v>585</v>
      </c>
      <c r="K59" s="1">
        <f t="shared" si="17"/>
        <v>20</v>
      </c>
      <c r="L59" s="1"/>
      <c r="M59" s="1"/>
      <c r="N59" s="1">
        <v>1050</v>
      </c>
      <c r="O59" s="1">
        <v>0</v>
      </c>
      <c r="P59" s="1">
        <f t="shared" si="21"/>
        <v>121</v>
      </c>
      <c r="Q59" s="5">
        <f>14*P59-O59-N59-F59</f>
        <v>251</v>
      </c>
      <c r="R59" s="5">
        <f t="shared" si="25"/>
        <v>251</v>
      </c>
      <c r="S59" s="5"/>
      <c r="T59" s="5"/>
      <c r="U59" s="1"/>
      <c r="V59" s="1">
        <f t="shared" si="26"/>
        <v>14</v>
      </c>
      <c r="W59" s="1">
        <f t="shared" si="3"/>
        <v>11.925619834710744</v>
      </c>
      <c r="X59" s="1">
        <v>137.19999999999999</v>
      </c>
      <c r="Y59" s="1">
        <v>124.2</v>
      </c>
      <c r="Z59" s="1">
        <v>155</v>
      </c>
      <c r="AA59" s="1">
        <v>153.6</v>
      </c>
      <c r="AB59" s="1">
        <v>155.80000000000001</v>
      </c>
      <c r="AC59" s="1"/>
      <c r="AD59" s="1">
        <f t="shared" si="4"/>
        <v>102.91</v>
      </c>
      <c r="AE59" s="1">
        <f t="shared" si="5"/>
        <v>0</v>
      </c>
      <c r="AF59" s="1"/>
      <c r="AG59" s="1" t="str">
        <f>VLOOKUP(A59,[1]Бердянск!$A:$A,1,0)</f>
        <v>6722 СОЧНЫЕ ПМ сос п/о мгс 0,41кг 10шт  ОСТАНКИНО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96</v>
      </c>
      <c r="B60" s="1" t="s">
        <v>32</v>
      </c>
      <c r="C60" s="1">
        <v>702</v>
      </c>
      <c r="D60" s="1">
        <v>93</v>
      </c>
      <c r="E60" s="1">
        <v>403</v>
      </c>
      <c r="F60" s="1">
        <v>301</v>
      </c>
      <c r="G60" s="6">
        <v>0.41</v>
      </c>
      <c r="H60" s="1">
        <v>45</v>
      </c>
      <c r="I60" s="1" t="s">
        <v>33</v>
      </c>
      <c r="J60" s="1">
        <v>408</v>
      </c>
      <c r="K60" s="1">
        <f t="shared" si="17"/>
        <v>-5</v>
      </c>
      <c r="L60" s="1"/>
      <c r="M60" s="1"/>
      <c r="N60" s="1">
        <v>780</v>
      </c>
      <c r="O60" s="1">
        <v>0</v>
      </c>
      <c r="P60" s="1">
        <f t="shared" si="21"/>
        <v>80.599999999999994</v>
      </c>
      <c r="Q60" s="5"/>
      <c r="R60" s="5">
        <f t="shared" si="25"/>
        <v>0</v>
      </c>
      <c r="S60" s="5"/>
      <c r="T60" s="5"/>
      <c r="U60" s="1"/>
      <c r="V60" s="1">
        <f t="shared" si="26"/>
        <v>13.411910669975187</v>
      </c>
      <c r="W60" s="1">
        <f t="shared" si="3"/>
        <v>13.411910669975187</v>
      </c>
      <c r="X60" s="1">
        <v>102.2</v>
      </c>
      <c r="Y60" s="1">
        <v>82.2</v>
      </c>
      <c r="Z60" s="1">
        <v>115</v>
      </c>
      <c r="AA60" s="1">
        <v>63.6</v>
      </c>
      <c r="AB60" s="1">
        <v>113.6</v>
      </c>
      <c r="AC60" s="1"/>
      <c r="AD60" s="1">
        <f t="shared" si="4"/>
        <v>0</v>
      </c>
      <c r="AE60" s="1">
        <f t="shared" si="5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97</v>
      </c>
      <c r="B61" s="1" t="s">
        <v>32</v>
      </c>
      <c r="C61" s="1">
        <v>152</v>
      </c>
      <c r="D61" s="1">
        <v>30</v>
      </c>
      <c r="E61" s="1">
        <v>28</v>
      </c>
      <c r="F61" s="1">
        <v>134</v>
      </c>
      <c r="G61" s="6">
        <v>0.4</v>
      </c>
      <c r="H61" s="1">
        <v>30</v>
      </c>
      <c r="I61" s="1" t="s">
        <v>33</v>
      </c>
      <c r="J61" s="1">
        <v>46</v>
      </c>
      <c r="K61" s="1">
        <f t="shared" si="17"/>
        <v>-18</v>
      </c>
      <c r="L61" s="1"/>
      <c r="M61" s="1"/>
      <c r="N61" s="1"/>
      <c r="O61" s="1">
        <v>0</v>
      </c>
      <c r="P61" s="1">
        <f t="shared" si="21"/>
        <v>5.6</v>
      </c>
      <c r="Q61" s="5"/>
      <c r="R61" s="5">
        <f t="shared" si="25"/>
        <v>0</v>
      </c>
      <c r="S61" s="5"/>
      <c r="T61" s="5"/>
      <c r="U61" s="1"/>
      <c r="V61" s="1">
        <f t="shared" si="26"/>
        <v>23.928571428571431</v>
      </c>
      <c r="W61" s="1">
        <f t="shared" si="3"/>
        <v>23.928571428571431</v>
      </c>
      <c r="X61" s="1">
        <v>10.8</v>
      </c>
      <c r="Y61" s="1">
        <v>5.4</v>
      </c>
      <c r="Z61" s="1">
        <v>8</v>
      </c>
      <c r="AA61" s="1">
        <v>17</v>
      </c>
      <c r="AB61" s="1">
        <v>11</v>
      </c>
      <c r="AC61" s="19" t="s">
        <v>36</v>
      </c>
      <c r="AD61" s="1">
        <f t="shared" si="4"/>
        <v>0</v>
      </c>
      <c r="AE61" s="1">
        <f t="shared" si="5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21" t="s">
        <v>98</v>
      </c>
      <c r="B62" s="21" t="s">
        <v>35</v>
      </c>
      <c r="C62" s="21">
        <v>20.2</v>
      </c>
      <c r="D62" s="21"/>
      <c r="E62" s="21"/>
      <c r="F62" s="21">
        <v>10.895</v>
      </c>
      <c r="G62" s="23">
        <v>0</v>
      </c>
      <c r="H62" s="21">
        <v>30</v>
      </c>
      <c r="I62" s="21" t="s">
        <v>33</v>
      </c>
      <c r="J62" s="21"/>
      <c r="K62" s="21">
        <f t="shared" si="17"/>
        <v>0</v>
      </c>
      <c r="L62" s="21"/>
      <c r="M62" s="21"/>
      <c r="N62" s="21"/>
      <c r="O62" s="21">
        <v>0</v>
      </c>
      <c r="P62" s="21">
        <f t="shared" si="21"/>
        <v>0</v>
      </c>
      <c r="Q62" s="20"/>
      <c r="R62" s="20"/>
      <c r="S62" s="20"/>
      <c r="T62" s="20"/>
      <c r="U62" s="21"/>
      <c r="V62" s="21" t="e">
        <f t="shared" si="13"/>
        <v>#DIV/0!</v>
      </c>
      <c r="W62" s="21" t="e">
        <f t="shared" si="3"/>
        <v>#DIV/0!</v>
      </c>
      <c r="X62" s="21">
        <v>0.82959999999999989</v>
      </c>
      <c r="Y62" s="21">
        <v>1.024</v>
      </c>
      <c r="Z62" s="21">
        <v>1.2512000000000001</v>
      </c>
      <c r="AA62" s="21">
        <v>1.0334000000000001</v>
      </c>
      <c r="AB62" s="21">
        <v>-0.2044</v>
      </c>
      <c r="AC62" s="22" t="s">
        <v>145</v>
      </c>
      <c r="AD62" s="21">
        <f t="shared" si="4"/>
        <v>0</v>
      </c>
      <c r="AE62" s="21">
        <f t="shared" si="5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99</v>
      </c>
      <c r="B63" s="1" t="s">
        <v>32</v>
      </c>
      <c r="C63" s="1">
        <v>144</v>
      </c>
      <c r="D63" s="1">
        <v>56</v>
      </c>
      <c r="E63" s="1">
        <v>88</v>
      </c>
      <c r="F63" s="1">
        <v>110</v>
      </c>
      <c r="G63" s="6">
        <v>0.41</v>
      </c>
      <c r="H63" s="1">
        <v>45</v>
      </c>
      <c r="I63" s="1" t="s">
        <v>33</v>
      </c>
      <c r="J63" s="1">
        <v>92</v>
      </c>
      <c r="K63" s="1">
        <f t="shared" si="17"/>
        <v>-4</v>
      </c>
      <c r="L63" s="1"/>
      <c r="M63" s="1"/>
      <c r="N63" s="1"/>
      <c r="O63" s="1">
        <v>131</v>
      </c>
      <c r="P63" s="1">
        <f t="shared" si="21"/>
        <v>17.600000000000001</v>
      </c>
      <c r="Q63" s="5"/>
      <c r="R63" s="5">
        <f>ROUND(Q63,0)</f>
        <v>0</v>
      </c>
      <c r="S63" s="5"/>
      <c r="T63" s="5"/>
      <c r="U63" s="1"/>
      <c r="V63" s="1">
        <f>(F63+N63+O63+R63)/P63</f>
        <v>13.693181818181817</v>
      </c>
      <c r="W63" s="1">
        <f t="shared" si="3"/>
        <v>13.693181818181817</v>
      </c>
      <c r="X63" s="1">
        <v>23</v>
      </c>
      <c r="Y63" s="1">
        <v>17.8</v>
      </c>
      <c r="Z63" s="1">
        <v>21.4</v>
      </c>
      <c r="AA63" s="1">
        <v>29.2</v>
      </c>
      <c r="AB63" s="1">
        <v>20.2</v>
      </c>
      <c r="AC63" s="1"/>
      <c r="AD63" s="1">
        <f t="shared" si="4"/>
        <v>0</v>
      </c>
      <c r="AE63" s="1">
        <f t="shared" si="5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21" t="s">
        <v>100</v>
      </c>
      <c r="B64" s="21" t="s">
        <v>35</v>
      </c>
      <c r="C64" s="21">
        <v>10.4</v>
      </c>
      <c r="D64" s="21">
        <v>24.577999999999999</v>
      </c>
      <c r="E64" s="21">
        <v>4.2</v>
      </c>
      <c r="F64" s="21">
        <v>27.949000000000002</v>
      </c>
      <c r="G64" s="23">
        <v>0</v>
      </c>
      <c r="H64" s="21">
        <v>45</v>
      </c>
      <c r="I64" s="21" t="s">
        <v>33</v>
      </c>
      <c r="J64" s="21">
        <v>4</v>
      </c>
      <c r="K64" s="21">
        <f t="shared" si="17"/>
        <v>0.20000000000000018</v>
      </c>
      <c r="L64" s="21"/>
      <c r="M64" s="21"/>
      <c r="N64" s="21"/>
      <c r="O64" s="21">
        <v>30</v>
      </c>
      <c r="P64" s="21">
        <f t="shared" si="21"/>
        <v>0.84000000000000008</v>
      </c>
      <c r="Q64" s="20"/>
      <c r="R64" s="20"/>
      <c r="S64" s="20"/>
      <c r="T64" s="20"/>
      <c r="U64" s="21"/>
      <c r="V64" s="21">
        <f t="shared" si="13"/>
        <v>68.986904761904754</v>
      </c>
      <c r="W64" s="21">
        <f t="shared" si="3"/>
        <v>68.986904761904754</v>
      </c>
      <c r="X64" s="21">
        <v>3.3283999999999998</v>
      </c>
      <c r="Y64" s="21">
        <v>1.0174000000000001</v>
      </c>
      <c r="Z64" s="21">
        <v>1.6324000000000001</v>
      </c>
      <c r="AA64" s="21">
        <v>1.4296</v>
      </c>
      <c r="AB64" s="21">
        <v>1.454</v>
      </c>
      <c r="AC64" s="22" t="s">
        <v>146</v>
      </c>
      <c r="AD64" s="21">
        <f t="shared" si="4"/>
        <v>0</v>
      </c>
      <c r="AE64" s="21">
        <f t="shared" si="5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101</v>
      </c>
      <c r="B65" s="1" t="s">
        <v>32</v>
      </c>
      <c r="C65" s="1">
        <v>217</v>
      </c>
      <c r="D65" s="1"/>
      <c r="E65" s="1">
        <v>94</v>
      </c>
      <c r="F65" s="1">
        <v>93</v>
      </c>
      <c r="G65" s="6">
        <v>0.36</v>
      </c>
      <c r="H65" s="1">
        <v>45</v>
      </c>
      <c r="I65" s="1" t="s">
        <v>33</v>
      </c>
      <c r="J65" s="1">
        <v>105</v>
      </c>
      <c r="K65" s="1">
        <f t="shared" si="17"/>
        <v>-11</v>
      </c>
      <c r="L65" s="1"/>
      <c r="M65" s="1"/>
      <c r="N65" s="1">
        <v>330</v>
      </c>
      <c r="O65" s="1">
        <v>0</v>
      </c>
      <c r="P65" s="1">
        <f t="shared" si="21"/>
        <v>18.8</v>
      </c>
      <c r="Q65" s="5"/>
      <c r="R65" s="5">
        <f t="shared" ref="R65:R69" si="28">ROUND(Q65,0)</f>
        <v>0</v>
      </c>
      <c r="S65" s="5"/>
      <c r="T65" s="5"/>
      <c r="U65" s="1"/>
      <c r="V65" s="1">
        <f t="shared" ref="V65:V69" si="29">(F65+N65+O65+R65)/P65</f>
        <v>22.5</v>
      </c>
      <c r="W65" s="1">
        <f t="shared" si="3"/>
        <v>22.5</v>
      </c>
      <c r="X65" s="1">
        <v>34</v>
      </c>
      <c r="Y65" s="1">
        <v>24</v>
      </c>
      <c r="Z65" s="1">
        <v>35.799999999999997</v>
      </c>
      <c r="AA65" s="1">
        <v>32.200000000000003</v>
      </c>
      <c r="AB65" s="1">
        <v>23.2</v>
      </c>
      <c r="AC65" s="19" t="s">
        <v>36</v>
      </c>
      <c r="AD65" s="1">
        <f t="shared" si="4"/>
        <v>0</v>
      </c>
      <c r="AE65" s="1">
        <f t="shared" si="5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102</v>
      </c>
      <c r="B66" s="1" t="s">
        <v>35</v>
      </c>
      <c r="C66" s="1">
        <v>20.082000000000001</v>
      </c>
      <c r="D66" s="1"/>
      <c r="E66" s="1">
        <v>2.1030000000000002</v>
      </c>
      <c r="F66" s="1">
        <v>10.534000000000001</v>
      </c>
      <c r="G66" s="6">
        <v>1</v>
      </c>
      <c r="H66" s="1">
        <v>45</v>
      </c>
      <c r="I66" s="1" t="s">
        <v>33</v>
      </c>
      <c r="J66" s="1">
        <v>13</v>
      </c>
      <c r="K66" s="1">
        <f t="shared" si="17"/>
        <v>-10.897</v>
      </c>
      <c r="L66" s="1"/>
      <c r="M66" s="1"/>
      <c r="N66" s="1"/>
      <c r="O66" s="1">
        <v>8</v>
      </c>
      <c r="P66" s="1">
        <f t="shared" si="21"/>
        <v>0.42060000000000003</v>
      </c>
      <c r="Q66" s="5"/>
      <c r="R66" s="5">
        <f t="shared" si="28"/>
        <v>0</v>
      </c>
      <c r="S66" s="5"/>
      <c r="T66" s="5"/>
      <c r="U66" s="1"/>
      <c r="V66" s="1">
        <f>(F66+N66+O66+R66+S66)/P66</f>
        <v>44.065620542082733</v>
      </c>
      <c r="W66" s="1">
        <f t="shared" si="3"/>
        <v>44.065620542082733</v>
      </c>
      <c r="X66" s="1">
        <v>1.7083999999999999</v>
      </c>
      <c r="Y66" s="1">
        <v>2.1332</v>
      </c>
      <c r="Z66" s="1">
        <v>2.3778000000000001</v>
      </c>
      <c r="AA66" s="1">
        <v>3.6494</v>
      </c>
      <c r="AB66" s="1">
        <v>1.9092</v>
      </c>
      <c r="AC66" s="19" t="s">
        <v>36</v>
      </c>
      <c r="AD66" s="1">
        <f t="shared" si="4"/>
        <v>0</v>
      </c>
      <c r="AE66" s="1">
        <f t="shared" si="5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103</v>
      </c>
      <c r="B67" s="1" t="s">
        <v>32</v>
      </c>
      <c r="C67" s="1">
        <v>113</v>
      </c>
      <c r="D67" s="1">
        <v>48</v>
      </c>
      <c r="E67" s="1">
        <v>30</v>
      </c>
      <c r="F67" s="1">
        <v>108</v>
      </c>
      <c r="G67" s="6">
        <v>0.41</v>
      </c>
      <c r="H67" s="1">
        <v>45</v>
      </c>
      <c r="I67" s="1" t="s">
        <v>33</v>
      </c>
      <c r="J67" s="1">
        <v>44</v>
      </c>
      <c r="K67" s="1">
        <f t="shared" si="17"/>
        <v>-14</v>
      </c>
      <c r="L67" s="1"/>
      <c r="M67" s="1"/>
      <c r="N67" s="1"/>
      <c r="O67" s="1">
        <v>0</v>
      </c>
      <c r="P67" s="1">
        <f t="shared" si="21"/>
        <v>6</v>
      </c>
      <c r="Q67" s="5"/>
      <c r="R67" s="5">
        <f t="shared" si="28"/>
        <v>0</v>
      </c>
      <c r="S67" s="5"/>
      <c r="T67" s="5"/>
      <c r="U67" s="1"/>
      <c r="V67" s="1">
        <f t="shared" si="29"/>
        <v>18</v>
      </c>
      <c r="W67" s="1">
        <f t="shared" si="3"/>
        <v>18</v>
      </c>
      <c r="X67" s="1">
        <v>6</v>
      </c>
      <c r="Y67" s="1">
        <v>4.8</v>
      </c>
      <c r="Z67" s="1">
        <v>10.199999999999999</v>
      </c>
      <c r="AA67" s="1">
        <v>10.8</v>
      </c>
      <c r="AB67" s="1">
        <v>10.0024</v>
      </c>
      <c r="AC67" s="19" t="s">
        <v>36</v>
      </c>
      <c r="AD67" s="1">
        <f t="shared" si="4"/>
        <v>0</v>
      </c>
      <c r="AE67" s="1">
        <f t="shared" si="5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104</v>
      </c>
      <c r="B68" s="1" t="s">
        <v>32</v>
      </c>
      <c r="C68" s="1">
        <v>102</v>
      </c>
      <c r="D68" s="1">
        <v>4</v>
      </c>
      <c r="E68" s="1">
        <v>38</v>
      </c>
      <c r="F68" s="1">
        <v>49</v>
      </c>
      <c r="G68" s="6">
        <v>0.41</v>
      </c>
      <c r="H68" s="1">
        <v>45</v>
      </c>
      <c r="I68" s="1" t="s">
        <v>33</v>
      </c>
      <c r="J68" s="1">
        <v>42</v>
      </c>
      <c r="K68" s="1">
        <f t="shared" ref="K68:K97" si="30">E68-J68</f>
        <v>-4</v>
      </c>
      <c r="L68" s="1"/>
      <c r="M68" s="1"/>
      <c r="N68" s="1"/>
      <c r="O68" s="1">
        <v>0</v>
      </c>
      <c r="P68" s="1">
        <f t="shared" si="21"/>
        <v>7.6</v>
      </c>
      <c r="Q68" s="5">
        <f t="shared" si="23"/>
        <v>49.8</v>
      </c>
      <c r="R68" s="5">
        <f t="shared" si="28"/>
        <v>50</v>
      </c>
      <c r="S68" s="5"/>
      <c r="T68" s="5"/>
      <c r="U68" s="1"/>
      <c r="V68" s="1">
        <f t="shared" si="29"/>
        <v>13.026315789473685</v>
      </c>
      <c r="W68" s="1">
        <f t="shared" si="3"/>
        <v>6.4473684210526319</v>
      </c>
      <c r="X68" s="1">
        <v>6.2</v>
      </c>
      <c r="Y68" s="1">
        <v>4.2</v>
      </c>
      <c r="Z68" s="1">
        <v>-3.2</v>
      </c>
      <c r="AA68" s="1">
        <v>-0.8</v>
      </c>
      <c r="AB68" s="1">
        <v>9.6</v>
      </c>
      <c r="AC68" s="1"/>
      <c r="AD68" s="1">
        <f t="shared" si="4"/>
        <v>20.5</v>
      </c>
      <c r="AE68" s="1">
        <f t="shared" si="5"/>
        <v>0</v>
      </c>
      <c r="AF68" s="1"/>
      <c r="AG68" s="1" t="str">
        <f>VLOOKUP(A68,[1]Бердянск!$A:$A,1,0)</f>
        <v>6770 ИСПАНСКИЕ сос ц/о мгс 0,41кг 6шт  Останкино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105</v>
      </c>
      <c r="B69" s="1" t="s">
        <v>32</v>
      </c>
      <c r="C69" s="1">
        <v>160</v>
      </c>
      <c r="D69" s="1">
        <v>112</v>
      </c>
      <c r="E69" s="1">
        <v>131</v>
      </c>
      <c r="F69" s="1">
        <v>91</v>
      </c>
      <c r="G69" s="6">
        <v>0.28000000000000003</v>
      </c>
      <c r="H69" s="1">
        <v>45</v>
      </c>
      <c r="I69" s="1" t="s">
        <v>33</v>
      </c>
      <c r="J69" s="1">
        <v>140</v>
      </c>
      <c r="K69" s="1">
        <f t="shared" si="30"/>
        <v>-9</v>
      </c>
      <c r="L69" s="1"/>
      <c r="M69" s="1"/>
      <c r="N69" s="1"/>
      <c r="O69" s="1">
        <v>260</v>
      </c>
      <c r="P69" s="1">
        <f t="shared" si="21"/>
        <v>26.2</v>
      </c>
      <c r="Q69" s="5"/>
      <c r="R69" s="5">
        <f t="shared" si="28"/>
        <v>0</v>
      </c>
      <c r="S69" s="5"/>
      <c r="T69" s="5"/>
      <c r="U69" s="1"/>
      <c r="V69" s="1">
        <f t="shared" si="29"/>
        <v>13.396946564885496</v>
      </c>
      <c r="W69" s="1">
        <f t="shared" si="3"/>
        <v>13.396946564885496</v>
      </c>
      <c r="X69" s="1">
        <v>35.4</v>
      </c>
      <c r="Y69" s="1">
        <v>30</v>
      </c>
      <c r="Z69" s="1">
        <v>32.799999999999997</v>
      </c>
      <c r="AA69" s="1">
        <v>31</v>
      </c>
      <c r="AB69" s="1">
        <v>41.2</v>
      </c>
      <c r="AC69" s="1"/>
      <c r="AD69" s="1">
        <f t="shared" si="4"/>
        <v>0</v>
      </c>
      <c r="AE69" s="1">
        <f t="shared" si="5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3" t="s">
        <v>106</v>
      </c>
      <c r="B70" s="13" t="s">
        <v>32</v>
      </c>
      <c r="C70" s="13">
        <v>115</v>
      </c>
      <c r="D70" s="13"/>
      <c r="E70" s="13">
        <v>31</v>
      </c>
      <c r="F70" s="13">
        <v>55</v>
      </c>
      <c r="G70" s="14">
        <v>0</v>
      </c>
      <c r="H70" s="13">
        <v>45</v>
      </c>
      <c r="I70" s="13" t="s">
        <v>61</v>
      </c>
      <c r="J70" s="13">
        <v>39</v>
      </c>
      <c r="K70" s="13">
        <f t="shared" si="30"/>
        <v>-8</v>
      </c>
      <c r="L70" s="13"/>
      <c r="M70" s="13"/>
      <c r="N70" s="13"/>
      <c r="O70" s="13"/>
      <c r="P70" s="13">
        <f t="shared" si="21"/>
        <v>6.2</v>
      </c>
      <c r="Q70" s="15"/>
      <c r="R70" s="15"/>
      <c r="S70" s="15"/>
      <c r="T70" s="15"/>
      <c r="U70" s="13"/>
      <c r="V70" s="13">
        <f t="shared" si="13"/>
        <v>8.870967741935484</v>
      </c>
      <c r="W70" s="13">
        <f t="shared" si="3"/>
        <v>8.870967741935484</v>
      </c>
      <c r="X70" s="13">
        <v>9.1999999999999993</v>
      </c>
      <c r="Y70" s="13">
        <v>12.8</v>
      </c>
      <c r="Z70" s="13">
        <v>10.199999999999999</v>
      </c>
      <c r="AA70" s="13">
        <v>14.2</v>
      </c>
      <c r="AB70" s="13">
        <v>24.6</v>
      </c>
      <c r="AC70" s="17" t="s">
        <v>143</v>
      </c>
      <c r="AD70" s="13">
        <f t="shared" si="4"/>
        <v>0</v>
      </c>
      <c r="AE70" s="13">
        <f t="shared" si="5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107</v>
      </c>
      <c r="B71" s="1" t="s">
        <v>32</v>
      </c>
      <c r="C71" s="1">
        <v>622</v>
      </c>
      <c r="D71" s="1">
        <v>420</v>
      </c>
      <c r="E71" s="1">
        <v>469</v>
      </c>
      <c r="F71" s="1">
        <v>454</v>
      </c>
      <c r="G71" s="6">
        <v>0.4</v>
      </c>
      <c r="H71" s="1">
        <v>45</v>
      </c>
      <c r="I71" s="1" t="s">
        <v>33</v>
      </c>
      <c r="J71" s="1">
        <v>473</v>
      </c>
      <c r="K71" s="1">
        <f t="shared" si="30"/>
        <v>-4</v>
      </c>
      <c r="L71" s="1"/>
      <c r="M71" s="1"/>
      <c r="N71" s="1">
        <v>700</v>
      </c>
      <c r="O71" s="1">
        <v>0</v>
      </c>
      <c r="P71" s="1">
        <f t="shared" si="21"/>
        <v>93.8</v>
      </c>
      <c r="Q71" s="5">
        <f t="shared" ref="Q71:Q78" si="31">13*P71-O71-N71-F71</f>
        <v>65.399999999999864</v>
      </c>
      <c r="R71" s="5">
        <f t="shared" ref="R71:R75" si="32">ROUND(Q71,0)</f>
        <v>65</v>
      </c>
      <c r="S71" s="5"/>
      <c r="T71" s="5"/>
      <c r="U71" s="1"/>
      <c r="V71" s="1">
        <f t="shared" ref="V71:V75" si="33">(F71+N71+O71+R71)/P71</f>
        <v>12.995735607675906</v>
      </c>
      <c r="W71" s="1">
        <f t="shared" ref="W71:W103" si="34">(F71+N71+O71)/P71</f>
        <v>12.302771855010661</v>
      </c>
      <c r="X71" s="1">
        <v>116.2</v>
      </c>
      <c r="Y71" s="1">
        <v>110.4</v>
      </c>
      <c r="Z71" s="1">
        <v>120.2</v>
      </c>
      <c r="AA71" s="1">
        <v>122.8</v>
      </c>
      <c r="AB71" s="1">
        <v>127.6</v>
      </c>
      <c r="AC71" s="1"/>
      <c r="AD71" s="1">
        <f t="shared" ref="AD71:AD103" si="35">R71*G71</f>
        <v>26</v>
      </c>
      <c r="AE71" s="1">
        <f t="shared" ref="AE71:AE103" si="36">S71*G71</f>
        <v>0</v>
      </c>
      <c r="AF71" s="1"/>
      <c r="AG71" s="1" t="str">
        <f>VLOOKUP(A71,[1]Бердянск!$A:$A,1,0)</f>
        <v>6777 МЯСНЫЕ С ГОВЯДИНОЙ ПМ сос п/о мгс 0,4кг  Останкино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108</v>
      </c>
      <c r="B72" s="1" t="s">
        <v>32</v>
      </c>
      <c r="C72" s="1">
        <v>37</v>
      </c>
      <c r="D72" s="1"/>
      <c r="E72" s="1">
        <v>33</v>
      </c>
      <c r="F72" s="1">
        <v>4</v>
      </c>
      <c r="G72" s="6">
        <v>0.5</v>
      </c>
      <c r="H72" s="1">
        <v>120</v>
      </c>
      <c r="I72" s="1" t="s">
        <v>33</v>
      </c>
      <c r="J72" s="1">
        <v>36</v>
      </c>
      <c r="K72" s="1">
        <f t="shared" si="30"/>
        <v>-3</v>
      </c>
      <c r="L72" s="1"/>
      <c r="M72" s="1"/>
      <c r="N72" s="1"/>
      <c r="O72" s="1">
        <v>24</v>
      </c>
      <c r="P72" s="1">
        <f t="shared" si="21"/>
        <v>6.6</v>
      </c>
      <c r="Q72" s="5">
        <f t="shared" si="31"/>
        <v>57.8</v>
      </c>
      <c r="R72" s="5">
        <v>0</v>
      </c>
      <c r="S72" s="5"/>
      <c r="T72" s="20">
        <v>0</v>
      </c>
      <c r="U72" s="21" t="s">
        <v>144</v>
      </c>
      <c r="V72" s="1">
        <f t="shared" si="33"/>
        <v>4.2424242424242422</v>
      </c>
      <c r="W72" s="1">
        <f t="shared" si="34"/>
        <v>4.2424242424242422</v>
      </c>
      <c r="X72" s="1">
        <v>4.2</v>
      </c>
      <c r="Y72" s="1">
        <v>2.6</v>
      </c>
      <c r="Z72" s="1">
        <v>4.2</v>
      </c>
      <c r="AA72" s="1">
        <v>2.2000000000000002</v>
      </c>
      <c r="AB72" s="1">
        <v>1.8</v>
      </c>
      <c r="AC72" s="1" t="s">
        <v>149</v>
      </c>
      <c r="AD72" s="1">
        <f t="shared" si="35"/>
        <v>0</v>
      </c>
      <c r="AE72" s="1">
        <f t="shared" si="36"/>
        <v>0</v>
      </c>
      <c r="AF72" s="1"/>
      <c r="AG72" s="1" t="str">
        <f>VLOOKUP(A72,[1]Бердянск!$A:$A,1,0)</f>
        <v>6780 ЛАДОЖСКАЯ с/к в/у 0,5кг 8шт  Останкино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109</v>
      </c>
      <c r="B73" s="1" t="s">
        <v>32</v>
      </c>
      <c r="C73" s="1"/>
      <c r="D73" s="1"/>
      <c r="E73" s="1"/>
      <c r="F73" s="1"/>
      <c r="G73" s="6">
        <v>0.33</v>
      </c>
      <c r="H73" s="1" t="e">
        <v>#N/A</v>
      </c>
      <c r="I73" s="1" t="s">
        <v>33</v>
      </c>
      <c r="J73" s="1"/>
      <c r="K73" s="1">
        <f t="shared" si="30"/>
        <v>0</v>
      </c>
      <c r="L73" s="1"/>
      <c r="M73" s="1"/>
      <c r="N73" s="1"/>
      <c r="O73" s="1">
        <v>40</v>
      </c>
      <c r="P73" s="1">
        <f t="shared" si="21"/>
        <v>0</v>
      </c>
      <c r="Q73" s="5"/>
      <c r="R73" s="5">
        <f t="shared" si="32"/>
        <v>0</v>
      </c>
      <c r="S73" s="5"/>
      <c r="T73" s="5"/>
      <c r="U73" s="1"/>
      <c r="V73" s="1" t="e">
        <f t="shared" si="33"/>
        <v>#DIV/0!</v>
      </c>
      <c r="W73" s="1" t="e">
        <f t="shared" si="34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 t="s">
        <v>43</v>
      </c>
      <c r="AD73" s="1">
        <f t="shared" si="35"/>
        <v>0</v>
      </c>
      <c r="AE73" s="1">
        <f t="shared" si="3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110</v>
      </c>
      <c r="B74" s="1" t="s">
        <v>35</v>
      </c>
      <c r="C74" s="1">
        <v>1.9970000000000001</v>
      </c>
      <c r="D74" s="1"/>
      <c r="E74" s="1"/>
      <c r="F74" s="1"/>
      <c r="G74" s="6">
        <v>1</v>
      </c>
      <c r="H74" s="1">
        <v>45</v>
      </c>
      <c r="I74" s="1" t="s">
        <v>33</v>
      </c>
      <c r="J74" s="1">
        <v>3</v>
      </c>
      <c r="K74" s="1">
        <f t="shared" si="30"/>
        <v>-3</v>
      </c>
      <c r="L74" s="1"/>
      <c r="M74" s="1"/>
      <c r="N74" s="1"/>
      <c r="O74" s="1">
        <v>10</v>
      </c>
      <c r="P74" s="1">
        <f t="shared" si="21"/>
        <v>0</v>
      </c>
      <c r="Q74" s="5"/>
      <c r="R74" s="5">
        <f t="shared" si="32"/>
        <v>0</v>
      </c>
      <c r="S74" s="5"/>
      <c r="T74" s="5"/>
      <c r="U74" s="1"/>
      <c r="V74" s="1" t="e">
        <f>(F74+N74+O74+R74+S74)/P74</f>
        <v>#DIV/0!</v>
      </c>
      <c r="W74" s="1" t="e">
        <f t="shared" si="34"/>
        <v>#DIV/0!</v>
      </c>
      <c r="X74" s="1">
        <v>-0.4032</v>
      </c>
      <c r="Y74" s="1">
        <v>0.373</v>
      </c>
      <c r="Z74" s="1">
        <v>0.40079999999999999</v>
      </c>
      <c r="AA74" s="1">
        <v>-0.27679999999999999</v>
      </c>
      <c r="AB74" s="1">
        <v>0.41139999999999999</v>
      </c>
      <c r="AC74" s="1" t="s">
        <v>111</v>
      </c>
      <c r="AD74" s="1">
        <f t="shared" si="35"/>
        <v>0</v>
      </c>
      <c r="AE74" s="1">
        <f t="shared" si="3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112</v>
      </c>
      <c r="B75" s="1" t="s">
        <v>32</v>
      </c>
      <c r="C75" s="1">
        <v>53</v>
      </c>
      <c r="D75" s="1">
        <v>16</v>
      </c>
      <c r="E75" s="1">
        <v>28</v>
      </c>
      <c r="F75" s="1">
        <v>40</v>
      </c>
      <c r="G75" s="6">
        <v>0.33</v>
      </c>
      <c r="H75" s="1">
        <v>45</v>
      </c>
      <c r="I75" s="1" t="s">
        <v>33</v>
      </c>
      <c r="J75" s="1">
        <v>29</v>
      </c>
      <c r="K75" s="1">
        <f t="shared" si="30"/>
        <v>-1</v>
      </c>
      <c r="L75" s="1"/>
      <c r="M75" s="1"/>
      <c r="N75" s="1"/>
      <c r="O75" s="1">
        <v>0</v>
      </c>
      <c r="P75" s="1">
        <f t="shared" si="21"/>
        <v>5.6</v>
      </c>
      <c r="Q75" s="5">
        <f t="shared" si="31"/>
        <v>32.799999999999997</v>
      </c>
      <c r="R75" s="5">
        <f t="shared" si="32"/>
        <v>33</v>
      </c>
      <c r="S75" s="5"/>
      <c r="T75" s="5"/>
      <c r="U75" s="1"/>
      <c r="V75" s="1">
        <f t="shared" si="33"/>
        <v>13.035714285714286</v>
      </c>
      <c r="W75" s="1">
        <f t="shared" si="34"/>
        <v>7.1428571428571432</v>
      </c>
      <c r="X75" s="1">
        <v>4.4000000000000004</v>
      </c>
      <c r="Y75" s="1">
        <v>-0.4</v>
      </c>
      <c r="Z75" s="1">
        <v>3</v>
      </c>
      <c r="AA75" s="1">
        <v>8.6</v>
      </c>
      <c r="AB75" s="1">
        <v>4.4000000000000004</v>
      </c>
      <c r="AC75" s="1"/>
      <c r="AD75" s="1">
        <f t="shared" si="35"/>
        <v>10.89</v>
      </c>
      <c r="AE75" s="1">
        <f t="shared" si="36"/>
        <v>0</v>
      </c>
      <c r="AF75" s="1"/>
      <c r="AG75" s="1" t="str">
        <f>VLOOKUP(A75,[1]Бердянск!$A:$A,1,0)</f>
        <v>6791 СЕРВЕЛАТ ПРЕМИУМ в/к в/у 0,33кг 8шт  Останкино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1" t="s">
        <v>113</v>
      </c>
      <c r="B76" s="21" t="s">
        <v>35</v>
      </c>
      <c r="C76" s="21">
        <v>11.888</v>
      </c>
      <c r="D76" s="21"/>
      <c r="E76" s="21">
        <v>7.0000000000000001E-3</v>
      </c>
      <c r="F76" s="21"/>
      <c r="G76" s="23">
        <v>0</v>
      </c>
      <c r="H76" s="21">
        <v>45</v>
      </c>
      <c r="I76" s="21" t="s">
        <v>33</v>
      </c>
      <c r="J76" s="21">
        <v>6.4</v>
      </c>
      <c r="K76" s="21">
        <f t="shared" si="30"/>
        <v>-6.3930000000000007</v>
      </c>
      <c r="L76" s="21"/>
      <c r="M76" s="21"/>
      <c r="N76" s="21"/>
      <c r="O76" s="21">
        <v>5</v>
      </c>
      <c r="P76" s="21">
        <f t="shared" si="21"/>
        <v>1.4E-3</v>
      </c>
      <c r="Q76" s="20"/>
      <c r="R76" s="20"/>
      <c r="S76" s="20"/>
      <c r="T76" s="20"/>
      <c r="U76" s="21"/>
      <c r="V76" s="21">
        <f t="shared" ref="V76:V103" si="37">(F76+N76+O76+Q76)/P76</f>
        <v>3571.4285714285716</v>
      </c>
      <c r="W76" s="21">
        <f t="shared" si="34"/>
        <v>3571.4285714285716</v>
      </c>
      <c r="X76" s="21">
        <v>1.3306</v>
      </c>
      <c r="Y76" s="21">
        <v>0.54039999999999999</v>
      </c>
      <c r="Z76" s="21">
        <v>1.8599999999999998E-2</v>
      </c>
      <c r="AA76" s="21">
        <v>0.60319999999999996</v>
      </c>
      <c r="AB76" s="21">
        <v>0.55120000000000002</v>
      </c>
      <c r="AC76" s="24" t="s">
        <v>147</v>
      </c>
      <c r="AD76" s="21">
        <f t="shared" si="35"/>
        <v>0</v>
      </c>
      <c r="AE76" s="21">
        <f t="shared" si="3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114</v>
      </c>
      <c r="B77" s="1" t="s">
        <v>32</v>
      </c>
      <c r="C77" s="1">
        <v>240</v>
      </c>
      <c r="D77" s="1">
        <v>73</v>
      </c>
      <c r="E77" s="1">
        <v>107</v>
      </c>
      <c r="F77" s="1">
        <v>167</v>
      </c>
      <c r="G77" s="6">
        <v>0.33</v>
      </c>
      <c r="H77" s="1">
        <v>45</v>
      </c>
      <c r="I77" s="1" t="s">
        <v>33</v>
      </c>
      <c r="J77" s="1">
        <v>108</v>
      </c>
      <c r="K77" s="1">
        <f t="shared" si="30"/>
        <v>-1</v>
      </c>
      <c r="L77" s="1"/>
      <c r="M77" s="1"/>
      <c r="N77" s="1"/>
      <c r="O77" s="1">
        <v>135</v>
      </c>
      <c r="P77" s="1">
        <f t="shared" si="21"/>
        <v>21.4</v>
      </c>
      <c r="Q77" s="5"/>
      <c r="R77" s="5">
        <f t="shared" ref="R77:R79" si="38">ROUND(Q77,0)</f>
        <v>0</v>
      </c>
      <c r="S77" s="5"/>
      <c r="T77" s="5"/>
      <c r="U77" s="1"/>
      <c r="V77" s="1">
        <f t="shared" ref="V77:V79" si="39">(F77+N77+O77+R77)/P77</f>
        <v>14.112149532710282</v>
      </c>
      <c r="W77" s="1">
        <f t="shared" si="34"/>
        <v>14.112149532710282</v>
      </c>
      <c r="X77" s="1">
        <v>24.4</v>
      </c>
      <c r="Y77" s="1">
        <v>15.8</v>
      </c>
      <c r="Z77" s="1">
        <v>27.6</v>
      </c>
      <c r="AA77" s="1">
        <v>12.2</v>
      </c>
      <c r="AB77" s="1">
        <v>25.6</v>
      </c>
      <c r="AC77" s="1"/>
      <c r="AD77" s="1">
        <f t="shared" si="35"/>
        <v>0</v>
      </c>
      <c r="AE77" s="1">
        <f t="shared" si="3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115</v>
      </c>
      <c r="B78" s="1" t="s">
        <v>35</v>
      </c>
      <c r="C78" s="1">
        <v>19.786999999999999</v>
      </c>
      <c r="D78" s="1"/>
      <c r="E78" s="1">
        <v>9.4079999999999995</v>
      </c>
      <c r="F78" s="1">
        <v>7.7130000000000001</v>
      </c>
      <c r="G78" s="6">
        <v>1</v>
      </c>
      <c r="H78" s="1">
        <v>45</v>
      </c>
      <c r="I78" s="1" t="s">
        <v>33</v>
      </c>
      <c r="J78" s="1">
        <v>11.8</v>
      </c>
      <c r="K78" s="1">
        <f t="shared" si="30"/>
        <v>-2.3920000000000012</v>
      </c>
      <c r="L78" s="1"/>
      <c r="M78" s="1"/>
      <c r="N78" s="1"/>
      <c r="O78" s="1">
        <v>5</v>
      </c>
      <c r="P78" s="1">
        <f t="shared" si="21"/>
        <v>1.8815999999999999</v>
      </c>
      <c r="Q78" s="5">
        <f t="shared" si="31"/>
        <v>11.747799999999998</v>
      </c>
      <c r="R78" s="5">
        <f t="shared" si="38"/>
        <v>12</v>
      </c>
      <c r="S78" s="5"/>
      <c r="T78" s="5"/>
      <c r="U78" s="1"/>
      <c r="V78" s="1">
        <f>(F78+N78+O78+R78+S78)/P78</f>
        <v>13.13403486394558</v>
      </c>
      <c r="W78" s="1">
        <f t="shared" si="34"/>
        <v>6.7564838435374153</v>
      </c>
      <c r="X78" s="1">
        <v>1.8712</v>
      </c>
      <c r="Y78" s="1">
        <v>1.1850000000000001</v>
      </c>
      <c r="Z78" s="1">
        <v>2.3725999999999998</v>
      </c>
      <c r="AA78" s="1">
        <v>2.7764000000000002</v>
      </c>
      <c r="AB78" s="1">
        <v>3.5064000000000002</v>
      </c>
      <c r="AC78" s="1"/>
      <c r="AD78" s="1">
        <f t="shared" si="35"/>
        <v>12</v>
      </c>
      <c r="AE78" s="1">
        <f t="shared" si="36"/>
        <v>0</v>
      </c>
      <c r="AF78" s="1"/>
      <c r="AG78" s="1" t="str">
        <f>VLOOKUP(A78,[1]Бердянск!$A:$A,1,0)</f>
        <v>6794 БАЛЫКОВАЯ в/к в/у  Останкино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116</v>
      </c>
      <c r="B79" s="1" t="s">
        <v>32</v>
      </c>
      <c r="C79" s="1">
        <v>16</v>
      </c>
      <c r="D79" s="1">
        <v>32</v>
      </c>
      <c r="E79" s="1">
        <v>21</v>
      </c>
      <c r="F79" s="1">
        <v>14</v>
      </c>
      <c r="G79" s="6">
        <v>0.33</v>
      </c>
      <c r="H79" s="1">
        <v>45</v>
      </c>
      <c r="I79" s="1" t="s">
        <v>33</v>
      </c>
      <c r="J79" s="1">
        <v>24</v>
      </c>
      <c r="K79" s="1">
        <f t="shared" si="30"/>
        <v>-3</v>
      </c>
      <c r="L79" s="1"/>
      <c r="M79" s="1"/>
      <c r="N79" s="1"/>
      <c r="O79" s="1">
        <v>65</v>
      </c>
      <c r="P79" s="1">
        <f t="shared" si="21"/>
        <v>4.2</v>
      </c>
      <c r="Q79" s="5"/>
      <c r="R79" s="5">
        <f t="shared" si="38"/>
        <v>0</v>
      </c>
      <c r="S79" s="5"/>
      <c r="T79" s="5"/>
      <c r="U79" s="1"/>
      <c r="V79" s="1">
        <f t="shared" si="39"/>
        <v>18.80952380952381</v>
      </c>
      <c r="W79" s="1">
        <f t="shared" si="34"/>
        <v>18.80952380952381</v>
      </c>
      <c r="X79" s="1">
        <v>7.2</v>
      </c>
      <c r="Y79" s="1">
        <v>-0.4</v>
      </c>
      <c r="Z79" s="1">
        <v>3</v>
      </c>
      <c r="AA79" s="1">
        <v>5.6</v>
      </c>
      <c r="AB79" s="1">
        <v>3</v>
      </c>
      <c r="AC79" s="16" t="s">
        <v>36</v>
      </c>
      <c r="AD79" s="1">
        <f t="shared" si="35"/>
        <v>0</v>
      </c>
      <c r="AE79" s="1">
        <f t="shared" si="3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21" t="s">
        <v>117</v>
      </c>
      <c r="B80" s="21" t="s">
        <v>35</v>
      </c>
      <c r="C80" s="21">
        <v>10.805999999999999</v>
      </c>
      <c r="D80" s="21">
        <v>0.69799999999999995</v>
      </c>
      <c r="E80" s="21">
        <v>-3.2629999999999999</v>
      </c>
      <c r="F80" s="21"/>
      <c r="G80" s="23">
        <v>0</v>
      </c>
      <c r="H80" s="21">
        <v>45</v>
      </c>
      <c r="I80" s="21" t="s">
        <v>33</v>
      </c>
      <c r="J80" s="21">
        <v>2.4</v>
      </c>
      <c r="K80" s="21">
        <f t="shared" si="30"/>
        <v>-5.6630000000000003</v>
      </c>
      <c r="L80" s="21"/>
      <c r="M80" s="21"/>
      <c r="N80" s="21"/>
      <c r="O80" s="21">
        <v>0</v>
      </c>
      <c r="P80" s="21">
        <f t="shared" si="21"/>
        <v>-0.65259999999999996</v>
      </c>
      <c r="Q80" s="20"/>
      <c r="R80" s="20"/>
      <c r="S80" s="20"/>
      <c r="T80" s="20"/>
      <c r="U80" s="21"/>
      <c r="V80" s="21">
        <f t="shared" si="37"/>
        <v>0</v>
      </c>
      <c r="W80" s="21">
        <f t="shared" si="34"/>
        <v>0</v>
      </c>
      <c r="X80" s="21">
        <v>0.39100000000000001</v>
      </c>
      <c r="Y80" s="21">
        <v>0.78979999999999995</v>
      </c>
      <c r="Z80" s="21">
        <v>0.14660000000000001</v>
      </c>
      <c r="AA80" s="21">
        <v>0.14940000000000001</v>
      </c>
      <c r="AB80" s="21">
        <v>1.3084</v>
      </c>
      <c r="AC80" s="24" t="s">
        <v>148</v>
      </c>
      <c r="AD80" s="21">
        <f t="shared" si="35"/>
        <v>0</v>
      </c>
      <c r="AE80" s="21">
        <f t="shared" si="3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32</v>
      </c>
      <c r="C81" s="1"/>
      <c r="D81" s="1">
        <v>80</v>
      </c>
      <c r="E81" s="1">
        <v>7</v>
      </c>
      <c r="F81" s="1">
        <v>73</v>
      </c>
      <c r="G81" s="6">
        <v>0.4</v>
      </c>
      <c r="H81" s="1">
        <v>60</v>
      </c>
      <c r="I81" s="1" t="s">
        <v>33</v>
      </c>
      <c r="J81" s="1">
        <v>7</v>
      </c>
      <c r="K81" s="1">
        <f t="shared" si="30"/>
        <v>0</v>
      </c>
      <c r="L81" s="1"/>
      <c r="M81" s="1"/>
      <c r="N81" s="1"/>
      <c r="O81" s="1">
        <v>40</v>
      </c>
      <c r="P81" s="1">
        <f t="shared" ref="P81" si="40">E81/5</f>
        <v>1.4</v>
      </c>
      <c r="Q81" s="5"/>
      <c r="R81" s="5">
        <f t="shared" ref="R81:R85" si="41">ROUND(Q81,0)</f>
        <v>0</v>
      </c>
      <c r="S81" s="5"/>
      <c r="T81" s="5"/>
      <c r="U81" s="1"/>
      <c r="V81" s="1">
        <f t="shared" ref="V81:V85" si="42">(F81+N81+O81+R81)/P81</f>
        <v>80.714285714285722</v>
      </c>
      <c r="W81" s="1">
        <f t="shared" si="34"/>
        <v>80.714285714285722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 t="s">
        <v>43</v>
      </c>
      <c r="AD81" s="1">
        <f t="shared" si="35"/>
        <v>0</v>
      </c>
      <c r="AE81" s="1">
        <f t="shared" si="3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119</v>
      </c>
      <c r="B82" s="1" t="s">
        <v>35</v>
      </c>
      <c r="C82" s="1"/>
      <c r="D82" s="1">
        <v>68.468000000000004</v>
      </c>
      <c r="E82" s="1">
        <v>6.7309999999999999</v>
      </c>
      <c r="F82" s="1">
        <v>61.737000000000002</v>
      </c>
      <c r="G82" s="6">
        <v>1</v>
      </c>
      <c r="H82" s="1">
        <v>60</v>
      </c>
      <c r="I82" s="1" t="s">
        <v>33</v>
      </c>
      <c r="J82" s="1">
        <v>5.8</v>
      </c>
      <c r="K82" s="1">
        <f t="shared" si="30"/>
        <v>0.93100000000000005</v>
      </c>
      <c r="L82" s="1"/>
      <c r="M82" s="1"/>
      <c r="N82" s="1"/>
      <c r="O82" s="1">
        <v>40</v>
      </c>
      <c r="P82" s="1">
        <f t="shared" ref="P82" si="43">E82/5</f>
        <v>1.3462000000000001</v>
      </c>
      <c r="Q82" s="5"/>
      <c r="R82" s="5">
        <f t="shared" si="41"/>
        <v>0</v>
      </c>
      <c r="S82" s="5"/>
      <c r="T82" s="5"/>
      <c r="U82" s="1"/>
      <c r="V82" s="1">
        <f>(F82+N82+O82+R82+S82)/P82</f>
        <v>75.57346605259248</v>
      </c>
      <c r="W82" s="1">
        <f t="shared" si="34"/>
        <v>75.57346605259248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43</v>
      </c>
      <c r="AD82" s="1">
        <f t="shared" si="35"/>
        <v>0</v>
      </c>
      <c r="AE82" s="1">
        <f t="shared" si="3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120</v>
      </c>
      <c r="B83" s="1" t="s">
        <v>32</v>
      </c>
      <c r="C83" s="1">
        <v>4</v>
      </c>
      <c r="D83" s="1"/>
      <c r="E83" s="1">
        <v>4</v>
      </c>
      <c r="F83" s="1"/>
      <c r="G83" s="6">
        <v>0.66</v>
      </c>
      <c r="H83" s="1">
        <v>45</v>
      </c>
      <c r="I83" s="1" t="s">
        <v>33</v>
      </c>
      <c r="J83" s="1">
        <v>13</v>
      </c>
      <c r="K83" s="1">
        <f t="shared" si="30"/>
        <v>-9</v>
      </c>
      <c r="L83" s="1"/>
      <c r="M83" s="1"/>
      <c r="N83" s="1"/>
      <c r="O83" s="1">
        <v>8</v>
      </c>
      <c r="P83" s="1">
        <f t="shared" ref="P83:P97" si="44">E83/5</f>
        <v>0.8</v>
      </c>
      <c r="Q83" s="5">
        <v>8</v>
      </c>
      <c r="R83" s="5">
        <f t="shared" si="41"/>
        <v>8</v>
      </c>
      <c r="S83" s="5"/>
      <c r="T83" s="5"/>
      <c r="U83" s="1"/>
      <c r="V83" s="1">
        <f t="shared" si="42"/>
        <v>20</v>
      </c>
      <c r="W83" s="1">
        <f t="shared" si="34"/>
        <v>10</v>
      </c>
      <c r="X83" s="1">
        <v>0.8</v>
      </c>
      <c r="Y83" s="1">
        <v>1.2</v>
      </c>
      <c r="Z83" s="1">
        <v>2</v>
      </c>
      <c r="AA83" s="1">
        <v>2.4</v>
      </c>
      <c r="AB83" s="1">
        <v>0.8</v>
      </c>
      <c r="AC83" s="1"/>
      <c r="AD83" s="1">
        <f t="shared" si="35"/>
        <v>5.28</v>
      </c>
      <c r="AE83" s="1">
        <f t="shared" si="36"/>
        <v>0</v>
      </c>
      <c r="AF83" s="1"/>
      <c r="AG83" s="1" t="str">
        <f>VLOOKUP(A83,[1]Бердянск!$A:$A,1,0)</f>
        <v>6803 ВЕНСКАЯ САЛЯМИ п/к в/у 0,66кг 8шт  Останкино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121</v>
      </c>
      <c r="B84" s="1" t="s">
        <v>32</v>
      </c>
      <c r="C84" s="1">
        <v>20</v>
      </c>
      <c r="D84" s="1">
        <v>16</v>
      </c>
      <c r="E84" s="1">
        <v>10</v>
      </c>
      <c r="F84" s="1">
        <v>23</v>
      </c>
      <c r="G84" s="6">
        <v>0.66</v>
      </c>
      <c r="H84" s="1">
        <v>45</v>
      </c>
      <c r="I84" s="1" t="s">
        <v>33</v>
      </c>
      <c r="J84" s="1">
        <v>16</v>
      </c>
      <c r="K84" s="1">
        <f t="shared" si="30"/>
        <v>-6</v>
      </c>
      <c r="L84" s="1"/>
      <c r="M84" s="1"/>
      <c r="N84" s="1"/>
      <c r="O84" s="1">
        <v>0</v>
      </c>
      <c r="P84" s="1">
        <f t="shared" si="44"/>
        <v>2</v>
      </c>
      <c r="Q84" s="5"/>
      <c r="R84" s="5">
        <f t="shared" si="41"/>
        <v>0</v>
      </c>
      <c r="S84" s="5"/>
      <c r="T84" s="5"/>
      <c r="U84" s="1"/>
      <c r="V84" s="1">
        <f t="shared" si="42"/>
        <v>11.5</v>
      </c>
      <c r="W84" s="1">
        <f t="shared" si="34"/>
        <v>11.5</v>
      </c>
      <c r="X84" s="1">
        <v>0.6</v>
      </c>
      <c r="Y84" s="1">
        <v>0</v>
      </c>
      <c r="Z84" s="1">
        <v>1.6</v>
      </c>
      <c r="AA84" s="1">
        <v>0.8</v>
      </c>
      <c r="AB84" s="1">
        <v>0.8</v>
      </c>
      <c r="AC84" s="1"/>
      <c r="AD84" s="1">
        <f t="shared" si="35"/>
        <v>0</v>
      </c>
      <c r="AE84" s="1">
        <f t="shared" si="3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122</v>
      </c>
      <c r="B85" s="1" t="s">
        <v>32</v>
      </c>
      <c r="C85" s="1">
        <v>4</v>
      </c>
      <c r="D85" s="1">
        <v>32</v>
      </c>
      <c r="E85" s="1">
        <v>11</v>
      </c>
      <c r="F85" s="1">
        <v>22</v>
      </c>
      <c r="G85" s="6">
        <v>0.33</v>
      </c>
      <c r="H85" s="1">
        <v>45</v>
      </c>
      <c r="I85" s="1" t="s">
        <v>33</v>
      </c>
      <c r="J85" s="1">
        <v>13</v>
      </c>
      <c r="K85" s="1">
        <f t="shared" si="30"/>
        <v>-2</v>
      </c>
      <c r="L85" s="1"/>
      <c r="M85" s="1"/>
      <c r="N85" s="1"/>
      <c r="O85" s="1">
        <v>0</v>
      </c>
      <c r="P85" s="1">
        <f t="shared" si="44"/>
        <v>2.2000000000000002</v>
      </c>
      <c r="Q85" s="5">
        <v>8</v>
      </c>
      <c r="R85" s="5">
        <f t="shared" si="41"/>
        <v>8</v>
      </c>
      <c r="S85" s="5"/>
      <c r="T85" s="5"/>
      <c r="U85" s="1"/>
      <c r="V85" s="1">
        <f t="shared" si="42"/>
        <v>13.636363636363635</v>
      </c>
      <c r="W85" s="1">
        <f t="shared" si="34"/>
        <v>10</v>
      </c>
      <c r="X85" s="1">
        <v>2</v>
      </c>
      <c r="Y85" s="1">
        <v>4.8</v>
      </c>
      <c r="Z85" s="1">
        <v>4.5999999999999996</v>
      </c>
      <c r="AA85" s="1">
        <v>1.2</v>
      </c>
      <c r="AB85" s="1">
        <v>4.2</v>
      </c>
      <c r="AC85" s="1"/>
      <c r="AD85" s="1">
        <f t="shared" si="35"/>
        <v>2.64</v>
      </c>
      <c r="AE85" s="1">
        <f t="shared" si="36"/>
        <v>0</v>
      </c>
      <c r="AF85" s="1"/>
      <c r="AG85" s="1" t="str">
        <f>VLOOKUP(A85,[1]Бердянск!$A:$A,1,0)</f>
        <v>6807 СЕРВЕЛАТ ЕВРОПЕЙСКИЙ в/к в/у 0,33кг 8шт  Останкино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3" t="s">
        <v>123</v>
      </c>
      <c r="B86" s="13" t="s">
        <v>32</v>
      </c>
      <c r="C86" s="13">
        <v>96</v>
      </c>
      <c r="D86" s="13">
        <v>160</v>
      </c>
      <c r="E86" s="13">
        <v>115</v>
      </c>
      <c r="F86" s="13">
        <v>104</v>
      </c>
      <c r="G86" s="14">
        <v>0</v>
      </c>
      <c r="H86" s="13">
        <v>45</v>
      </c>
      <c r="I86" s="13" t="s">
        <v>61</v>
      </c>
      <c r="J86" s="13">
        <v>122</v>
      </c>
      <c r="K86" s="13">
        <f t="shared" si="30"/>
        <v>-7</v>
      </c>
      <c r="L86" s="13"/>
      <c r="M86" s="13"/>
      <c r="N86" s="13"/>
      <c r="O86" s="13"/>
      <c r="P86" s="13">
        <f t="shared" si="44"/>
        <v>23</v>
      </c>
      <c r="Q86" s="15"/>
      <c r="R86" s="15"/>
      <c r="S86" s="15"/>
      <c r="T86" s="15"/>
      <c r="U86" s="13"/>
      <c r="V86" s="13">
        <f t="shared" si="37"/>
        <v>4.5217391304347823</v>
      </c>
      <c r="W86" s="13">
        <f t="shared" si="34"/>
        <v>4.5217391304347823</v>
      </c>
      <c r="X86" s="13">
        <v>15.8</v>
      </c>
      <c r="Y86" s="13">
        <v>20.399999999999999</v>
      </c>
      <c r="Z86" s="13">
        <v>32.799999999999997</v>
      </c>
      <c r="AA86" s="13">
        <v>29.8</v>
      </c>
      <c r="AB86" s="13">
        <v>34.4</v>
      </c>
      <c r="AC86" s="13" t="s">
        <v>124</v>
      </c>
      <c r="AD86" s="13">
        <f t="shared" si="35"/>
        <v>0</v>
      </c>
      <c r="AE86" s="13">
        <f t="shared" si="3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125</v>
      </c>
      <c r="B87" s="1" t="s">
        <v>32</v>
      </c>
      <c r="C87" s="1"/>
      <c r="D87" s="1">
        <v>528</v>
      </c>
      <c r="E87" s="1">
        <v>88</v>
      </c>
      <c r="F87" s="1">
        <v>432</v>
      </c>
      <c r="G87" s="6">
        <v>0.15</v>
      </c>
      <c r="H87" s="1">
        <v>60</v>
      </c>
      <c r="I87" s="1" t="s">
        <v>33</v>
      </c>
      <c r="J87" s="1">
        <v>91</v>
      </c>
      <c r="K87" s="1">
        <f t="shared" si="30"/>
        <v>-3</v>
      </c>
      <c r="L87" s="1"/>
      <c r="M87" s="1"/>
      <c r="N87" s="1"/>
      <c r="O87" s="1">
        <v>100</v>
      </c>
      <c r="P87" s="1">
        <f t="shared" si="44"/>
        <v>17.600000000000001</v>
      </c>
      <c r="Q87" s="5"/>
      <c r="R87" s="5">
        <f t="shared" ref="R87:R96" si="45">ROUND(Q87,0)</f>
        <v>0</v>
      </c>
      <c r="S87" s="5"/>
      <c r="T87" s="5"/>
      <c r="U87" s="1"/>
      <c r="V87" s="1">
        <f t="shared" ref="V87:V93" si="46">(F87+N87+O87+R87)/P87</f>
        <v>30.227272727272723</v>
      </c>
      <c r="W87" s="1">
        <f t="shared" si="34"/>
        <v>30.227272727272723</v>
      </c>
      <c r="X87" s="1">
        <v>10.6</v>
      </c>
      <c r="Y87" s="1">
        <v>50.4</v>
      </c>
      <c r="Z87" s="1">
        <v>24</v>
      </c>
      <c r="AA87" s="1">
        <v>42.2</v>
      </c>
      <c r="AB87" s="1">
        <v>48.4</v>
      </c>
      <c r="AC87" s="16" t="s">
        <v>36</v>
      </c>
      <c r="AD87" s="1">
        <f t="shared" si="35"/>
        <v>0</v>
      </c>
      <c r="AE87" s="1">
        <f t="shared" si="3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126</v>
      </c>
      <c r="B88" s="1" t="s">
        <v>32</v>
      </c>
      <c r="C88" s="1">
        <v>12</v>
      </c>
      <c r="D88" s="1">
        <v>396</v>
      </c>
      <c r="E88" s="1">
        <v>100</v>
      </c>
      <c r="F88" s="1">
        <v>292</v>
      </c>
      <c r="G88" s="6">
        <v>0.15</v>
      </c>
      <c r="H88" s="1">
        <v>60</v>
      </c>
      <c r="I88" s="1" t="s">
        <v>33</v>
      </c>
      <c r="J88" s="1">
        <v>122</v>
      </c>
      <c r="K88" s="1">
        <f t="shared" si="30"/>
        <v>-22</v>
      </c>
      <c r="L88" s="1"/>
      <c r="M88" s="1"/>
      <c r="N88" s="1"/>
      <c r="O88" s="1">
        <v>150</v>
      </c>
      <c r="P88" s="1">
        <f t="shared" si="44"/>
        <v>20</v>
      </c>
      <c r="Q88" s="5"/>
      <c r="R88" s="5">
        <f t="shared" si="45"/>
        <v>0</v>
      </c>
      <c r="S88" s="5"/>
      <c r="T88" s="5"/>
      <c r="U88" s="1"/>
      <c r="V88" s="1">
        <f t="shared" si="46"/>
        <v>22.1</v>
      </c>
      <c r="W88" s="1">
        <f t="shared" si="34"/>
        <v>22.1</v>
      </c>
      <c r="X88" s="1">
        <v>39</v>
      </c>
      <c r="Y88" s="1">
        <v>46.4</v>
      </c>
      <c r="Z88" s="1">
        <v>29.8</v>
      </c>
      <c r="AA88" s="1">
        <v>36.200000000000003</v>
      </c>
      <c r="AB88" s="1">
        <v>51.2</v>
      </c>
      <c r="AC88" s="16" t="s">
        <v>36</v>
      </c>
      <c r="AD88" s="1">
        <f t="shared" si="35"/>
        <v>0</v>
      </c>
      <c r="AE88" s="1">
        <f t="shared" si="3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127</v>
      </c>
      <c r="B89" s="1" t="s">
        <v>32</v>
      </c>
      <c r="C89" s="1">
        <v>201</v>
      </c>
      <c r="D89" s="1">
        <v>480</v>
      </c>
      <c r="E89" s="1">
        <v>284</v>
      </c>
      <c r="F89" s="1">
        <v>280</v>
      </c>
      <c r="G89" s="6">
        <v>0.15</v>
      </c>
      <c r="H89" s="1">
        <v>60</v>
      </c>
      <c r="I89" s="1" t="s">
        <v>33</v>
      </c>
      <c r="J89" s="1">
        <v>379</v>
      </c>
      <c r="K89" s="1">
        <f t="shared" si="30"/>
        <v>-95</v>
      </c>
      <c r="L89" s="1"/>
      <c r="M89" s="1"/>
      <c r="N89" s="1"/>
      <c r="O89" s="1">
        <v>335</v>
      </c>
      <c r="P89" s="1">
        <f t="shared" si="44"/>
        <v>56.8</v>
      </c>
      <c r="Q89" s="5">
        <f t="shared" ref="Q89:Q92" si="47">13*P89-O89-N89-F89</f>
        <v>123.39999999999998</v>
      </c>
      <c r="R89" s="5">
        <f t="shared" si="45"/>
        <v>123</v>
      </c>
      <c r="S89" s="5"/>
      <c r="T89" s="5"/>
      <c r="U89" s="1"/>
      <c r="V89" s="1">
        <f t="shared" si="46"/>
        <v>12.992957746478874</v>
      </c>
      <c r="W89" s="1">
        <f t="shared" si="34"/>
        <v>10.827464788732394</v>
      </c>
      <c r="X89" s="1">
        <v>68</v>
      </c>
      <c r="Y89" s="1">
        <v>68.400000000000006</v>
      </c>
      <c r="Z89" s="1">
        <v>56.4</v>
      </c>
      <c r="AA89" s="1">
        <v>55.6</v>
      </c>
      <c r="AB89" s="1">
        <v>74.400000000000006</v>
      </c>
      <c r="AC89" s="1"/>
      <c r="AD89" s="1">
        <f t="shared" si="35"/>
        <v>18.45</v>
      </c>
      <c r="AE89" s="1">
        <f t="shared" si="36"/>
        <v>0</v>
      </c>
      <c r="AF89" s="1"/>
      <c r="AG89" s="1" t="str">
        <f>VLOOKUP(A89,[1]Бердянск!$A:$A,1,0)</f>
        <v>6828 ПЕЧЕНОЧНЫЙ пашт п/о 1/150 12шт  Останкино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128</v>
      </c>
      <c r="B90" s="1" t="s">
        <v>35</v>
      </c>
      <c r="C90" s="1">
        <v>539.78</v>
      </c>
      <c r="D90" s="1"/>
      <c r="E90" s="1">
        <v>189.87799999999999</v>
      </c>
      <c r="F90" s="1">
        <v>252.34</v>
      </c>
      <c r="G90" s="6">
        <v>1</v>
      </c>
      <c r="H90" s="1">
        <v>45</v>
      </c>
      <c r="I90" s="1" t="s">
        <v>38</v>
      </c>
      <c r="J90" s="1">
        <v>182</v>
      </c>
      <c r="K90" s="1">
        <f t="shared" si="30"/>
        <v>7.8779999999999859</v>
      </c>
      <c r="L90" s="1"/>
      <c r="M90" s="1"/>
      <c r="N90" s="1"/>
      <c r="O90" s="1">
        <v>650</v>
      </c>
      <c r="P90" s="1">
        <f t="shared" si="44"/>
        <v>37.9756</v>
      </c>
      <c r="Q90" s="5"/>
      <c r="R90" s="5">
        <f t="shared" si="45"/>
        <v>0</v>
      </c>
      <c r="S90" s="5"/>
      <c r="T90" s="5"/>
      <c r="U90" s="1"/>
      <c r="V90" s="1">
        <f>(F90+N90+O90+R90+S90)/P90</f>
        <v>23.761046566742856</v>
      </c>
      <c r="W90" s="1">
        <f t="shared" si="34"/>
        <v>23.761046566742856</v>
      </c>
      <c r="X90" s="1">
        <v>72.469000000000008</v>
      </c>
      <c r="Y90" s="1">
        <v>52.235799999999998</v>
      </c>
      <c r="Z90" s="1">
        <v>62.065399999999997</v>
      </c>
      <c r="AA90" s="1">
        <v>50.359200000000001</v>
      </c>
      <c r="AB90" s="1">
        <v>60.107999999999997</v>
      </c>
      <c r="AC90" s="19" t="s">
        <v>36</v>
      </c>
      <c r="AD90" s="1">
        <f t="shared" si="35"/>
        <v>0</v>
      </c>
      <c r="AE90" s="1">
        <f t="shared" si="3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129</v>
      </c>
      <c r="B91" s="1" t="s">
        <v>32</v>
      </c>
      <c r="C91" s="1">
        <v>116</v>
      </c>
      <c r="D91" s="1">
        <v>1</v>
      </c>
      <c r="E91" s="1">
        <v>44</v>
      </c>
      <c r="F91" s="1">
        <v>66</v>
      </c>
      <c r="G91" s="6">
        <v>0.1</v>
      </c>
      <c r="H91" s="1">
        <v>60</v>
      </c>
      <c r="I91" s="1" t="s">
        <v>33</v>
      </c>
      <c r="J91" s="1">
        <v>45</v>
      </c>
      <c r="K91" s="1">
        <f t="shared" si="30"/>
        <v>-1</v>
      </c>
      <c r="L91" s="1"/>
      <c r="M91" s="1"/>
      <c r="N91" s="1"/>
      <c r="O91" s="1">
        <v>0</v>
      </c>
      <c r="P91" s="1">
        <f t="shared" si="44"/>
        <v>8.8000000000000007</v>
      </c>
      <c r="Q91" s="5">
        <f t="shared" si="47"/>
        <v>48.400000000000006</v>
      </c>
      <c r="R91" s="5">
        <f t="shared" si="45"/>
        <v>48</v>
      </c>
      <c r="S91" s="5"/>
      <c r="T91" s="5"/>
      <c r="U91" s="1"/>
      <c r="V91" s="1">
        <f t="shared" si="46"/>
        <v>12.954545454545453</v>
      </c>
      <c r="W91" s="1">
        <f t="shared" si="34"/>
        <v>7.4999999999999991</v>
      </c>
      <c r="X91" s="1">
        <v>6</v>
      </c>
      <c r="Y91" s="1">
        <v>5.2</v>
      </c>
      <c r="Z91" s="1">
        <v>11.6</v>
      </c>
      <c r="AA91" s="1">
        <v>7.4</v>
      </c>
      <c r="AB91" s="1">
        <v>17.399999999999999</v>
      </c>
      <c r="AC91" s="1"/>
      <c r="AD91" s="1">
        <f t="shared" si="35"/>
        <v>4.8000000000000007</v>
      </c>
      <c r="AE91" s="1">
        <f t="shared" si="36"/>
        <v>0</v>
      </c>
      <c r="AF91" s="1"/>
      <c r="AG91" s="1" t="str">
        <f>VLOOKUP(A91,[1]Бердянск!$A:$A,1,0)</f>
        <v>6834 ПОСОЛЬСКАЯ с/к с/н в/у 1/100 10шт  Останкино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130</v>
      </c>
      <c r="B92" s="1" t="s">
        <v>35</v>
      </c>
      <c r="C92" s="1">
        <v>48.5</v>
      </c>
      <c r="D92" s="1">
        <v>58.356999999999999</v>
      </c>
      <c r="E92" s="1">
        <v>43.688000000000002</v>
      </c>
      <c r="F92" s="1">
        <v>50.244999999999997</v>
      </c>
      <c r="G92" s="6">
        <v>1</v>
      </c>
      <c r="H92" s="1">
        <v>45</v>
      </c>
      <c r="I92" s="1" t="s">
        <v>33</v>
      </c>
      <c r="J92" s="1">
        <v>44</v>
      </c>
      <c r="K92" s="1">
        <f t="shared" si="30"/>
        <v>-0.31199999999999761</v>
      </c>
      <c r="L92" s="1"/>
      <c r="M92" s="1"/>
      <c r="N92" s="1"/>
      <c r="O92" s="1">
        <v>0</v>
      </c>
      <c r="P92" s="1">
        <f t="shared" si="44"/>
        <v>8.7376000000000005</v>
      </c>
      <c r="Q92" s="5">
        <f t="shared" si="47"/>
        <v>63.343800000000009</v>
      </c>
      <c r="R92" s="5">
        <f t="shared" si="45"/>
        <v>63</v>
      </c>
      <c r="S92" s="5"/>
      <c r="T92" s="5"/>
      <c r="U92" s="1"/>
      <c r="V92" s="1">
        <f>(F92+N92+O92+R92+S92)/P92</f>
        <v>12.960652810840505</v>
      </c>
      <c r="W92" s="1">
        <f t="shared" si="34"/>
        <v>5.7504349020325938</v>
      </c>
      <c r="X92" s="1">
        <v>7.6529999999999996</v>
      </c>
      <c r="Y92" s="1">
        <v>8.3995999999999995</v>
      </c>
      <c r="Z92" s="1">
        <v>6.4942000000000002</v>
      </c>
      <c r="AA92" s="1">
        <v>8.9499999999999993</v>
      </c>
      <c r="AB92" s="1">
        <v>9.3656000000000006</v>
      </c>
      <c r="AC92" s="1"/>
      <c r="AD92" s="1">
        <f t="shared" si="35"/>
        <v>63</v>
      </c>
      <c r="AE92" s="1">
        <f t="shared" si="36"/>
        <v>0</v>
      </c>
      <c r="AF92" s="1"/>
      <c r="AG92" s="1" t="str">
        <f>VLOOKUP(A92,[1]Бердянск!$A:$A,1,0)</f>
        <v>6853 МОЛОЧНЫЕ ПРЕМИУМ ПМ сос п/о мгс 1*6  Останкино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153</v>
      </c>
      <c r="B93" s="1" t="s">
        <v>32</v>
      </c>
      <c r="C93" s="1"/>
      <c r="D93" s="1"/>
      <c r="E93" s="1"/>
      <c r="F93" s="1"/>
      <c r="G93" s="6">
        <v>0.6</v>
      </c>
      <c r="H93" s="1" t="e">
        <v>#N/A</v>
      </c>
      <c r="I93" s="1" t="s">
        <v>33</v>
      </c>
      <c r="J93" s="1"/>
      <c r="K93" s="1">
        <f t="shared" si="30"/>
        <v>0</v>
      </c>
      <c r="L93" s="1"/>
      <c r="M93" s="1"/>
      <c r="N93" s="1"/>
      <c r="O93" s="1">
        <v>80</v>
      </c>
      <c r="P93" s="1">
        <f t="shared" si="44"/>
        <v>0</v>
      </c>
      <c r="Q93" s="5"/>
      <c r="R93" s="5">
        <v>50</v>
      </c>
      <c r="S93" s="5"/>
      <c r="T93" s="5">
        <v>80</v>
      </c>
      <c r="U93" s="1"/>
      <c r="V93" s="1" t="e">
        <f t="shared" si="46"/>
        <v>#DIV/0!</v>
      </c>
      <c r="W93" s="1" t="e">
        <f t="shared" si="34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43</v>
      </c>
      <c r="AD93" s="1">
        <f t="shared" si="35"/>
        <v>30</v>
      </c>
      <c r="AE93" s="1">
        <f t="shared" si="36"/>
        <v>0</v>
      </c>
      <c r="AF93" s="1"/>
      <c r="AG93" s="1" t="str">
        <f>VLOOKUP(A93,[1]Бердянск!$A:$A,1,0)</f>
        <v>6854 МОЛОЧНЫЕ ПРЕМИУМ ПМ сос п/о мгс 0,6кг  Останкино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131</v>
      </c>
      <c r="B94" s="1" t="s">
        <v>35</v>
      </c>
      <c r="C94" s="1">
        <v>7.8380000000000001</v>
      </c>
      <c r="D94" s="1">
        <v>67.783000000000001</v>
      </c>
      <c r="E94" s="1">
        <v>23.835999999999999</v>
      </c>
      <c r="F94" s="1">
        <v>45.94</v>
      </c>
      <c r="G94" s="6">
        <v>1</v>
      </c>
      <c r="H94" s="1">
        <v>60</v>
      </c>
      <c r="I94" s="1" t="s">
        <v>38</v>
      </c>
      <c r="J94" s="1">
        <v>30.734999999999999</v>
      </c>
      <c r="K94" s="1">
        <f t="shared" si="30"/>
        <v>-6.8990000000000009</v>
      </c>
      <c r="L94" s="1"/>
      <c r="M94" s="1"/>
      <c r="N94" s="1"/>
      <c r="O94" s="1">
        <v>130</v>
      </c>
      <c r="P94" s="1">
        <f t="shared" si="44"/>
        <v>4.7671999999999999</v>
      </c>
      <c r="Q94" s="5"/>
      <c r="R94" s="5">
        <f t="shared" si="45"/>
        <v>0</v>
      </c>
      <c r="S94" s="5"/>
      <c r="T94" s="5"/>
      <c r="U94" s="1"/>
      <c r="V94" s="1">
        <f t="shared" ref="V94:V96" si="48">(F94+N94+O94+R94+S94)/P94</f>
        <v>36.906360127538179</v>
      </c>
      <c r="W94" s="1">
        <f t="shared" si="34"/>
        <v>36.906360127538179</v>
      </c>
      <c r="X94" s="1">
        <v>12.909599999999999</v>
      </c>
      <c r="Y94" s="1">
        <v>9.7761999999999993</v>
      </c>
      <c r="Z94" s="1">
        <v>8.3379999999999992</v>
      </c>
      <c r="AA94" s="1">
        <v>11.829000000000001</v>
      </c>
      <c r="AB94" s="1">
        <v>19.149799999999999</v>
      </c>
      <c r="AC94" s="19" t="s">
        <v>36</v>
      </c>
      <c r="AD94" s="1">
        <f t="shared" si="35"/>
        <v>0</v>
      </c>
      <c r="AE94" s="1">
        <f t="shared" si="3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132</v>
      </c>
      <c r="B95" s="1" t="s">
        <v>35</v>
      </c>
      <c r="C95" s="1">
        <v>21.742999999999999</v>
      </c>
      <c r="D95" s="1">
        <v>149.10599999999999</v>
      </c>
      <c r="E95" s="1">
        <v>31.539000000000001</v>
      </c>
      <c r="F95" s="1">
        <v>127.36199999999999</v>
      </c>
      <c r="G95" s="6">
        <v>1</v>
      </c>
      <c r="H95" s="1">
        <v>60</v>
      </c>
      <c r="I95" s="1" t="s">
        <v>38</v>
      </c>
      <c r="J95" s="1">
        <v>32</v>
      </c>
      <c r="K95" s="1">
        <f t="shared" si="30"/>
        <v>-0.46099999999999852</v>
      </c>
      <c r="L95" s="1"/>
      <c r="M95" s="1"/>
      <c r="N95" s="1"/>
      <c r="O95" s="1">
        <v>35</v>
      </c>
      <c r="P95" s="1">
        <f t="shared" si="44"/>
        <v>6.3078000000000003</v>
      </c>
      <c r="Q95" s="5"/>
      <c r="R95" s="5">
        <f t="shared" si="45"/>
        <v>0</v>
      </c>
      <c r="S95" s="5"/>
      <c r="T95" s="5"/>
      <c r="U95" s="1"/>
      <c r="V95" s="1">
        <f t="shared" si="48"/>
        <v>25.73987761184565</v>
      </c>
      <c r="W95" s="1">
        <f t="shared" si="34"/>
        <v>25.73987761184565</v>
      </c>
      <c r="X95" s="1">
        <v>12.3096</v>
      </c>
      <c r="Y95" s="1">
        <v>11.847799999999999</v>
      </c>
      <c r="Z95" s="1">
        <v>5.9012000000000002</v>
      </c>
      <c r="AA95" s="1">
        <v>10.9696</v>
      </c>
      <c r="AB95" s="1">
        <v>15.744</v>
      </c>
      <c r="AC95" s="19" t="s">
        <v>36</v>
      </c>
      <c r="AD95" s="1">
        <f t="shared" si="35"/>
        <v>0</v>
      </c>
      <c r="AE95" s="1">
        <f t="shared" si="3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133</v>
      </c>
      <c r="B96" s="1" t="s">
        <v>35</v>
      </c>
      <c r="C96" s="1">
        <v>72.653999999999996</v>
      </c>
      <c r="D96" s="1">
        <v>74.677999999999997</v>
      </c>
      <c r="E96" s="1">
        <v>94.813999999999993</v>
      </c>
      <c r="F96" s="1">
        <v>34.453000000000003</v>
      </c>
      <c r="G96" s="6">
        <v>1</v>
      </c>
      <c r="H96" s="1">
        <v>60</v>
      </c>
      <c r="I96" s="1" t="s">
        <v>40</v>
      </c>
      <c r="J96" s="1">
        <v>94.5</v>
      </c>
      <c r="K96" s="1">
        <f t="shared" si="30"/>
        <v>0.31399999999999295</v>
      </c>
      <c r="L96" s="1"/>
      <c r="M96" s="1"/>
      <c r="N96" s="1"/>
      <c r="O96" s="1">
        <v>228</v>
      </c>
      <c r="P96" s="1">
        <f t="shared" si="44"/>
        <v>18.962799999999998</v>
      </c>
      <c r="Q96" s="5"/>
      <c r="R96" s="5">
        <f t="shared" si="45"/>
        <v>0</v>
      </c>
      <c r="S96" s="5">
        <v>30</v>
      </c>
      <c r="T96" s="5"/>
      <c r="U96" s="16">
        <f>X96/(Y96/100)-100</f>
        <v>64.111679754137867</v>
      </c>
      <c r="V96" s="1">
        <f t="shared" si="48"/>
        <v>15.422458708629527</v>
      </c>
      <c r="W96" s="1">
        <f t="shared" si="34"/>
        <v>13.840413862931635</v>
      </c>
      <c r="X96" s="1">
        <v>25.204599999999999</v>
      </c>
      <c r="Y96" s="1">
        <v>15.3582</v>
      </c>
      <c r="Z96" s="1">
        <v>17.018999999999998</v>
      </c>
      <c r="AA96" s="1">
        <v>15.364800000000001</v>
      </c>
      <c r="AB96" s="1">
        <v>19.0106</v>
      </c>
      <c r="AC96" s="1"/>
      <c r="AD96" s="1">
        <f t="shared" si="35"/>
        <v>0</v>
      </c>
      <c r="AE96" s="1">
        <f t="shared" si="36"/>
        <v>30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3" t="s">
        <v>134</v>
      </c>
      <c r="B97" s="13" t="s">
        <v>35</v>
      </c>
      <c r="C97" s="13">
        <v>2.0579999999999998</v>
      </c>
      <c r="D97" s="13"/>
      <c r="E97" s="13"/>
      <c r="F97" s="13"/>
      <c r="G97" s="14">
        <v>0</v>
      </c>
      <c r="H97" s="13">
        <v>45</v>
      </c>
      <c r="I97" s="13" t="s">
        <v>61</v>
      </c>
      <c r="J97" s="13"/>
      <c r="K97" s="13">
        <f t="shared" si="30"/>
        <v>0</v>
      </c>
      <c r="L97" s="13"/>
      <c r="M97" s="13"/>
      <c r="N97" s="13"/>
      <c r="O97" s="13"/>
      <c r="P97" s="13">
        <f t="shared" si="44"/>
        <v>0</v>
      </c>
      <c r="Q97" s="15"/>
      <c r="R97" s="15"/>
      <c r="S97" s="15"/>
      <c r="T97" s="15"/>
      <c r="U97" s="13"/>
      <c r="V97" s="13" t="e">
        <f t="shared" si="37"/>
        <v>#DIV/0!</v>
      </c>
      <c r="W97" s="13" t="e">
        <f t="shared" si="34"/>
        <v>#DIV/0!</v>
      </c>
      <c r="X97" s="13">
        <v>3.7305999999999999</v>
      </c>
      <c r="Y97" s="13">
        <v>-0.18</v>
      </c>
      <c r="Z97" s="13">
        <v>0.83520000000000005</v>
      </c>
      <c r="AA97" s="13">
        <v>2.4222000000000001</v>
      </c>
      <c r="AB97" s="13">
        <v>0.40379999999999999</v>
      </c>
      <c r="AC97" s="13" t="s">
        <v>84</v>
      </c>
      <c r="AD97" s="13">
        <f t="shared" si="35"/>
        <v>0</v>
      </c>
      <c r="AE97" s="13">
        <f t="shared" si="3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135</v>
      </c>
      <c r="B98" s="1" t="s">
        <v>32</v>
      </c>
      <c r="C98" s="1"/>
      <c r="D98" s="1">
        <v>80</v>
      </c>
      <c r="E98" s="1">
        <v>55</v>
      </c>
      <c r="F98" s="1">
        <v>25</v>
      </c>
      <c r="G98" s="6">
        <v>0.33</v>
      </c>
      <c r="H98" s="1">
        <v>30</v>
      </c>
      <c r="I98" s="1" t="s">
        <v>33</v>
      </c>
      <c r="J98" s="1">
        <v>55</v>
      </c>
      <c r="K98" s="1">
        <f t="shared" ref="K98:K103" si="49">E98-J98</f>
        <v>0</v>
      </c>
      <c r="L98" s="1"/>
      <c r="M98" s="1"/>
      <c r="N98" s="1"/>
      <c r="O98" s="1">
        <v>40</v>
      </c>
      <c r="P98" s="1">
        <f t="shared" ref="P98" si="50">E98/5</f>
        <v>11</v>
      </c>
      <c r="Q98" s="5">
        <f t="shared" ref="Q98:Q99" si="51">13*P98-O98-N98-F98</f>
        <v>78</v>
      </c>
      <c r="R98" s="5">
        <v>120</v>
      </c>
      <c r="S98" s="5"/>
      <c r="T98" s="5">
        <v>150</v>
      </c>
      <c r="U98" s="1"/>
      <c r="V98" s="1">
        <f t="shared" ref="V98:V100" si="52">(F98+N98+O98+R98)/P98</f>
        <v>16.818181818181817</v>
      </c>
      <c r="W98" s="1">
        <f t="shared" si="34"/>
        <v>5.9090909090909092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43</v>
      </c>
      <c r="AD98" s="1">
        <f t="shared" si="35"/>
        <v>39.6</v>
      </c>
      <c r="AE98" s="1">
        <f t="shared" si="36"/>
        <v>0</v>
      </c>
      <c r="AF98" s="1"/>
      <c r="AG98" s="1" t="str">
        <f>VLOOKUP(A98,[1]Бердянск!$A:$A,1,0)</f>
        <v>6909 ДЛЯ ДЕТЕЙ сос п/о мгс 0,33кг 8шт  Останкино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136</v>
      </c>
      <c r="B99" s="1" t="s">
        <v>32</v>
      </c>
      <c r="C99" s="1">
        <v>145</v>
      </c>
      <c r="D99" s="1">
        <v>81</v>
      </c>
      <c r="E99" s="1">
        <v>151</v>
      </c>
      <c r="F99" s="1">
        <v>44</v>
      </c>
      <c r="G99" s="6">
        <v>0.18</v>
      </c>
      <c r="H99" s="1">
        <v>45</v>
      </c>
      <c r="I99" s="1" t="s">
        <v>33</v>
      </c>
      <c r="J99" s="1">
        <v>176</v>
      </c>
      <c r="K99" s="1">
        <f t="shared" si="49"/>
        <v>-25</v>
      </c>
      <c r="L99" s="1"/>
      <c r="M99" s="1"/>
      <c r="N99" s="1"/>
      <c r="O99" s="1">
        <v>0</v>
      </c>
      <c r="P99" s="1">
        <f>E99/5</f>
        <v>30.2</v>
      </c>
      <c r="Q99" s="5">
        <f t="shared" si="51"/>
        <v>348.59999999999997</v>
      </c>
      <c r="R99" s="5">
        <f t="shared" ref="R99:R100" si="53">ROUND(Q99,0)</f>
        <v>349</v>
      </c>
      <c r="S99" s="5"/>
      <c r="T99" s="5"/>
      <c r="U99" s="1"/>
      <c r="V99" s="1">
        <f t="shared" si="52"/>
        <v>13.013245033112582</v>
      </c>
      <c r="W99" s="1">
        <f t="shared" si="34"/>
        <v>1.4569536423841061</v>
      </c>
      <c r="X99" s="1">
        <v>25</v>
      </c>
      <c r="Y99" s="1">
        <v>11.6</v>
      </c>
      <c r="Z99" s="1">
        <v>24.4</v>
      </c>
      <c r="AA99" s="1">
        <v>10.8</v>
      </c>
      <c r="AB99" s="1">
        <v>26.2</v>
      </c>
      <c r="AC99" s="1"/>
      <c r="AD99" s="1">
        <f t="shared" si="35"/>
        <v>62.82</v>
      </c>
      <c r="AE99" s="1">
        <f t="shared" si="36"/>
        <v>0</v>
      </c>
      <c r="AF99" s="1"/>
      <c r="AG99" s="1" t="str">
        <f>VLOOKUP(A99,[1]Бердянск!$A:$A,1,0)</f>
        <v>6919 БЕКОН Останкино с/к с/н в/у 1/180 10шт  Останкино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1" t="s">
        <v>137</v>
      </c>
      <c r="B100" s="1" t="s">
        <v>32</v>
      </c>
      <c r="C100" s="1"/>
      <c r="D100" s="1"/>
      <c r="E100" s="1"/>
      <c r="F100" s="1"/>
      <c r="G100" s="6">
        <v>0.36</v>
      </c>
      <c r="H100" s="1">
        <v>45</v>
      </c>
      <c r="I100" s="1" t="s">
        <v>33</v>
      </c>
      <c r="J100" s="1"/>
      <c r="K100" s="1">
        <f t="shared" si="49"/>
        <v>0</v>
      </c>
      <c r="L100" s="1"/>
      <c r="M100" s="1"/>
      <c r="N100" s="1"/>
      <c r="O100" s="1">
        <v>160</v>
      </c>
      <c r="P100" s="1">
        <f>E100/5</f>
        <v>0</v>
      </c>
      <c r="Q100" s="5">
        <f>13*P86-O100-F86</f>
        <v>35</v>
      </c>
      <c r="R100" s="5">
        <f t="shared" si="53"/>
        <v>35</v>
      </c>
      <c r="S100" s="5"/>
      <c r="T100" s="5"/>
      <c r="U100" s="1"/>
      <c r="V100" s="1" t="e">
        <f t="shared" si="52"/>
        <v>#DIV/0!</v>
      </c>
      <c r="W100" s="1" t="e">
        <f t="shared" si="34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2" t="s">
        <v>142</v>
      </c>
      <c r="AD100" s="1">
        <f t="shared" si="35"/>
        <v>12.6</v>
      </c>
      <c r="AE100" s="1">
        <f t="shared" si="36"/>
        <v>0</v>
      </c>
      <c r="AF100" s="1"/>
      <c r="AG100" s="1" t="str">
        <f>VLOOKUP(A100,[1]Бердянск!$A:$A,1,0)</f>
        <v>6931 ИЗ ОТБОРНОГО МЯСА ПМ сос п/о мгс 1/360  Останкино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138</v>
      </c>
      <c r="B101" s="1" t="s">
        <v>32</v>
      </c>
      <c r="C101" s="1"/>
      <c r="D101" s="1">
        <v>38</v>
      </c>
      <c r="E101" s="18">
        <v>31</v>
      </c>
      <c r="F101" s="18">
        <v>-2</v>
      </c>
      <c r="G101" s="6">
        <v>0</v>
      </c>
      <c r="H101" s="1">
        <v>45</v>
      </c>
      <c r="I101" s="1" t="s">
        <v>139</v>
      </c>
      <c r="J101" s="1">
        <v>31</v>
      </c>
      <c r="K101" s="1">
        <f t="shared" si="49"/>
        <v>0</v>
      </c>
      <c r="L101" s="1"/>
      <c r="M101" s="1"/>
      <c r="N101" s="1"/>
      <c r="O101" s="1"/>
      <c r="P101" s="1">
        <f>E101/5</f>
        <v>6.2</v>
      </c>
      <c r="Q101" s="5"/>
      <c r="R101" s="5"/>
      <c r="S101" s="5"/>
      <c r="T101" s="5"/>
      <c r="U101" s="1"/>
      <c r="V101" s="1">
        <f t="shared" si="37"/>
        <v>-0.32258064516129031</v>
      </c>
      <c r="W101" s="1">
        <f t="shared" si="34"/>
        <v>-0.32258064516129031</v>
      </c>
      <c r="X101" s="1">
        <v>9.6</v>
      </c>
      <c r="Y101" s="1">
        <v>12.6</v>
      </c>
      <c r="Z101" s="1">
        <v>12.2</v>
      </c>
      <c r="AA101" s="1">
        <v>16.2</v>
      </c>
      <c r="AB101" s="1">
        <v>10.199999999999999</v>
      </c>
      <c r="AC101" s="1"/>
      <c r="AD101" s="1">
        <f t="shared" si="35"/>
        <v>0</v>
      </c>
      <c r="AE101" s="1">
        <f t="shared" si="3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 t="s">
        <v>140</v>
      </c>
      <c r="B102" s="1" t="s">
        <v>35</v>
      </c>
      <c r="C102" s="1"/>
      <c r="D102" s="1">
        <v>26.975999999999999</v>
      </c>
      <c r="E102" s="18">
        <v>30.201000000000001</v>
      </c>
      <c r="F102" s="18">
        <v>-6.4560000000000004</v>
      </c>
      <c r="G102" s="6">
        <v>0</v>
      </c>
      <c r="H102" s="1">
        <v>45</v>
      </c>
      <c r="I102" s="1" t="s">
        <v>139</v>
      </c>
      <c r="J102" s="1">
        <v>28</v>
      </c>
      <c r="K102" s="1">
        <f t="shared" si="49"/>
        <v>2.2010000000000005</v>
      </c>
      <c r="L102" s="1"/>
      <c r="M102" s="1"/>
      <c r="N102" s="1"/>
      <c r="O102" s="1"/>
      <c r="P102" s="1">
        <f>E102/5</f>
        <v>6.0402000000000005</v>
      </c>
      <c r="Q102" s="5"/>
      <c r="R102" s="5"/>
      <c r="S102" s="5"/>
      <c r="T102" s="5"/>
      <c r="U102" s="1"/>
      <c r="V102" s="1">
        <f t="shared" si="37"/>
        <v>-1.0688387801728418</v>
      </c>
      <c r="W102" s="1">
        <f t="shared" si="34"/>
        <v>-1.0688387801728418</v>
      </c>
      <c r="X102" s="1">
        <v>4.3243999999999998</v>
      </c>
      <c r="Y102" s="1">
        <v>4.3496000000000006</v>
      </c>
      <c r="Z102" s="1">
        <v>6.4896000000000003</v>
      </c>
      <c r="AA102" s="1">
        <v>6.5805999999999996</v>
      </c>
      <c r="AB102" s="1">
        <v>1.0578000000000001</v>
      </c>
      <c r="AC102" s="1"/>
      <c r="AD102" s="1">
        <f t="shared" si="35"/>
        <v>0</v>
      </c>
      <c r="AE102" s="1">
        <f t="shared" si="36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3" t="s">
        <v>141</v>
      </c>
      <c r="B103" s="13" t="s">
        <v>35</v>
      </c>
      <c r="C103" s="13">
        <v>-1.43</v>
      </c>
      <c r="D103" s="13"/>
      <c r="E103" s="13"/>
      <c r="F103" s="13">
        <v>-1.43</v>
      </c>
      <c r="G103" s="14">
        <v>0</v>
      </c>
      <c r="H103" s="13" t="e">
        <v>#N/A</v>
      </c>
      <c r="I103" s="13" t="s">
        <v>61</v>
      </c>
      <c r="J103" s="13"/>
      <c r="K103" s="13">
        <f t="shared" si="49"/>
        <v>0</v>
      </c>
      <c r="L103" s="13"/>
      <c r="M103" s="13"/>
      <c r="N103" s="13"/>
      <c r="O103" s="13"/>
      <c r="P103" s="13">
        <f>E103/5</f>
        <v>0</v>
      </c>
      <c r="Q103" s="15"/>
      <c r="R103" s="15"/>
      <c r="S103" s="15"/>
      <c r="T103" s="15"/>
      <c r="U103" s="13"/>
      <c r="V103" s="13" t="e">
        <f t="shared" si="37"/>
        <v>#DIV/0!</v>
      </c>
      <c r="W103" s="13" t="e">
        <f t="shared" si="34"/>
        <v>#DIV/0!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 t="s">
        <v>61</v>
      </c>
      <c r="AD103" s="13">
        <f t="shared" si="35"/>
        <v>0</v>
      </c>
      <c r="AE103" s="13">
        <f t="shared" si="36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D103" xr:uid="{CC2DE155-0DA9-433F-9A1A-180324D118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2024-10-01T06:16:16Z</dcterms:created>
  <dcterms:modified xsi:type="dcterms:W3CDTF">2024-10-11T13:38:54Z</dcterms:modified>
</cp:coreProperties>
</file>