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EA4D7DDD-6F7D-4C04-8086-E8E1D93BFCC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9" i="1" l="1"/>
  <c r="AF97" i="1"/>
  <c r="AF95" i="1"/>
  <c r="AF94" i="1"/>
  <c r="AF93" i="1"/>
  <c r="AF92" i="1"/>
  <c r="AF89" i="1"/>
  <c r="AF81" i="1"/>
  <c r="AF80" i="1"/>
  <c r="AF79" i="1"/>
  <c r="AF77" i="1"/>
  <c r="AF75" i="1"/>
  <c r="AF73" i="1"/>
  <c r="AF72" i="1"/>
  <c r="AF70" i="1"/>
  <c r="AF66" i="1"/>
  <c r="AF65" i="1"/>
  <c r="AF63" i="1"/>
  <c r="AF61" i="1"/>
  <c r="AF60" i="1"/>
  <c r="AF57" i="1"/>
  <c r="AF56" i="1"/>
  <c r="AF55" i="1"/>
  <c r="AF53" i="1"/>
  <c r="AF52" i="1"/>
  <c r="AF51" i="1"/>
  <c r="AF50" i="1"/>
  <c r="AF49" i="1"/>
  <c r="AF46" i="1"/>
  <c r="AF45" i="1"/>
  <c r="AF44" i="1"/>
  <c r="AF40" i="1"/>
  <c r="AF35" i="1"/>
  <c r="AF34" i="1"/>
  <c r="AF33" i="1"/>
  <c r="AF32" i="1"/>
  <c r="AF31" i="1"/>
  <c r="AF30" i="1"/>
  <c r="AF27" i="1"/>
  <c r="AF26" i="1"/>
  <c r="AF25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9" i="1"/>
  <c r="AF8" i="1"/>
  <c r="AF7" i="1"/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6" i="1"/>
  <c r="AD7" i="1"/>
  <c r="AD8" i="1" l="1"/>
  <c r="R5" i="1"/>
  <c r="AD5" i="1" l="1"/>
  <c r="Q29" i="1"/>
  <c r="AC99" i="1"/>
  <c r="Q98" i="1"/>
  <c r="AC95" i="1"/>
  <c r="AC92" i="1"/>
  <c r="Q91" i="1"/>
  <c r="Q90" i="1"/>
  <c r="Q88" i="1"/>
  <c r="Q87" i="1"/>
  <c r="Q86" i="1"/>
  <c r="Q84" i="1"/>
  <c r="Q83" i="1"/>
  <c r="Q82" i="1"/>
  <c r="AC81" i="1"/>
  <c r="Q78" i="1"/>
  <c r="Q76" i="1"/>
  <c r="Q74" i="1"/>
  <c r="Q71" i="1"/>
  <c r="Q68" i="1"/>
  <c r="Q67" i="1"/>
  <c r="AC66" i="1"/>
  <c r="AC65" i="1"/>
  <c r="Q64" i="1"/>
  <c r="Q62" i="1"/>
  <c r="AC61" i="1"/>
  <c r="AC60" i="1"/>
  <c r="Q59" i="1"/>
  <c r="Q58" i="1"/>
  <c r="Q54" i="1"/>
  <c r="Q47" i="1"/>
  <c r="Q43" i="1"/>
  <c r="Q42" i="1"/>
  <c r="Q41" i="1"/>
  <c r="Q39" i="1"/>
  <c r="Q38" i="1"/>
  <c r="Q37" i="1"/>
  <c r="Q36" i="1"/>
  <c r="AC31" i="1"/>
  <c r="AC29" i="1"/>
  <c r="AC27" i="1"/>
  <c r="Q24" i="1"/>
  <c r="AC23" i="1"/>
  <c r="AC14" i="1"/>
  <c r="AC11" i="1"/>
  <c r="Q10" i="1"/>
  <c r="AC7" i="1"/>
  <c r="Q6" i="1"/>
  <c r="AC37" i="1" l="1"/>
  <c r="AC39" i="1"/>
  <c r="AC47" i="1"/>
  <c r="AC58" i="1"/>
  <c r="AC62" i="1"/>
  <c r="AC71" i="1"/>
  <c r="AC83" i="1"/>
  <c r="AC86" i="1"/>
  <c r="AC88" i="1"/>
  <c r="AC6" i="1"/>
  <c r="AC24" i="1"/>
  <c r="AC36" i="1"/>
  <c r="AC41" i="1"/>
  <c r="AC43" i="1"/>
  <c r="AC54" i="1"/>
  <c r="AC64" i="1"/>
  <c r="AC68" i="1"/>
  <c r="AC74" i="1"/>
  <c r="AC78" i="1"/>
  <c r="AC82" i="1"/>
  <c r="AC87" i="1"/>
  <c r="AC90" i="1"/>
  <c r="AC10" i="1"/>
  <c r="AC91" i="1"/>
  <c r="AC34" i="1"/>
  <c r="AC38" i="1"/>
  <c r="AC42" i="1"/>
  <c r="AC59" i="1"/>
  <c r="AC63" i="1"/>
  <c r="AC67" i="1"/>
  <c r="AC72" i="1"/>
  <c r="AC76" i="1"/>
  <c r="AC80" i="1"/>
  <c r="AC84" i="1"/>
  <c r="AC98" i="1"/>
  <c r="E36" i="1"/>
  <c r="E30" i="1"/>
  <c r="E58" i="1"/>
  <c r="O97" i="1" l="1"/>
  <c r="O81" i="1"/>
  <c r="U81" i="1" s="1"/>
  <c r="O80" i="1"/>
  <c r="U80" i="1" s="1"/>
  <c r="O34" i="1"/>
  <c r="U34" i="1" s="1"/>
  <c r="O11" i="1"/>
  <c r="U11" i="1" s="1"/>
  <c r="AC28" i="1"/>
  <c r="AC48" i="1"/>
  <c r="AC69" i="1"/>
  <c r="AC85" i="1"/>
  <c r="AC96" i="1"/>
  <c r="AC100" i="1"/>
  <c r="AC101" i="1"/>
  <c r="AC102" i="1"/>
  <c r="O7" i="1"/>
  <c r="U7" i="1" s="1"/>
  <c r="O8" i="1"/>
  <c r="U8" i="1" s="1"/>
  <c r="O9" i="1"/>
  <c r="U9" i="1" s="1"/>
  <c r="O10" i="1"/>
  <c r="U10" i="1" s="1"/>
  <c r="O12" i="1"/>
  <c r="O13" i="1"/>
  <c r="U13" i="1" s="1"/>
  <c r="O14" i="1"/>
  <c r="U14" i="1" s="1"/>
  <c r="O15" i="1"/>
  <c r="U15" i="1" s="1"/>
  <c r="O16" i="1"/>
  <c r="U16" i="1" s="1"/>
  <c r="O17" i="1"/>
  <c r="O18" i="1"/>
  <c r="P18" i="1" s="1"/>
  <c r="Q18" i="1" s="1"/>
  <c r="O19" i="1"/>
  <c r="U19" i="1" s="1"/>
  <c r="O20" i="1"/>
  <c r="O21" i="1"/>
  <c r="U21" i="1" s="1"/>
  <c r="O22" i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P32" i="1" s="1"/>
  <c r="Q32" i="1" s="1"/>
  <c r="O33" i="1"/>
  <c r="U33" i="1" s="1"/>
  <c r="O35" i="1"/>
  <c r="O36" i="1"/>
  <c r="U36" i="1" s="1"/>
  <c r="O37" i="1"/>
  <c r="U37" i="1" s="1"/>
  <c r="O38" i="1"/>
  <c r="U38" i="1" s="1"/>
  <c r="O39" i="1"/>
  <c r="U39" i="1" s="1"/>
  <c r="O40" i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P50" i="1" s="1"/>
  <c r="Q50" i="1" s="1"/>
  <c r="O51" i="1"/>
  <c r="P51" i="1" s="1"/>
  <c r="Q51" i="1" s="1"/>
  <c r="O52" i="1"/>
  <c r="P52" i="1" s="1"/>
  <c r="Q52" i="1" s="1"/>
  <c r="O53" i="1"/>
  <c r="P53" i="1" s="1"/>
  <c r="Q53" i="1" s="1"/>
  <c r="O54" i="1"/>
  <c r="U54" i="1" s="1"/>
  <c r="O55" i="1"/>
  <c r="P55" i="1" s="1"/>
  <c r="Q55" i="1" s="1"/>
  <c r="O56" i="1"/>
  <c r="O57" i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P70" i="1" s="1"/>
  <c r="Q70" i="1" s="1"/>
  <c r="O71" i="1"/>
  <c r="U71" i="1" s="1"/>
  <c r="O72" i="1"/>
  <c r="U72" i="1" s="1"/>
  <c r="O73" i="1"/>
  <c r="O74" i="1"/>
  <c r="U74" i="1" s="1"/>
  <c r="O75" i="1"/>
  <c r="U75" i="1" s="1"/>
  <c r="O76" i="1"/>
  <c r="U76" i="1" s="1"/>
  <c r="O77" i="1"/>
  <c r="P77" i="1" s="1"/>
  <c r="Q77" i="1" s="1"/>
  <c r="O78" i="1"/>
  <c r="U78" i="1" s="1"/>
  <c r="O79" i="1"/>
  <c r="U79" i="1" s="1"/>
  <c r="O82" i="1"/>
  <c r="U82" i="1" s="1"/>
  <c r="O83" i="1"/>
  <c r="U83" i="1" s="1"/>
  <c r="O84" i="1"/>
  <c r="U84" i="1" s="1"/>
  <c r="O85" i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8" i="1"/>
  <c r="U98" i="1" s="1"/>
  <c r="O99" i="1"/>
  <c r="U99" i="1" s="1"/>
  <c r="O100" i="1"/>
  <c r="U100" i="1" s="1"/>
  <c r="O101" i="1"/>
  <c r="U101" i="1" s="1"/>
  <c r="O102" i="1"/>
  <c r="U102" i="1" s="1"/>
  <c r="O6" i="1"/>
  <c r="U6" i="1" s="1"/>
  <c r="U70" i="1" l="1"/>
  <c r="U52" i="1"/>
  <c r="U50" i="1"/>
  <c r="U77" i="1"/>
  <c r="U55" i="1"/>
  <c r="U53" i="1"/>
  <c r="U51" i="1"/>
  <c r="U32" i="1"/>
  <c r="U18" i="1"/>
  <c r="P99" i="1"/>
  <c r="U85" i="1"/>
  <c r="P57" i="1"/>
  <c r="U57" i="1"/>
  <c r="P35" i="1"/>
  <c r="U35" i="1"/>
  <c r="P22" i="1"/>
  <c r="U22" i="1"/>
  <c r="P20" i="1"/>
  <c r="U20" i="1"/>
  <c r="P56" i="1"/>
  <c r="U56" i="1"/>
  <c r="P40" i="1"/>
  <c r="U40" i="1"/>
  <c r="P17" i="1"/>
  <c r="U17" i="1"/>
  <c r="P97" i="1"/>
  <c r="U97" i="1"/>
  <c r="P93" i="1"/>
  <c r="P89" i="1"/>
  <c r="P49" i="1"/>
  <c r="P45" i="1"/>
  <c r="P9" i="1"/>
  <c r="P94" i="1"/>
  <c r="P46" i="1"/>
  <c r="P25" i="1"/>
  <c r="AC93" i="1"/>
  <c r="AC89" i="1"/>
  <c r="AC77" i="1"/>
  <c r="AC57" i="1"/>
  <c r="AC55" i="1"/>
  <c r="AC53" i="1"/>
  <c r="AC51" i="1"/>
  <c r="AC49" i="1"/>
  <c r="AC45" i="1"/>
  <c r="AC35" i="1"/>
  <c r="AC32" i="1"/>
  <c r="AC22" i="1"/>
  <c r="AC20" i="1"/>
  <c r="AC18" i="1"/>
  <c r="AC9" i="1"/>
  <c r="AC94" i="1"/>
  <c r="AC70" i="1"/>
  <c r="AC56" i="1"/>
  <c r="AC52" i="1"/>
  <c r="AC50" i="1"/>
  <c r="AC46" i="1"/>
  <c r="AC40" i="1"/>
  <c r="AC25" i="1"/>
  <c r="AC17" i="1"/>
  <c r="AC97" i="1"/>
  <c r="P73" i="1"/>
  <c r="Q73" i="1" s="1"/>
  <c r="P16" i="1"/>
  <c r="P79" i="1"/>
  <c r="P75" i="1"/>
  <c r="P44" i="1"/>
  <c r="P33" i="1"/>
  <c r="P21" i="1"/>
  <c r="P19" i="1"/>
  <c r="P15" i="1"/>
  <c r="P13" i="1"/>
  <c r="P8" i="1"/>
  <c r="P30" i="1"/>
  <c r="P26" i="1"/>
  <c r="P12" i="1"/>
  <c r="Q12" i="1" s="1"/>
  <c r="V102" i="1"/>
  <c r="V100" i="1"/>
  <c r="V98" i="1"/>
  <c r="V95" i="1"/>
  <c r="V93" i="1"/>
  <c r="V91" i="1"/>
  <c r="V89" i="1"/>
  <c r="V87" i="1"/>
  <c r="V85" i="1"/>
  <c r="V83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2" i="1"/>
  <c r="V30" i="1"/>
  <c r="V28" i="1"/>
  <c r="V26" i="1"/>
  <c r="V24" i="1"/>
  <c r="V22" i="1"/>
  <c r="V20" i="1"/>
  <c r="V18" i="1"/>
  <c r="V16" i="1"/>
  <c r="V14" i="1"/>
  <c r="V12" i="1"/>
  <c r="V9" i="1"/>
  <c r="V7" i="1"/>
  <c r="V11" i="1"/>
  <c r="V80" i="1"/>
  <c r="V97" i="1"/>
  <c r="V6" i="1"/>
  <c r="V101" i="1"/>
  <c r="V99" i="1"/>
  <c r="V96" i="1"/>
  <c r="V94" i="1"/>
  <c r="V92" i="1"/>
  <c r="V90" i="1"/>
  <c r="V88" i="1"/>
  <c r="V86" i="1"/>
  <c r="V84" i="1"/>
  <c r="V82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3" i="1"/>
  <c r="V31" i="1"/>
  <c r="V29" i="1"/>
  <c r="V27" i="1"/>
  <c r="V25" i="1"/>
  <c r="V23" i="1"/>
  <c r="V21" i="1"/>
  <c r="V19" i="1"/>
  <c r="V17" i="1"/>
  <c r="V15" i="1"/>
  <c r="V13" i="1"/>
  <c r="V10" i="1"/>
  <c r="V8" i="1"/>
  <c r="V34" i="1"/>
  <c r="V81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73" i="1" l="1"/>
  <c r="U12" i="1"/>
  <c r="AC26" i="1"/>
  <c r="AC8" i="1"/>
  <c r="Q5" i="1"/>
  <c r="AC15" i="1"/>
  <c r="AC21" i="1"/>
  <c r="AC44" i="1"/>
  <c r="AC79" i="1"/>
  <c r="AC73" i="1"/>
  <c r="AC12" i="1"/>
  <c r="AC30" i="1"/>
  <c r="AC13" i="1"/>
  <c r="AC19" i="1"/>
  <c r="AC33" i="1"/>
  <c r="AC75" i="1"/>
  <c r="AC16" i="1"/>
  <c r="P5" i="1"/>
  <c r="K5" i="1"/>
  <c r="AC5" i="1" l="1"/>
</calcChain>
</file>

<file path=xl/sharedStrings.xml><?xml version="1.0" encoding="utf-8"?>
<sst xmlns="http://schemas.openxmlformats.org/spreadsheetml/2006/main" count="364" uniqueCount="146">
  <si>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</si>
  <si>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</si>
  <si>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</si>
  <si>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</si>
  <si>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</si>
  <si>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</si>
  <si>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</si>
  <si>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</si>
  <si>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</si>
  <si>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</si>
  <si>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</si>
  <si>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</si>
  <si>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</si>
  <si>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</si>
  <si>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</si>
  <si>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</si>
  <si>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</si>
  <si>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</si>
  <si>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</si>
  <si>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</si>
  <si>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</si>
  <si>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</si>
  <si>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</si>
  <si>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</si>
  <si>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</si>
  <si>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</si>
  <si>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</si>
  <si>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</si>
  <si>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</si>
  <si>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</si>
  <si>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</si>
  <si>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</si>
  <si>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</si>
  <si>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</si>
  <si>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</si>
  <si>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</si>
  <si>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</si>
  <si>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</si>
  <si>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</si>
  <si>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</si>
  <si>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</si>
  <si>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</si>
  <si>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</si>
  <si>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</si>
  <si>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</si>
  <si>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</si>
  <si>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</si>
  <si>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</si>
  <si>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</si>
  <si>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</si>
  <si>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</si>
  <si>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</si>
  <si>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</si>
  <si>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</si>
  <si>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</si>
  <si>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</si>
  <si>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</si>
  <si>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</si>
  <si>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</si>
  <si>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</si>
  <si>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</si>
  <si>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</si>
  <si>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</si>
  <si>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</si>
  <si>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</si>
  <si>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</si>
  <si>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</si>
  <si>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</si>
  <si>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</si>
  <si>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</si>
  <si>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</si>
  <si>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</si>
  <si>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</si>
  <si>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</si>
  <si>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</si>
  <si>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</si>
  <si>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</si>
  <si>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</si>
  <si>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</si>
  <si>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</si>
  <si>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</si>
  <si>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</si>
  <si>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</si>
  <si>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</si>
  <si>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</si>
  <si>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</si>
  <si>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</si>
  <si>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</si>
  <si>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</si>
  <si>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</si>
  <si>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</si>
  <si>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</si>
  <si>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</si>
  <si>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</si>
  <si>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</si>
  <si>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</si>
  <si>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</si>
  <si>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</si>
  <si>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</si>
  <si>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</si>
  <si>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</si>
  <si>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</si>
  <si>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</si>
  <si>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</si>
  <si>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</si>
  <si>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ш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</si>
  <si>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</si>
  <si>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</si>
  <si>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</si>
  <si>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</si>
  <si>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</si>
  <si>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</si>
  <si>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</si>
  <si>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</si>
  <si>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</si>
  <si>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</si>
  <si>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</si>
  <si>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</si>
  <si>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</si>
  <si>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</si>
  <si>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</si>
  <si>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</si>
  <si>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</si>
  <si>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</si>
  <si>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</si>
  <si>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</si>
  <si>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</si>
  <si>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</si>
  <si>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</si>
  <si>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</si>
  <si>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</si>
  <si>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</si>
  <si>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</si>
  <si>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</si>
  <si>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</si>
  <si>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</si>
  <si>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</si>
  <si>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новинка / вместо 6822 / завод продолжает отгружать старое СКЮ</t>
  </si>
  <si>
    <t>Потребность команды / срок 120 жней</t>
  </si>
  <si>
    <t>Ротация</t>
  </si>
  <si>
    <t>Вымывается</t>
  </si>
  <si>
    <t>заказ</t>
  </si>
  <si>
    <t>05,10,</t>
  </si>
  <si>
    <t>07,10,</t>
  </si>
  <si>
    <t>6787 СЕРВЕЛАТ КРЕМЛЕВСКИЙ в/к в/у 0,33кг 8шт  Останкино</t>
  </si>
  <si>
    <t>6854 МОЛОЧНЫЕ ПРЕМИУМ ПМ сос п/о мгс 0,6кг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</si>
</sst>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6498 МОЛОЧНАЯ Папа может вар п/о  ОСТАНКИНО</v>
          </cell>
        </row>
        <row r="62">
          <cell r="A62" t="str">
            <v>6527 ШПИКАЧКИ СОЧНЫЕ ПМ сар б/о мгс 1*3 45с ОСТАНКИНО</v>
          </cell>
        </row>
        <row r="63">
          <cell r="A63" t="str">
            <v>6550 МЯСНЫЕ Папа может сар б/о мгс 1*3 О 45с  Останкино</v>
          </cell>
        </row>
        <row r="64">
          <cell r="A64" t="str">
            <v>6555 ПОСОЛЬСКАЯ с/к с/н в/у 1/100 10шт.  ОСТАНКИНО</v>
          </cell>
        </row>
        <row r="65">
          <cell r="A65" t="str">
            <v>6563 СЛИВОЧНЫЕ СН сос п/о мгс 1*6  ОСТАНКИНО</v>
          </cell>
        </row>
        <row r="66">
          <cell r="A66" t="str">
            <v>6586 МРАМОРНАЯ И БАЛЫКОВАЯ в/к с/н мгс 1/90  Останкино</v>
          </cell>
        </row>
        <row r="67">
          <cell r="A67" t="str">
            <v>6602 БАВАРСКИЕ ПМ сос ц/о мгс 0,35кг 8шт  Останкино</v>
          </cell>
        </row>
        <row r="68">
          <cell r="A68" t="str">
            <v>6607 С ГОВЯДИНОЙ ПМ сар б/о мгс 1*3_45с</v>
          </cell>
        </row>
        <row r="69">
          <cell r="A69" t="str">
            <v>6661 СОЧНЫЙ ГРИЛЬ ПМ сос п/о мгс 1,5*4_Маяк Останкино</v>
          </cell>
        </row>
        <row r="70">
          <cell r="A70" t="str">
            <v>6666 БОЯNСКАЯ Папа может п/к в/у 0,28кг 8шт  ОСТАНКИНО</v>
          </cell>
        </row>
        <row r="71">
          <cell r="A71" t="str">
            <v>6669 ВЕНСКАЯ САЛЯМИ п/к в/у 0,28кг 8шт  ОСТАНКИНО</v>
          </cell>
        </row>
        <row r="72">
          <cell r="A72" t="str">
            <v>6683 СЕРВЕЛАТ ЗЕРНИСТЫЙ ПМ в/к в/у 0,35кг  ОСТАНКИНО</v>
          </cell>
        </row>
        <row r="73">
          <cell r="A73" t="str">
            <v>6684 СЕРВЕЛАТ КАРЕЛЬСКИЙ ПМ в/к в/у 0,28кг  ОСТАНКИНО</v>
          </cell>
        </row>
        <row r="74">
          <cell r="A74" t="str">
            <v>6689 СЕРВЕЛАТ ОХОТНИЧИЙ ПМ в/к в/у 0,35кг 8шт  ОСТАНКИНО</v>
          </cell>
        </row>
        <row r="75">
          <cell r="A75" t="str">
            <v>6692 СЕРВЕЛАТ ПРИМА в/к в/у 0.28кг 8шт.  ОСТАНКИНО</v>
          </cell>
        </row>
        <row r="76">
          <cell r="A76" t="str">
            <v>6697 СЕРВЕЛАТ ФИНСКИЙ ПМ в/к в/у 0,35кг 8шт  ОСТАНКИНО</v>
          </cell>
        </row>
        <row r="77">
          <cell r="A77" t="str">
            <v>6701 СЕРВЕЛАТ ШВАРЦЕР ПМ в/к в/у 0.28кг 8шт.  ОСТАНКИНО</v>
          </cell>
        </row>
        <row r="78">
          <cell r="A78" t="str">
            <v>6713 СОЧНЫЙ ГРИЛЬ ПМ сос п/о мгс 0,41кг 8 шт.  ОСТАНКИНО</v>
          </cell>
        </row>
        <row r="79">
          <cell r="A79" t="str">
            <v>6716 ОСОБАЯ Коровино ( в сетке) 0,5кг 8шт  Останкино</v>
          </cell>
        </row>
        <row r="80">
          <cell r="A80" t="str">
            <v>6722 СОЧНЫЕ ПМ сос п/о мгс 0,41кг 10шт  ОСТАНКИНО</v>
          </cell>
        </row>
        <row r="81">
          <cell r="A81" t="str">
            <v>6726 СЛИВОЧНЫЕ ПМ сос п/о мгс 0,41кг 10шт  Останкино</v>
          </cell>
        </row>
        <row r="82">
          <cell r="A82" t="str">
            <v>6734 ОСОБАЯ СО ШПИКОМ Коровино(в сетке) 0,5кг  Останкино</v>
          </cell>
        </row>
        <row r="83">
          <cell r="A83" t="str">
            <v>6751 СЛИВОЧНЫЕ СН сос п/о мгс 0,41 кг 10шт.  Останкино</v>
          </cell>
        </row>
        <row r="84">
          <cell r="A84" t="str">
            <v>6755 ВЕТЧ.ЛЮБИТЕЛЬСКАЯ п/о 0,4кг 10шт.  Останкино</v>
          </cell>
        </row>
        <row r="85">
          <cell r="A85" t="str">
            <v>6756 ВЕТЧ.ЛЮБИТЕЛЬСКАЯ п/о  Останкино</v>
          </cell>
        </row>
        <row r="86">
          <cell r="A86" t="str">
            <v>6759 МОЛОЧНЫЕ ГОСТ сос ц/о мгс 0,4кг 7 шт  Останкино</v>
          </cell>
        </row>
        <row r="87">
          <cell r="A87" t="str">
            <v>6761 МОЛОЧНЫЕ ГОСТ сос ц/о мгс 1*4  Останкино</v>
          </cell>
        </row>
        <row r="88">
          <cell r="A88" t="str">
            <v>6762 СЛИВОЧНЫЕ сос ц/о мгс 0,41кг 8шт  Останкино</v>
          </cell>
        </row>
        <row r="89">
          <cell r="A89" t="str">
            <v>6764 СЛИИВОЧНЫЕ сос ц/о мгс 1*4  Останкино</v>
          </cell>
        </row>
        <row r="90">
          <cell r="A90" t="str">
            <v>6765 РУБЛЕНЫЕ сос ц/о мгс 0,36кг 6шт  Останкино</v>
          </cell>
        </row>
        <row r="91">
          <cell r="A91" t="str">
            <v>6767 РУБЛЕНЫЕ сос ц/о мгс 1*4  Останкино</v>
          </cell>
        </row>
        <row r="92">
          <cell r="A92" t="str">
            <v>6768 С СЫРОМ сос ц/о мгс 0,41кг 6шт  Останкино</v>
          </cell>
        </row>
        <row r="93">
          <cell r="A93" t="str">
            <v>6769 СЕМЕЙНАЯ вар п/о  Останкино</v>
          </cell>
        </row>
        <row r="94">
          <cell r="A94" t="str">
            <v>6770 ИСПАНСКИЕ сос ц/о мгс 0,41кг 6шт  Останкино</v>
          </cell>
        </row>
        <row r="95">
          <cell r="A95" t="str">
            <v>6773 САЛЯМИ Папа может п/к в/у 0,28кг 8шт  Останкино</v>
          </cell>
        </row>
        <row r="96">
          <cell r="A96" t="str">
            <v>6776 ХОТ-ДОГ Папа может сос п/о мгс 0,35кг  Останкино</v>
          </cell>
        </row>
        <row r="97">
          <cell r="A97" t="str">
            <v>6777 МЯСНЫЕ С ГОВЯДИНОЙ ПМ сос п/о мгс 0,4кг  Останкино</v>
          </cell>
        </row>
        <row r="98">
          <cell r="A98" t="str">
            <v>6778 МЯСНИКС Папа Может сос б/о мгс 1/160  Останкино</v>
          </cell>
        </row>
        <row r="99">
          <cell r="A99" t="str">
            <v>6780 ЛАДОЖСКАЯ с/к в/у 0,5кг 8шт  Останкино</v>
          </cell>
        </row>
        <row r="100">
          <cell r="A100" t="str">
            <v>6787 СЕРВЕЛАТ КРЕМЛЕВСКИЙ в/к в/у 0,33кг 8шт  Останкино</v>
          </cell>
        </row>
        <row r="101">
          <cell r="A101" t="str">
            <v>6790 СЕРВЕЛАТ ЕВРОПЕЙСКИЙ в/к в/у  Останкино</v>
          </cell>
        </row>
        <row r="102">
          <cell r="A102" t="str">
            <v>6791 СЕРВЕЛАТ ПРЕМИУМ в/к в/у 0,33кг 8шт  Останкино</v>
          </cell>
        </row>
        <row r="103">
          <cell r="A103" t="str">
            <v>6792 СЕРВЕЛАТ ПРЕМИУМ в/к в/у  Останкино</v>
          </cell>
        </row>
        <row r="104">
          <cell r="A104" t="str">
            <v>6793 БАЛЫКОВАЯ в/к в/у 0,33кг 8шт  Останкино</v>
          </cell>
        </row>
        <row r="105">
          <cell r="A105" t="str">
            <v>6794 БАЛЫКОВАЯ в/к в/у  Останкино</v>
          </cell>
        </row>
        <row r="106">
          <cell r="A106" t="str">
            <v>6795 ОСТАНКИНСКАЯ в/к в/у 0,33кг 8шт  Останкино</v>
          </cell>
        </row>
        <row r="107">
          <cell r="A107" t="str">
            <v>6796 ОСТАНКИНСКАЯ в/к в/у  Останкино</v>
          </cell>
        </row>
        <row r="108">
          <cell r="A108" t="str">
            <v>6801 ОСТАНКИНСКАЯ вар п/о 0,4кг 8 шт  Останкино</v>
          </cell>
        </row>
        <row r="109">
          <cell r="A109" t="str">
            <v>6802 ОСТАНКИНСКАЯ вар п/о  Останкино</v>
          </cell>
        </row>
        <row r="110">
          <cell r="A110" t="str">
            <v>6803 ВЕНСКАЯ САЛЯМИ п/к в/у 0,66кг 8шт  Останкино</v>
          </cell>
        </row>
        <row r="111">
          <cell r="A111" t="str">
            <v>6804 СЕРВЕЛАТ КРЕМЛЕВСКИЙ в/к в/у 0,66кг 8шт  Останкино</v>
          </cell>
        </row>
        <row r="112">
          <cell r="A112" t="str">
            <v>6806 СЕРВЕЛАТ ЕВРОПЕЙСКИЙ в/к в/у 0,66кг 8шт  Останкино</v>
          </cell>
        </row>
        <row r="113">
          <cell r="A113" t="str">
            <v>6807 СЕРВЕЛАТ ЕВРОПЕЙСКИЙ в/к в/у 0,33кг 8шт  Останкино</v>
          </cell>
        </row>
        <row r="114">
          <cell r="A114" t="str">
            <v>6822 ИЗ ОТБОРНОГО МЯСА ПМ сос п/о мгс 0,36кг  Останкино</v>
          </cell>
        </row>
        <row r="115">
          <cell r="A115" t="str">
            <v>6826 МЯСНОЙ пашт п/о 1/150 12шт  Останкино</v>
          </cell>
        </row>
        <row r="116">
          <cell r="A116" t="str">
            <v>6827 НЕЖНЫЙ пашт п/о 1/150 12шт  Останкино</v>
          </cell>
        </row>
        <row r="117">
          <cell r="A117" t="str">
            <v>6828 ПЕЧЕНОЧНЫЙ пашт п/о 1/150 12шт  Останкино</v>
          </cell>
        </row>
        <row r="118">
          <cell r="A118" t="str">
            <v>6829  МОЛОЧНЫЕ КЛАССИЧЕСКИЕ сос п/о мгс 2*4 С  Останккино</v>
          </cell>
        </row>
        <row r="119">
          <cell r="A119" t="str">
            <v>6834 ПОСОЛЬСКАЯ с/к с/н в/у 1/100 10шт  Останкино</v>
          </cell>
        </row>
        <row r="120">
          <cell r="A120" t="str">
            <v>6853 МОЛОЧНЫЕ ПРЕМИУМ ПМ сос п/о мгс 1*6  Останкино</v>
          </cell>
        </row>
        <row r="121">
          <cell r="A121" t="str">
            <v>6854 МОЛОЧНЫЕ ПРЕМИУМ ПМ сос п/о мгс 0,6кг  Останкино</v>
          </cell>
        </row>
        <row r="122">
          <cell r="A122" t="str">
            <v>6861 ДОМАШНИЙ РЕЦЕПТ Коровино вар п/о  Останкино</v>
          </cell>
        </row>
        <row r="123">
          <cell r="A123" t="str">
            <v>6862 ДОМАШНИЙ РЕЦЕПТ СО ШПИК. Коровино вар п/о  Останкино</v>
          </cell>
        </row>
        <row r="124">
          <cell r="A124" t="str">
            <v>6865 ВЕТЧ.НЕЖНАЯ Коровино п/о  Останкино</v>
          </cell>
        </row>
        <row r="125">
          <cell r="A125" t="str">
            <v>6868 МОЛОЧНЫЕ ПРЕМИУМ ПМ сос п/о мгс 2*4  Останкино</v>
          </cell>
        </row>
        <row r="126">
          <cell r="A126" t="str">
            <v>6903 СОЧНЫЕ ПМ сос п/о мгс 0,41кг_osu  Останкино</v>
          </cell>
        </row>
        <row r="127">
          <cell r="A127" t="str">
            <v>6909 ДЛЯ ДЕТЕЙ сос п/о мгс 0,33кг 8шт  Останкино</v>
          </cell>
        </row>
        <row r="128">
          <cell r="A128" t="str">
            <v>6931 ИЗ ОТБОРНОГО МЯСА ПМ сос п/о мгс 1/360  Останкино</v>
          </cell>
        </row>
        <row r="129">
          <cell r="A129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494"/>
  <sheetViews>
    <sheetView tabSelected="1" zoomScale="85" workbookViewId="0">
      <pane xSplit="2" ySplit="5" topLeftCell="C44" activePane="bottomRight" state="frozen"/>
      <selection pane="topRight" activeCell="C1" sqref="C1"/>
      <selection pane="bottomLeft" activeCell="A6" sqref="A6"/>
      <selection pane="bottomRight" activeCell="T75" sqref="T75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5703125" style="8" customWidth="1"/>
    <col min="8" max="8" width="5.5703125" customWidth="1"/>
    <col min="9" max="9" width="15.42578125" customWidth="1"/>
    <col min="10" max="11" width="6.7109375" customWidth="1"/>
    <col min="12" max="13" width="0.85546875" customWidth="1"/>
    <col min="14" max="19" width="6.7109375" customWidth="1"/>
    <col min="20" max="20" width="28.28515625" customWidth="1"/>
    <col min="21" max="22" width="5.85546875" customWidth="1"/>
    <col min="23" max="27" width="6.140625" bestFit="1" customWidth="1"/>
    <col min="28" max="28" width="28.42578125" customWidth="1"/>
    <col min="29" max="30" width="6.7109375" bestFit="1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141</v>
      </c>
      <c r="R3" s="3" t="s">
        <v>141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142</v>
      </c>
      <c r="R4" s="1" t="s">
        <v>143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142</v>
      </c>
      <c r="AD4" s="1" t="s">
        <v>143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16013.970000000001</v>
      </c>
      <c r="F5" s="4">
        <f>SUM(F6:F494)</f>
        <v>14104.972000000003</v>
      </c>
      <c r="G5" s="6"/>
      <c r="H5" s="1"/>
      <c r="I5" s="1"/>
      <c r="J5" s="4">
        <f t="shared" ref="J5:S5" si="0">SUM(J6:J494)</f>
        <v>15971.019999999997</v>
      </c>
      <c r="K5" s="4">
        <f t="shared" si="0"/>
        <v>42.94999999999996</v>
      </c>
      <c r="L5" s="4">
        <f t="shared" si="0"/>
        <v>0</v>
      </c>
      <c r="M5" s="4">
        <f t="shared" si="0"/>
        <v>0</v>
      </c>
      <c r="N5" s="4">
        <f t="shared" si="0"/>
        <v>28896</v>
      </c>
      <c r="O5" s="4">
        <f t="shared" si="0"/>
        <v>3202.793999999999</v>
      </c>
      <c r="P5" s="4">
        <f t="shared" si="0"/>
        <v>7181.0378000000001</v>
      </c>
      <c r="Q5" s="4">
        <f t="shared" si="0"/>
        <v>8959</v>
      </c>
      <c r="R5" s="4">
        <f t="shared" si="0"/>
        <v>4440</v>
      </c>
      <c r="S5" s="4">
        <f t="shared" si="0"/>
        <v>12300</v>
      </c>
      <c r="T5" s="1"/>
      <c r="U5" s="1"/>
      <c r="V5" s="1"/>
      <c r="W5" s="4">
        <f>SUM(W6:W494)</f>
        <v>4282.139000000001</v>
      </c>
      <c r="X5" s="4">
        <f>SUM(X6:X494)</f>
        <v>3110.95</v>
      </c>
      <c r="Y5" s="4">
        <f>SUM(Y6:Y494)</f>
        <v>3633.2530000000015</v>
      </c>
      <c r="Z5" s="4">
        <f>SUM(Z6:Z494)</f>
        <v>3180.6468</v>
      </c>
      <c r="AA5" s="4">
        <f>SUM(AA6:AA494)</f>
        <v>3559.8433999999988</v>
      </c>
      <c r="AB5" s="1"/>
      <c r="AC5" s="4">
        <f>SUM(AC6:AC494)</f>
        <v>6393.869999999999</v>
      </c>
      <c r="AD5" s="4">
        <f>SUM(AD6:AD494)</f>
        <v>3520.5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idden="1" x14ac:dyDescent="0.25">
      <c r="A6" s="1" t="s">
        <v>30</v>
      </c>
      <c r="B6" s="1" t="s">
        <v>31</v>
      </c>
      <c r="C6" s="1">
        <v>462</v>
      </c>
      <c r="D6" s="1"/>
      <c r="E6" s="1">
        <v>240</v>
      </c>
      <c r="F6" s="1">
        <v>149</v>
      </c>
      <c r="G6" s="6">
        <v>0.4</v>
      </c>
      <c r="H6" s="1">
        <v>60</v>
      </c>
      <c r="I6" s="1" t="s">
        <v>32</v>
      </c>
      <c r="J6" s="1">
        <v>237.3</v>
      </c>
      <c r="K6" s="1">
        <f t="shared" ref="K6:K35" si="1">E6-J6</f>
        <v>2.6999999999999886</v>
      </c>
      <c r="L6" s="1"/>
      <c r="M6" s="1"/>
      <c r="N6" s="1">
        <v>850</v>
      </c>
      <c r="O6" s="1">
        <f>E6/5</f>
        <v>48</v>
      </c>
      <c r="P6" s="5"/>
      <c r="Q6" s="5">
        <f>ROUND(P6,0)</f>
        <v>0</v>
      </c>
      <c r="R6" s="5"/>
      <c r="S6" s="5"/>
      <c r="T6" s="1"/>
      <c r="U6" s="1">
        <f t="shared" ref="U6:U69" si="2">(F6+N6+Q6+R6)/O6</f>
        <v>20.8125</v>
      </c>
      <c r="V6" s="1">
        <f>(F6+N6)/O6</f>
        <v>20.8125</v>
      </c>
      <c r="W6" s="1">
        <v>94.8</v>
      </c>
      <c r="X6" s="1">
        <v>31.4</v>
      </c>
      <c r="Y6" s="1">
        <v>78.599999999999994</v>
      </c>
      <c r="Z6" s="1">
        <v>43</v>
      </c>
      <c r="AA6" s="1">
        <v>54.8</v>
      </c>
      <c r="AB6" s="15" t="s">
        <v>54</v>
      </c>
      <c r="AC6" s="1">
        <f>Q6*G6</f>
        <v>0</v>
      </c>
      <c r="AD6" s="1">
        <f t="shared" ref="AD6:AD70" si="3"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38.5</v>
      </c>
      <c r="D7" s="1">
        <v>80.331999999999994</v>
      </c>
      <c r="E7" s="1">
        <v>33.844999999999999</v>
      </c>
      <c r="F7" s="1">
        <v>73.358000000000004</v>
      </c>
      <c r="G7" s="6">
        <v>1</v>
      </c>
      <c r="H7" s="1">
        <v>120</v>
      </c>
      <c r="I7" s="1" t="s">
        <v>32</v>
      </c>
      <c r="J7" s="1">
        <v>31.4</v>
      </c>
      <c r="K7" s="1">
        <f t="shared" si="1"/>
        <v>2.4450000000000003</v>
      </c>
      <c r="L7" s="1"/>
      <c r="M7" s="1"/>
      <c r="N7" s="1">
        <v>40</v>
      </c>
      <c r="O7" s="1">
        <f t="shared" ref="O7:O68" si="4">E7/5</f>
        <v>6.7690000000000001</v>
      </c>
      <c r="P7" s="5"/>
      <c r="Q7" s="5">
        <v>15</v>
      </c>
      <c r="R7" s="5"/>
      <c r="S7" s="5">
        <v>40</v>
      </c>
      <c r="T7" s="1"/>
      <c r="U7" s="1">
        <f t="shared" si="2"/>
        <v>18.962623725808836</v>
      </c>
      <c r="V7" s="1">
        <f t="shared" ref="V7:V70" si="5">(F7+N7)/O7</f>
        <v>16.746639089968976</v>
      </c>
      <c r="W7" s="1">
        <v>7.8867999999999991</v>
      </c>
      <c r="X7" s="1">
        <v>7.9849999999999994</v>
      </c>
      <c r="Y7" s="1">
        <v>5.5389999999999997</v>
      </c>
      <c r="Z7" s="1">
        <v>10.1934</v>
      </c>
      <c r="AA7" s="1">
        <v>8.8071999999999999</v>
      </c>
      <c r="AB7" s="1"/>
      <c r="AC7" s="1">
        <f t="shared" ref="AC7:AC27" si="6">Q7*G7</f>
        <v>15</v>
      </c>
      <c r="AD7" s="1">
        <f t="shared" si="3"/>
        <v>0</v>
      </c>
      <c r="AE7" s="1"/>
      <c r="AF7" s="1" t="str">
        <f>VLOOKUP(A7,[1]Мелитополь!$A:$A,1,0)</f>
        <v>3287 САЛЯМИ ИТАЛЬЯНСКАЯ с/к в/у ОСТАНКИНО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795.96699999999998</v>
      </c>
      <c r="D8" s="1">
        <v>102.08199999999999</v>
      </c>
      <c r="E8" s="1">
        <v>406.60199999999998</v>
      </c>
      <c r="F8" s="1">
        <v>427.78</v>
      </c>
      <c r="G8" s="6">
        <v>1</v>
      </c>
      <c r="H8" s="1">
        <v>45</v>
      </c>
      <c r="I8" s="1" t="s">
        <v>36</v>
      </c>
      <c r="J8" s="1">
        <v>385</v>
      </c>
      <c r="K8" s="1">
        <f t="shared" si="1"/>
        <v>21.601999999999975</v>
      </c>
      <c r="L8" s="1"/>
      <c r="M8" s="1"/>
      <c r="N8" s="1">
        <v>280</v>
      </c>
      <c r="O8" s="1">
        <f t="shared" si="4"/>
        <v>81.320399999999992</v>
      </c>
      <c r="P8" s="5">
        <f>14*O8-N8-F8</f>
        <v>430.7056</v>
      </c>
      <c r="Q8" s="5">
        <v>350</v>
      </c>
      <c r="R8" s="5">
        <v>300</v>
      </c>
      <c r="S8" s="5"/>
      <c r="T8" s="1"/>
      <c r="U8" s="1">
        <f t="shared" si="2"/>
        <v>16.696671437917178</v>
      </c>
      <c r="V8" s="1">
        <f t="shared" si="5"/>
        <v>8.70359712937959</v>
      </c>
      <c r="W8" s="1">
        <v>69.806600000000003</v>
      </c>
      <c r="X8" s="1">
        <v>65.946799999999996</v>
      </c>
      <c r="Y8" s="1">
        <v>82.633200000000002</v>
      </c>
      <c r="Z8" s="1">
        <v>78.057000000000002</v>
      </c>
      <c r="AA8" s="1">
        <v>75.8142</v>
      </c>
      <c r="AB8" s="1"/>
      <c r="AC8" s="1">
        <f t="shared" si="6"/>
        <v>350</v>
      </c>
      <c r="AD8" s="1">
        <f t="shared" si="3"/>
        <v>300</v>
      </c>
      <c r="AE8" s="1"/>
      <c r="AF8" s="1" t="str">
        <f>VLOOKUP(A8,[1]Мелитополь!$A:$A,1,0)</f>
        <v>3812 СОЧНЫЕ сос п/о мгс 2*2  Останкино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34</v>
      </c>
      <c r="C9" s="1">
        <v>790.94600000000003</v>
      </c>
      <c r="D9" s="1">
        <v>450.30900000000003</v>
      </c>
      <c r="E9" s="1">
        <v>464.96499999999997</v>
      </c>
      <c r="F9" s="1">
        <v>690.55200000000002</v>
      </c>
      <c r="G9" s="6">
        <v>1</v>
      </c>
      <c r="H9" s="1">
        <v>60</v>
      </c>
      <c r="I9" s="1" t="s">
        <v>38</v>
      </c>
      <c r="J9" s="1">
        <v>468.1</v>
      </c>
      <c r="K9" s="1">
        <f t="shared" si="1"/>
        <v>-3.1350000000000477</v>
      </c>
      <c r="L9" s="1"/>
      <c r="M9" s="1"/>
      <c r="N9" s="1">
        <v>180</v>
      </c>
      <c r="O9" s="1">
        <f t="shared" si="4"/>
        <v>92.992999999999995</v>
      </c>
      <c r="P9" s="5">
        <f>14*O9-N9-F9</f>
        <v>431.35</v>
      </c>
      <c r="Q9" s="5">
        <v>400</v>
      </c>
      <c r="R9" s="5">
        <v>450</v>
      </c>
      <c r="S9" s="5">
        <v>500</v>
      </c>
      <c r="T9" s="1"/>
      <c r="U9" s="1">
        <f t="shared" si="2"/>
        <v>18.501951759809881</v>
      </c>
      <c r="V9" s="1">
        <f t="shared" si="5"/>
        <v>9.3614788209865267</v>
      </c>
      <c r="W9" s="1">
        <v>83.096000000000004</v>
      </c>
      <c r="X9" s="1">
        <v>93.919799999999995</v>
      </c>
      <c r="Y9" s="1">
        <v>96.524799999999999</v>
      </c>
      <c r="Z9" s="1">
        <v>90.629199999999997</v>
      </c>
      <c r="AA9" s="1">
        <v>90.727400000000003</v>
      </c>
      <c r="AB9" s="1"/>
      <c r="AC9" s="1">
        <f t="shared" si="6"/>
        <v>400</v>
      </c>
      <c r="AD9" s="1">
        <f t="shared" si="3"/>
        <v>450</v>
      </c>
      <c r="AE9" s="1"/>
      <c r="AF9" s="1" t="str">
        <f>VLOOKUP(A9,[1]Мелитополь!$A:$A,1,0)</f>
        <v>4063 МЯСНАЯ Папа может вар п/о_Л   ОСТАНКИНО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idden="1" x14ac:dyDescent="0.25">
      <c r="A10" s="1" t="s">
        <v>39</v>
      </c>
      <c r="B10" s="1" t="s">
        <v>34</v>
      </c>
      <c r="C10" s="1">
        <v>83.5</v>
      </c>
      <c r="D10" s="1"/>
      <c r="E10" s="1">
        <v>15.176</v>
      </c>
      <c r="F10" s="1">
        <v>61.66</v>
      </c>
      <c r="G10" s="6">
        <v>1</v>
      </c>
      <c r="H10" s="1">
        <v>120</v>
      </c>
      <c r="I10" s="1" t="s">
        <v>32</v>
      </c>
      <c r="J10" s="1">
        <v>14.9</v>
      </c>
      <c r="K10" s="1">
        <f t="shared" si="1"/>
        <v>0.2759999999999998</v>
      </c>
      <c r="L10" s="1"/>
      <c r="M10" s="1"/>
      <c r="N10" s="1">
        <v>50</v>
      </c>
      <c r="O10" s="1">
        <f t="shared" si="4"/>
        <v>3.0352000000000001</v>
      </c>
      <c r="P10" s="5"/>
      <c r="Q10" s="5">
        <f t="shared" ref="Q10:Q24" si="7">ROUND(P10,0)</f>
        <v>0</v>
      </c>
      <c r="R10" s="5"/>
      <c r="S10" s="5">
        <v>50</v>
      </c>
      <c r="T10" s="1"/>
      <c r="U10" s="1">
        <f t="shared" si="2"/>
        <v>36.788350026357406</v>
      </c>
      <c r="V10" s="1">
        <f t="shared" si="5"/>
        <v>36.788350026357406</v>
      </c>
      <c r="W10" s="1">
        <v>7.6769999999999996</v>
      </c>
      <c r="X10" s="1">
        <v>3.5392000000000001</v>
      </c>
      <c r="Y10" s="1">
        <v>5.4564000000000004</v>
      </c>
      <c r="Z10" s="1">
        <v>7.0616000000000003</v>
      </c>
      <c r="AA10" s="1">
        <v>6.1054000000000004</v>
      </c>
      <c r="AB10" s="18" t="s">
        <v>54</v>
      </c>
      <c r="AC10" s="1">
        <f t="shared" si="6"/>
        <v>0</v>
      </c>
      <c r="AD10" s="1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34</v>
      </c>
      <c r="C11" s="1"/>
      <c r="D11" s="1">
        <v>64.744</v>
      </c>
      <c r="E11" s="1">
        <v>22.956</v>
      </c>
      <c r="F11" s="1">
        <v>41.787999999999997</v>
      </c>
      <c r="G11" s="6">
        <v>1</v>
      </c>
      <c r="H11" s="1" t="e">
        <v>#N/A</v>
      </c>
      <c r="I11" s="1" t="s">
        <v>32</v>
      </c>
      <c r="J11" s="1">
        <v>23.7</v>
      </c>
      <c r="K11" s="1">
        <f t="shared" si="1"/>
        <v>-0.74399999999999977</v>
      </c>
      <c r="L11" s="1"/>
      <c r="M11" s="1"/>
      <c r="N11" s="1">
        <v>40</v>
      </c>
      <c r="O11" s="1">
        <f t="shared" ref="O11" si="8">E11/5</f>
        <v>4.5911999999999997</v>
      </c>
      <c r="P11" s="5"/>
      <c r="Q11" s="5">
        <v>80</v>
      </c>
      <c r="R11" s="5"/>
      <c r="S11" s="5">
        <v>100</v>
      </c>
      <c r="T11" s="1"/>
      <c r="U11" s="1">
        <f t="shared" si="2"/>
        <v>35.238717546610914</v>
      </c>
      <c r="V11" s="1">
        <f t="shared" si="5"/>
        <v>17.814079107858511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41</v>
      </c>
      <c r="AC11" s="1">
        <f t="shared" si="6"/>
        <v>80</v>
      </c>
      <c r="AD11" s="1">
        <f t="shared" si="3"/>
        <v>0</v>
      </c>
      <c r="AE11" s="1"/>
      <c r="AF11" s="1" t="str">
        <f>VLOOKUP(A11,[1]Мелитополь!$A:$A,1,0)</f>
        <v>4558 ДОКТОРСКАЯ ГОСТ вар п/о  Останкино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131.4</v>
      </c>
      <c r="D12" s="1">
        <v>170.84700000000001</v>
      </c>
      <c r="E12" s="1">
        <v>129.21899999999999</v>
      </c>
      <c r="F12" s="1">
        <v>159.59200000000001</v>
      </c>
      <c r="G12" s="6">
        <v>1</v>
      </c>
      <c r="H12" s="1">
        <v>60</v>
      </c>
      <c r="I12" s="1" t="s">
        <v>38</v>
      </c>
      <c r="J12" s="1">
        <v>126.1</v>
      </c>
      <c r="K12" s="1">
        <f t="shared" si="1"/>
        <v>3.1189999999999998</v>
      </c>
      <c r="L12" s="1"/>
      <c r="M12" s="1"/>
      <c r="N12" s="1">
        <v>40</v>
      </c>
      <c r="O12" s="1">
        <f t="shared" si="4"/>
        <v>25.843799999999998</v>
      </c>
      <c r="P12" s="5">
        <f t="shared" ref="P12:P13" si="9">14*O12-N12-F12</f>
        <v>162.22119999999998</v>
      </c>
      <c r="Q12" s="5">
        <f t="shared" si="7"/>
        <v>162</v>
      </c>
      <c r="R12" s="5">
        <v>50</v>
      </c>
      <c r="S12" s="5"/>
      <c r="T12" s="1"/>
      <c r="U12" s="1">
        <f t="shared" si="2"/>
        <v>15.926140892593194</v>
      </c>
      <c r="V12" s="1">
        <f t="shared" si="5"/>
        <v>7.7230128696244371</v>
      </c>
      <c r="W12" s="1">
        <v>18.8782</v>
      </c>
      <c r="X12" s="1">
        <v>25.478400000000001</v>
      </c>
      <c r="Y12" s="1">
        <v>21.6922</v>
      </c>
      <c r="Z12" s="1">
        <v>19.283200000000001</v>
      </c>
      <c r="AA12" s="1">
        <v>24.333200000000001</v>
      </c>
      <c r="AB12" s="1"/>
      <c r="AC12" s="1">
        <f t="shared" si="6"/>
        <v>162</v>
      </c>
      <c r="AD12" s="1">
        <f t="shared" si="3"/>
        <v>50</v>
      </c>
      <c r="AE12" s="1"/>
      <c r="AF12" s="1" t="str">
        <f>VLOOKUP(A12,[1]Мелитополь!$A:$A,1,0)</f>
        <v>4574 Мясная со шпиком Папа может вар п/о ОСТАНКИНО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34</v>
      </c>
      <c r="C13" s="1">
        <v>622</v>
      </c>
      <c r="D13" s="1">
        <v>490.94099999999997</v>
      </c>
      <c r="E13" s="1">
        <v>423.548</v>
      </c>
      <c r="F13" s="1">
        <v>608.02200000000005</v>
      </c>
      <c r="G13" s="6">
        <v>1</v>
      </c>
      <c r="H13" s="1">
        <v>60</v>
      </c>
      <c r="I13" s="1" t="s">
        <v>38</v>
      </c>
      <c r="J13" s="1">
        <v>420</v>
      </c>
      <c r="K13" s="1">
        <f t="shared" si="1"/>
        <v>3.5480000000000018</v>
      </c>
      <c r="L13" s="1"/>
      <c r="M13" s="1"/>
      <c r="N13" s="1">
        <v>240</v>
      </c>
      <c r="O13" s="1">
        <f t="shared" si="4"/>
        <v>84.709599999999995</v>
      </c>
      <c r="P13" s="5">
        <f t="shared" si="9"/>
        <v>337.91239999999982</v>
      </c>
      <c r="Q13" s="5">
        <v>330</v>
      </c>
      <c r="R13" s="5">
        <v>300</v>
      </c>
      <c r="S13" s="5">
        <v>450</v>
      </c>
      <c r="T13" s="1"/>
      <c r="U13" s="1">
        <f t="shared" si="2"/>
        <v>17.448105055389235</v>
      </c>
      <c r="V13" s="1">
        <f t="shared" si="5"/>
        <v>10.010931464674607</v>
      </c>
      <c r="W13" s="1">
        <v>79.282000000000011</v>
      </c>
      <c r="X13" s="1">
        <v>89.158000000000001</v>
      </c>
      <c r="Y13" s="1">
        <v>81.365600000000001</v>
      </c>
      <c r="Z13" s="1">
        <v>76.671000000000006</v>
      </c>
      <c r="AA13" s="1">
        <v>81.058999999999997</v>
      </c>
      <c r="AB13" s="1"/>
      <c r="AC13" s="1">
        <f t="shared" si="6"/>
        <v>330</v>
      </c>
      <c r="AD13" s="1">
        <f t="shared" si="3"/>
        <v>300</v>
      </c>
      <c r="AE13" s="1"/>
      <c r="AF13" s="1" t="str">
        <f>VLOOKUP(A13,[1]Мелитополь!$A:$A,1,0)</f>
        <v>4813 ФИЛЕЙНАЯ Папа может вар п/о_Л   ОСТАНКИНО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31</v>
      </c>
      <c r="C14" s="1">
        <v>427</v>
      </c>
      <c r="D14" s="1">
        <v>152</v>
      </c>
      <c r="E14" s="1">
        <v>224</v>
      </c>
      <c r="F14" s="1">
        <v>291</v>
      </c>
      <c r="G14" s="6">
        <v>0.25</v>
      </c>
      <c r="H14" s="1">
        <v>120</v>
      </c>
      <c r="I14" s="1" t="s">
        <v>32</v>
      </c>
      <c r="J14" s="1">
        <v>223</v>
      </c>
      <c r="K14" s="1">
        <f t="shared" si="1"/>
        <v>1</v>
      </c>
      <c r="L14" s="1"/>
      <c r="M14" s="1"/>
      <c r="N14" s="1">
        <v>500</v>
      </c>
      <c r="O14" s="1">
        <f t="shared" si="4"/>
        <v>44.8</v>
      </c>
      <c r="P14" s="5"/>
      <c r="Q14" s="5">
        <v>50</v>
      </c>
      <c r="R14" s="5">
        <v>50</v>
      </c>
      <c r="S14" s="5">
        <v>300</v>
      </c>
      <c r="T14" s="1" t="s">
        <v>138</v>
      </c>
      <c r="U14" s="1">
        <f t="shared" si="2"/>
        <v>19.888392857142858</v>
      </c>
      <c r="V14" s="1">
        <f t="shared" si="5"/>
        <v>17.65625</v>
      </c>
      <c r="W14" s="1">
        <v>59.8</v>
      </c>
      <c r="X14" s="1">
        <v>45</v>
      </c>
      <c r="Y14" s="1">
        <v>59.4</v>
      </c>
      <c r="Z14" s="1">
        <v>39.799999999999997</v>
      </c>
      <c r="AA14" s="1">
        <v>53.2</v>
      </c>
      <c r="AB14" s="15" t="s">
        <v>54</v>
      </c>
      <c r="AC14" s="1">
        <f t="shared" si="6"/>
        <v>12.5</v>
      </c>
      <c r="AD14" s="1">
        <f t="shared" si="3"/>
        <v>12.5</v>
      </c>
      <c r="AE14" s="1"/>
      <c r="AF14" s="1" t="str">
        <f>VLOOKUP(A14,[1]Мелитополь!$A:$A,1,0)</f>
        <v>4993 САЛЯМИ ИТАЛЬЯНСКАЯ с/к в/у 1/250*8_120c ОСТАНКИНО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34</v>
      </c>
      <c r="C15" s="1">
        <v>721.14200000000005</v>
      </c>
      <c r="D15" s="1"/>
      <c r="E15" s="1">
        <v>429.20499999999998</v>
      </c>
      <c r="F15" s="1">
        <v>241.613</v>
      </c>
      <c r="G15" s="6">
        <v>1</v>
      </c>
      <c r="H15" s="1">
        <v>45</v>
      </c>
      <c r="I15" s="1" t="s">
        <v>36</v>
      </c>
      <c r="J15" s="1">
        <v>374.56</v>
      </c>
      <c r="K15" s="1">
        <f t="shared" si="1"/>
        <v>54.644999999999982</v>
      </c>
      <c r="L15" s="1"/>
      <c r="M15" s="1"/>
      <c r="N15" s="1">
        <v>580</v>
      </c>
      <c r="O15" s="1">
        <f t="shared" si="4"/>
        <v>85.840999999999994</v>
      </c>
      <c r="P15" s="5">
        <f>14*O15-N15-F15</f>
        <v>380.16099999999989</v>
      </c>
      <c r="Q15" s="5">
        <v>380</v>
      </c>
      <c r="R15" s="5">
        <v>150</v>
      </c>
      <c r="S15" s="5">
        <v>450</v>
      </c>
      <c r="T15" s="1"/>
      <c r="U15" s="1">
        <f t="shared" si="2"/>
        <v>15.745541174963014</v>
      </c>
      <c r="V15" s="1">
        <f t="shared" si="5"/>
        <v>9.5713353758693405</v>
      </c>
      <c r="W15" s="1">
        <v>79.158199999999994</v>
      </c>
      <c r="X15" s="1">
        <v>71.181200000000004</v>
      </c>
      <c r="Y15" s="1">
        <v>84.749200000000002</v>
      </c>
      <c r="Z15" s="1">
        <v>79.324600000000004</v>
      </c>
      <c r="AA15" s="1">
        <v>78.248800000000003</v>
      </c>
      <c r="AB15" s="1"/>
      <c r="AC15" s="1">
        <f t="shared" si="6"/>
        <v>380</v>
      </c>
      <c r="AD15" s="1">
        <f t="shared" si="3"/>
        <v>150</v>
      </c>
      <c r="AE15" s="1"/>
      <c r="AF15" s="1" t="str">
        <f>VLOOKUP(A15,[1]Мелитополь!$A:$A,1,0)</f>
        <v>5341 СЕРВЕЛАТ ОХОТНИЧИЙ в/к в/у  ОСТАНКИНО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34</v>
      </c>
      <c r="C16" s="1">
        <v>191.3</v>
      </c>
      <c r="D16" s="1">
        <v>180.39</v>
      </c>
      <c r="E16" s="1">
        <v>208.31700000000001</v>
      </c>
      <c r="F16" s="1">
        <v>128.042</v>
      </c>
      <c r="G16" s="6">
        <v>1</v>
      </c>
      <c r="H16" s="1">
        <v>60</v>
      </c>
      <c r="I16" s="1" t="s">
        <v>32</v>
      </c>
      <c r="J16" s="1">
        <v>200.5</v>
      </c>
      <c r="K16" s="1">
        <f t="shared" si="1"/>
        <v>7.8170000000000073</v>
      </c>
      <c r="L16" s="1"/>
      <c r="M16" s="1"/>
      <c r="N16" s="1">
        <v>0</v>
      </c>
      <c r="O16" s="1">
        <f t="shared" si="4"/>
        <v>41.663400000000003</v>
      </c>
      <c r="P16" s="5">
        <f>12*O16-N16-F16</f>
        <v>371.91880000000003</v>
      </c>
      <c r="Q16" s="5">
        <v>370</v>
      </c>
      <c r="R16" s="5">
        <v>200</v>
      </c>
      <c r="S16" s="5">
        <v>430</v>
      </c>
      <c r="T16" s="1"/>
      <c r="U16" s="1">
        <f t="shared" si="2"/>
        <v>16.754321538808643</v>
      </c>
      <c r="V16" s="1">
        <f t="shared" si="5"/>
        <v>3.0732489427171088</v>
      </c>
      <c r="W16" s="1">
        <v>18.0136</v>
      </c>
      <c r="X16" s="1">
        <v>26.490600000000001</v>
      </c>
      <c r="Y16" s="1">
        <v>29.251799999999999</v>
      </c>
      <c r="Z16" s="1">
        <v>22.982800000000001</v>
      </c>
      <c r="AA16" s="1">
        <v>29.224</v>
      </c>
      <c r="AB16" s="1"/>
      <c r="AC16" s="1">
        <f t="shared" si="6"/>
        <v>370</v>
      </c>
      <c r="AD16" s="1">
        <f t="shared" si="3"/>
        <v>200</v>
      </c>
      <c r="AE16" s="1"/>
      <c r="AF16" s="1" t="str">
        <f>VLOOKUP(A16,[1]Мелитополь!$A:$A,1,0)</f>
        <v>5452 ВЕТЧ.МЯСНАЯ Папа может п/о    ОСТАНКИНО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>
        <v>568</v>
      </c>
      <c r="D17" s="1"/>
      <c r="E17" s="1">
        <v>269</v>
      </c>
      <c r="F17" s="1">
        <v>223</v>
      </c>
      <c r="G17" s="6">
        <v>0.25</v>
      </c>
      <c r="H17" s="1">
        <v>120</v>
      </c>
      <c r="I17" s="1" t="s">
        <v>32</v>
      </c>
      <c r="J17" s="1">
        <v>270.60000000000002</v>
      </c>
      <c r="K17" s="1">
        <f t="shared" si="1"/>
        <v>-1.6000000000000227</v>
      </c>
      <c r="L17" s="1"/>
      <c r="M17" s="1"/>
      <c r="N17" s="1">
        <v>400</v>
      </c>
      <c r="O17" s="1">
        <f t="shared" si="4"/>
        <v>53.8</v>
      </c>
      <c r="P17" s="5">
        <f t="shared" ref="P17:P25" si="10">13*O17-N17-F17</f>
        <v>76.399999999999977</v>
      </c>
      <c r="Q17" s="5">
        <v>400</v>
      </c>
      <c r="R17" s="5"/>
      <c r="S17" s="5">
        <v>400</v>
      </c>
      <c r="T17" s="1" t="s">
        <v>138</v>
      </c>
      <c r="U17" s="1">
        <f t="shared" si="2"/>
        <v>19.014869888475836</v>
      </c>
      <c r="V17" s="1">
        <f t="shared" si="5"/>
        <v>11.579925650557621</v>
      </c>
      <c r="W17" s="1">
        <v>57</v>
      </c>
      <c r="X17" s="1">
        <v>38.799999999999997</v>
      </c>
      <c r="Y17" s="1">
        <v>70.599999999999994</v>
      </c>
      <c r="Z17" s="1">
        <v>51.2</v>
      </c>
      <c r="AA17" s="1">
        <v>58.2</v>
      </c>
      <c r="AB17" s="1"/>
      <c r="AC17" s="1">
        <f t="shared" si="6"/>
        <v>100</v>
      </c>
      <c r="AD17" s="1">
        <f t="shared" si="3"/>
        <v>0</v>
      </c>
      <c r="AE17" s="1"/>
      <c r="AF17" s="1" t="str">
        <f>VLOOKUP(A17,[1]Мелитополь!$A:$A,1,0)</f>
        <v>5483 ЭКСТРА Папа может с/к в/у 1/250 8шт.   ОСТАНКИНО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31</v>
      </c>
      <c r="C18" s="1">
        <v>153</v>
      </c>
      <c r="D18" s="1"/>
      <c r="E18" s="1">
        <v>102</v>
      </c>
      <c r="F18" s="1">
        <v>42</v>
      </c>
      <c r="G18" s="6">
        <v>0.4</v>
      </c>
      <c r="H18" s="1">
        <v>60</v>
      </c>
      <c r="I18" s="1" t="s">
        <v>32</v>
      </c>
      <c r="J18" s="1">
        <v>89</v>
      </c>
      <c r="K18" s="1">
        <f t="shared" si="1"/>
        <v>13</v>
      </c>
      <c r="L18" s="1"/>
      <c r="M18" s="1"/>
      <c r="N18" s="1">
        <v>106</v>
      </c>
      <c r="O18" s="1">
        <f t="shared" si="4"/>
        <v>20.399999999999999</v>
      </c>
      <c r="P18" s="5">
        <f t="shared" si="10"/>
        <v>117.19999999999999</v>
      </c>
      <c r="Q18" s="5">
        <f t="shared" si="7"/>
        <v>117</v>
      </c>
      <c r="R18" s="5">
        <v>50</v>
      </c>
      <c r="S18" s="5"/>
      <c r="T18" s="1"/>
      <c r="U18" s="1">
        <f t="shared" si="2"/>
        <v>15.441176470588236</v>
      </c>
      <c r="V18" s="1">
        <f t="shared" si="5"/>
        <v>7.2549019607843146</v>
      </c>
      <c r="W18" s="1">
        <v>20.8</v>
      </c>
      <c r="X18" s="1">
        <v>7</v>
      </c>
      <c r="Y18" s="1">
        <v>22</v>
      </c>
      <c r="Z18" s="1">
        <v>8.6</v>
      </c>
      <c r="AA18" s="1">
        <v>24.6</v>
      </c>
      <c r="AB18" s="1"/>
      <c r="AC18" s="1">
        <f t="shared" si="6"/>
        <v>46.800000000000004</v>
      </c>
      <c r="AD18" s="1">
        <f t="shared" si="3"/>
        <v>20</v>
      </c>
      <c r="AE18" s="1"/>
      <c r="AF18" s="1" t="str">
        <f>VLOOKUP(A18,[1]Мелитополь!$A:$A,1,0)</f>
        <v>5495 ВЕТЧ.С ИНДЕЙКОЙ Папа может п/о 400*6  Останкино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34</v>
      </c>
      <c r="C19" s="1">
        <v>744.99099999999999</v>
      </c>
      <c r="D19" s="1">
        <v>50.646000000000001</v>
      </c>
      <c r="E19" s="1">
        <v>440.89100000000002</v>
      </c>
      <c r="F19" s="1">
        <v>276.52999999999997</v>
      </c>
      <c r="G19" s="6">
        <v>1</v>
      </c>
      <c r="H19" s="1">
        <v>45</v>
      </c>
      <c r="I19" s="1" t="s">
        <v>36</v>
      </c>
      <c r="J19" s="1">
        <v>373.26</v>
      </c>
      <c r="K19" s="1">
        <f t="shared" si="1"/>
        <v>67.631000000000029</v>
      </c>
      <c r="L19" s="1"/>
      <c r="M19" s="1"/>
      <c r="N19" s="1">
        <v>640</v>
      </c>
      <c r="O19" s="1">
        <f t="shared" si="4"/>
        <v>88.178200000000004</v>
      </c>
      <c r="P19" s="5">
        <f>14*O19-N19-F19</f>
        <v>317.96479999999997</v>
      </c>
      <c r="Q19" s="5">
        <v>320</v>
      </c>
      <c r="R19" s="5">
        <v>200</v>
      </c>
      <c r="S19" s="5">
        <v>450</v>
      </c>
      <c r="T19" s="1"/>
      <c r="U19" s="1">
        <f t="shared" si="2"/>
        <v>16.291214835412834</v>
      </c>
      <c r="V19" s="1">
        <f t="shared" si="5"/>
        <v>10.394065653415469</v>
      </c>
      <c r="W19" s="1">
        <v>87.505600000000001</v>
      </c>
      <c r="X19" s="1">
        <v>64.2346</v>
      </c>
      <c r="Y19" s="1">
        <v>84.984999999999999</v>
      </c>
      <c r="Z19" s="1">
        <v>90.698400000000007</v>
      </c>
      <c r="AA19" s="1">
        <v>78.057400000000001</v>
      </c>
      <c r="AB19" s="1"/>
      <c r="AC19" s="1">
        <f t="shared" si="6"/>
        <v>320</v>
      </c>
      <c r="AD19" s="1">
        <f t="shared" si="3"/>
        <v>200</v>
      </c>
      <c r="AE19" s="1"/>
      <c r="AF19" s="1" t="str">
        <f>VLOOKUP(A19,[1]Мелитополь!$A:$A,1,0)</f>
        <v>5544 Сервелат Финский в/к в/у_45с НОВАЯ ОСТАНКИНО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31</v>
      </c>
      <c r="C20" s="1">
        <v>404</v>
      </c>
      <c r="D20" s="1">
        <v>320</v>
      </c>
      <c r="E20" s="1">
        <v>345</v>
      </c>
      <c r="F20" s="1">
        <v>324</v>
      </c>
      <c r="G20" s="6">
        <v>0.12</v>
      </c>
      <c r="H20" s="1">
        <v>60</v>
      </c>
      <c r="I20" s="1" t="s">
        <v>32</v>
      </c>
      <c r="J20" s="1">
        <v>331</v>
      </c>
      <c r="K20" s="1">
        <f t="shared" si="1"/>
        <v>14</v>
      </c>
      <c r="L20" s="1"/>
      <c r="M20" s="1"/>
      <c r="N20" s="1">
        <v>220</v>
      </c>
      <c r="O20" s="1">
        <f t="shared" si="4"/>
        <v>69</v>
      </c>
      <c r="P20" s="5">
        <f t="shared" si="10"/>
        <v>353</v>
      </c>
      <c r="Q20" s="5">
        <v>400</v>
      </c>
      <c r="R20" s="5">
        <v>150</v>
      </c>
      <c r="S20" s="5">
        <v>400</v>
      </c>
      <c r="T20" s="1"/>
      <c r="U20" s="1">
        <f t="shared" si="2"/>
        <v>15.855072463768115</v>
      </c>
      <c r="V20" s="1">
        <f t="shared" si="5"/>
        <v>7.8840579710144931</v>
      </c>
      <c r="W20" s="1">
        <v>63.6</v>
      </c>
      <c r="X20" s="1">
        <v>71.400000000000006</v>
      </c>
      <c r="Y20" s="1">
        <v>80</v>
      </c>
      <c r="Z20" s="1">
        <v>64.400000000000006</v>
      </c>
      <c r="AA20" s="1">
        <v>78.135999999999996</v>
      </c>
      <c r="AB20" s="1"/>
      <c r="AC20" s="1">
        <f t="shared" si="6"/>
        <v>48</v>
      </c>
      <c r="AD20" s="1">
        <f t="shared" si="3"/>
        <v>18</v>
      </c>
      <c r="AE20" s="1"/>
      <c r="AF20" s="1" t="str">
        <f>VLOOKUP(A20,[1]Мелитополь!$A:$A,1,0)</f>
        <v>5682 САЛЯМИ МЕЛКОЗЕРНЕНАЯ с/к в/у 1/120_60с   ОСТАНКИНО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34</v>
      </c>
      <c r="C21" s="1">
        <v>283</v>
      </c>
      <c r="D21" s="1">
        <v>254.14500000000001</v>
      </c>
      <c r="E21" s="1">
        <v>225.82900000000001</v>
      </c>
      <c r="F21" s="1">
        <v>275.52600000000001</v>
      </c>
      <c r="G21" s="6">
        <v>1</v>
      </c>
      <c r="H21" s="1">
        <v>45</v>
      </c>
      <c r="I21" s="1" t="s">
        <v>36</v>
      </c>
      <c r="J21" s="1">
        <v>219</v>
      </c>
      <c r="K21" s="1">
        <f t="shared" si="1"/>
        <v>6.8290000000000077</v>
      </c>
      <c r="L21" s="1"/>
      <c r="M21" s="1"/>
      <c r="N21" s="1">
        <v>140</v>
      </c>
      <c r="O21" s="1">
        <f t="shared" si="4"/>
        <v>45.165800000000004</v>
      </c>
      <c r="P21" s="5">
        <f>14*O21-N21-F21</f>
        <v>216.79520000000008</v>
      </c>
      <c r="Q21" s="5">
        <v>220</v>
      </c>
      <c r="R21" s="5">
        <v>100</v>
      </c>
      <c r="S21" s="5">
        <v>300</v>
      </c>
      <c r="T21" s="1"/>
      <c r="U21" s="1">
        <f t="shared" si="2"/>
        <v>16.28502096719199</v>
      </c>
      <c r="V21" s="1">
        <f t="shared" si="5"/>
        <v>9.2000141700135938</v>
      </c>
      <c r="W21" s="1">
        <v>39.503799999999998</v>
      </c>
      <c r="X21" s="1">
        <v>47.790199999999999</v>
      </c>
      <c r="Y21" s="1">
        <v>44.382199999999997</v>
      </c>
      <c r="Z21" s="1">
        <v>18.159400000000002</v>
      </c>
      <c r="AA21" s="1">
        <v>40.181399999999996</v>
      </c>
      <c r="AB21" s="1"/>
      <c r="AC21" s="1">
        <f t="shared" si="6"/>
        <v>220</v>
      </c>
      <c r="AD21" s="1">
        <f t="shared" si="3"/>
        <v>100</v>
      </c>
      <c r="AE21" s="1"/>
      <c r="AF21" s="1" t="str">
        <f>VLOOKUP(A21,[1]Мелитополь!$A:$A,1,0)</f>
        <v>5698 СЫТНЫЕ Папа может сар б/о мгс 1*3_Маяк  Останкино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31</v>
      </c>
      <c r="C22" s="1">
        <v>560</v>
      </c>
      <c r="D22" s="1">
        <v>80</v>
      </c>
      <c r="E22" s="1">
        <v>219</v>
      </c>
      <c r="F22" s="1">
        <v>361</v>
      </c>
      <c r="G22" s="6">
        <v>0.25</v>
      </c>
      <c r="H22" s="1">
        <v>120</v>
      </c>
      <c r="I22" s="1" t="s">
        <v>32</v>
      </c>
      <c r="J22" s="1">
        <v>221.6</v>
      </c>
      <c r="K22" s="1">
        <f t="shared" si="1"/>
        <v>-2.5999999999999943</v>
      </c>
      <c r="L22" s="1"/>
      <c r="M22" s="1"/>
      <c r="N22" s="1">
        <v>150</v>
      </c>
      <c r="O22" s="1">
        <f t="shared" si="4"/>
        <v>43.8</v>
      </c>
      <c r="P22" s="5">
        <f t="shared" si="10"/>
        <v>58.399999999999977</v>
      </c>
      <c r="Q22" s="5">
        <v>300</v>
      </c>
      <c r="R22" s="5">
        <v>100</v>
      </c>
      <c r="S22" s="5">
        <v>400</v>
      </c>
      <c r="T22" s="1" t="s">
        <v>138</v>
      </c>
      <c r="U22" s="1">
        <f t="shared" si="2"/>
        <v>20.799086757990867</v>
      </c>
      <c r="V22" s="1">
        <f t="shared" si="5"/>
        <v>11.666666666666668</v>
      </c>
      <c r="W22" s="1">
        <v>46.4</v>
      </c>
      <c r="X22" s="1">
        <v>43.4</v>
      </c>
      <c r="Y22" s="1">
        <v>72.599999999999994</v>
      </c>
      <c r="Z22" s="1">
        <v>50.4</v>
      </c>
      <c r="AA22" s="1">
        <v>69.400000000000006</v>
      </c>
      <c r="AB22" s="1"/>
      <c r="AC22" s="1">
        <f t="shared" si="6"/>
        <v>75</v>
      </c>
      <c r="AD22" s="1">
        <f t="shared" si="3"/>
        <v>25</v>
      </c>
      <c r="AE22" s="1"/>
      <c r="AF22" s="1" t="str">
        <f>VLOOKUP(A22,[1]Мелитополь!$A:$A,1,0)</f>
        <v>5706 АРОМАТНАЯ Папа может с/к в/у 1/250 8шт.  ОСТАНКИНО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34</v>
      </c>
      <c r="C23" s="1">
        <v>75.7</v>
      </c>
      <c r="D23" s="1">
        <v>52.222999999999999</v>
      </c>
      <c r="E23" s="1">
        <v>29.869</v>
      </c>
      <c r="F23" s="1">
        <v>91.453999999999994</v>
      </c>
      <c r="G23" s="6">
        <v>1</v>
      </c>
      <c r="H23" s="1">
        <v>120</v>
      </c>
      <c r="I23" s="1" t="s">
        <v>32</v>
      </c>
      <c r="J23" s="1">
        <v>28.1</v>
      </c>
      <c r="K23" s="1">
        <f t="shared" si="1"/>
        <v>1.7689999999999984</v>
      </c>
      <c r="L23" s="1"/>
      <c r="M23" s="1"/>
      <c r="N23" s="1">
        <v>0</v>
      </c>
      <c r="O23" s="1">
        <f t="shared" si="4"/>
        <v>5.9737999999999998</v>
      </c>
      <c r="P23" s="5"/>
      <c r="Q23" s="5">
        <v>24</v>
      </c>
      <c r="R23" s="5"/>
      <c r="S23" s="5">
        <v>50</v>
      </c>
      <c r="T23" s="1"/>
      <c r="U23" s="1">
        <f t="shared" si="2"/>
        <v>19.326726706618903</v>
      </c>
      <c r="V23" s="1">
        <f t="shared" si="5"/>
        <v>15.309183434329906</v>
      </c>
      <c r="W23" s="1">
        <v>5.9808000000000003</v>
      </c>
      <c r="X23" s="1">
        <v>5.3335999999999997</v>
      </c>
      <c r="Y23" s="1">
        <v>7.0895999999999999</v>
      </c>
      <c r="Z23" s="1">
        <v>5.9484000000000004</v>
      </c>
      <c r="AA23" s="1">
        <v>0.50039999999999996</v>
      </c>
      <c r="AB23" s="1"/>
      <c r="AC23" s="1">
        <f t="shared" si="6"/>
        <v>24</v>
      </c>
      <c r="AD23" s="1">
        <f t="shared" si="3"/>
        <v>0</v>
      </c>
      <c r="AE23" s="1"/>
      <c r="AF23" s="1" t="str">
        <f>VLOOKUP(A23,[1]Мелитополь!$A:$A,1,0)</f>
        <v>5708 ПОСОЛЬСКАЯ Папа может с/к в/у ОСТАНКИНО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idden="1" x14ac:dyDescent="0.25">
      <c r="A24" s="1" t="s">
        <v>55</v>
      </c>
      <c r="B24" s="1" t="s">
        <v>31</v>
      </c>
      <c r="C24" s="1">
        <v>290</v>
      </c>
      <c r="D24" s="1">
        <v>48</v>
      </c>
      <c r="E24" s="1">
        <v>154</v>
      </c>
      <c r="F24" s="1">
        <v>142</v>
      </c>
      <c r="G24" s="6">
        <v>0.4</v>
      </c>
      <c r="H24" s="1">
        <v>45</v>
      </c>
      <c r="I24" s="1" t="s">
        <v>32</v>
      </c>
      <c r="J24" s="1">
        <v>140</v>
      </c>
      <c r="K24" s="1">
        <f t="shared" si="1"/>
        <v>14</v>
      </c>
      <c r="L24" s="1"/>
      <c r="M24" s="1"/>
      <c r="N24" s="1">
        <v>540</v>
      </c>
      <c r="O24" s="1">
        <f t="shared" si="4"/>
        <v>30.8</v>
      </c>
      <c r="P24" s="5"/>
      <c r="Q24" s="5">
        <f t="shared" si="7"/>
        <v>0</v>
      </c>
      <c r="R24" s="5"/>
      <c r="S24" s="5"/>
      <c r="T24" s="1"/>
      <c r="U24" s="1">
        <f t="shared" si="2"/>
        <v>22.142857142857142</v>
      </c>
      <c r="V24" s="1">
        <f t="shared" si="5"/>
        <v>22.142857142857142</v>
      </c>
      <c r="W24" s="1">
        <v>60.4</v>
      </c>
      <c r="X24" s="1">
        <v>28.2</v>
      </c>
      <c r="Y24" s="1">
        <v>53.6</v>
      </c>
      <c r="Z24" s="1">
        <v>44.2</v>
      </c>
      <c r="AA24" s="1">
        <v>57.4</v>
      </c>
      <c r="AB24" s="15" t="s">
        <v>54</v>
      </c>
      <c r="AC24" s="1">
        <f t="shared" si="6"/>
        <v>0</v>
      </c>
      <c r="AD24" s="1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34</v>
      </c>
      <c r="C25" s="1">
        <v>587.6</v>
      </c>
      <c r="D25" s="1">
        <v>101.45099999999999</v>
      </c>
      <c r="E25" s="1">
        <v>333.64699999999999</v>
      </c>
      <c r="F25" s="1">
        <v>298.06200000000001</v>
      </c>
      <c r="G25" s="6">
        <v>1</v>
      </c>
      <c r="H25" s="1">
        <v>45</v>
      </c>
      <c r="I25" s="1" t="s">
        <v>32</v>
      </c>
      <c r="J25" s="1">
        <v>320</v>
      </c>
      <c r="K25" s="1">
        <f t="shared" si="1"/>
        <v>13.646999999999991</v>
      </c>
      <c r="L25" s="1"/>
      <c r="M25" s="1"/>
      <c r="N25" s="1">
        <v>310</v>
      </c>
      <c r="O25" s="1">
        <f t="shared" si="4"/>
        <v>66.729399999999998</v>
      </c>
      <c r="P25" s="5">
        <f t="shared" si="10"/>
        <v>259.42019999999991</v>
      </c>
      <c r="Q25" s="5">
        <v>260</v>
      </c>
      <c r="R25" s="5">
        <v>200</v>
      </c>
      <c r="S25" s="5">
        <v>350</v>
      </c>
      <c r="T25" s="1"/>
      <c r="U25" s="1">
        <f t="shared" si="2"/>
        <v>16.005868477762423</v>
      </c>
      <c r="V25" s="1">
        <f t="shared" si="5"/>
        <v>9.1123552736874611</v>
      </c>
      <c r="W25" s="1">
        <v>62.313599999999987</v>
      </c>
      <c r="X25" s="1">
        <v>50.9544</v>
      </c>
      <c r="Y25" s="1">
        <v>68.232399999999998</v>
      </c>
      <c r="Z25" s="1">
        <v>64.851599999999991</v>
      </c>
      <c r="AA25" s="1">
        <v>18.771000000000001</v>
      </c>
      <c r="AB25" s="1"/>
      <c r="AC25" s="1">
        <f t="shared" si="6"/>
        <v>260</v>
      </c>
      <c r="AD25" s="1">
        <f t="shared" si="3"/>
        <v>200</v>
      </c>
      <c r="AE25" s="1"/>
      <c r="AF25" s="1" t="str">
        <f>VLOOKUP(A25,[1]Мелитополь!$A:$A,1,0)</f>
        <v>5820 СЛИВОЧНЫЕ Папа может сос п/о мгс 2*2_45с   ОСТАНКИНО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34</v>
      </c>
      <c r="C26" s="1">
        <v>372.1</v>
      </c>
      <c r="D26" s="1">
        <v>457.92599999999999</v>
      </c>
      <c r="E26" s="1">
        <v>246.03100000000001</v>
      </c>
      <c r="F26" s="1">
        <v>534.14099999999996</v>
      </c>
      <c r="G26" s="6">
        <v>1</v>
      </c>
      <c r="H26" s="1">
        <v>60</v>
      </c>
      <c r="I26" s="1" t="s">
        <v>38</v>
      </c>
      <c r="J26" s="1">
        <v>241.5</v>
      </c>
      <c r="K26" s="1">
        <f t="shared" si="1"/>
        <v>4.5310000000000059</v>
      </c>
      <c r="L26" s="1"/>
      <c r="M26" s="1"/>
      <c r="N26" s="1">
        <v>100</v>
      </c>
      <c r="O26" s="1">
        <f t="shared" si="4"/>
        <v>49.206200000000003</v>
      </c>
      <c r="P26" s="5">
        <f>14*O26-N26-F26</f>
        <v>54.745800000000031</v>
      </c>
      <c r="Q26" s="5">
        <v>50</v>
      </c>
      <c r="R26" s="5">
        <v>150</v>
      </c>
      <c r="S26" s="5">
        <v>400</v>
      </c>
      <c r="T26" s="1"/>
      <c r="U26" s="1">
        <f t="shared" si="2"/>
        <v>16.951949144619984</v>
      </c>
      <c r="V26" s="1">
        <f t="shared" si="5"/>
        <v>12.887420690888545</v>
      </c>
      <c r="W26" s="1">
        <v>51.001600000000003</v>
      </c>
      <c r="X26" s="1">
        <v>59.2682</v>
      </c>
      <c r="Y26" s="1">
        <v>52.376399999999997</v>
      </c>
      <c r="Z26" s="1">
        <v>45.6798</v>
      </c>
      <c r="AA26" s="1">
        <v>51.705599999999997</v>
      </c>
      <c r="AB26" s="1"/>
      <c r="AC26" s="1">
        <f t="shared" si="6"/>
        <v>50</v>
      </c>
      <c r="AD26" s="1">
        <f t="shared" si="3"/>
        <v>150</v>
      </c>
      <c r="AE26" s="1"/>
      <c r="AF26" s="1" t="str">
        <f>VLOOKUP(A26,[1]Мелитополь!$A:$A,1,0)</f>
        <v>5851 ЭКСТРА Папа может вар п/о   ОСТАНКИНО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31</v>
      </c>
      <c r="C27" s="1">
        <v>256</v>
      </c>
      <c r="D27" s="1"/>
      <c r="E27" s="1">
        <v>93</v>
      </c>
      <c r="F27" s="1">
        <v>144</v>
      </c>
      <c r="G27" s="6">
        <v>0.22</v>
      </c>
      <c r="H27" s="1">
        <v>120</v>
      </c>
      <c r="I27" s="1" t="s">
        <v>32</v>
      </c>
      <c r="J27" s="1">
        <v>97</v>
      </c>
      <c r="K27" s="1">
        <f t="shared" si="1"/>
        <v>-4</v>
      </c>
      <c r="L27" s="1"/>
      <c r="M27" s="1"/>
      <c r="N27" s="1">
        <v>150</v>
      </c>
      <c r="O27" s="1">
        <f t="shared" si="4"/>
        <v>18.600000000000001</v>
      </c>
      <c r="P27" s="5"/>
      <c r="Q27" s="5">
        <v>80</v>
      </c>
      <c r="R27" s="5"/>
      <c r="S27" s="5">
        <v>150</v>
      </c>
      <c r="T27" s="1"/>
      <c r="U27" s="1">
        <f t="shared" si="2"/>
        <v>20.107526881720428</v>
      </c>
      <c r="V27" s="1">
        <f t="shared" si="5"/>
        <v>15.806451612903224</v>
      </c>
      <c r="W27" s="1">
        <v>26.2</v>
      </c>
      <c r="X27" s="1">
        <v>16.600000000000001</v>
      </c>
      <c r="Y27" s="1">
        <v>31.8</v>
      </c>
      <c r="Z27" s="1">
        <v>22.6</v>
      </c>
      <c r="AA27" s="1">
        <v>33</v>
      </c>
      <c r="AB27" s="1"/>
      <c r="AC27" s="1">
        <f t="shared" si="6"/>
        <v>17.600000000000001</v>
      </c>
      <c r="AD27" s="1">
        <f t="shared" si="3"/>
        <v>0</v>
      </c>
      <c r="AE27" s="1"/>
      <c r="AF27" s="1" t="str">
        <f>VLOOKUP(A27,[1]Мелитополь!$A:$A,1,0)</f>
        <v>5931 ОХОТНИЧЬЯ Папа может с/к в/у 1/220 8шт.   ОСТАНКИНО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idden="1" x14ac:dyDescent="0.25">
      <c r="A28" s="12" t="s">
        <v>59</v>
      </c>
      <c r="B28" s="12" t="s">
        <v>34</v>
      </c>
      <c r="C28" s="12">
        <v>29.3</v>
      </c>
      <c r="D28" s="12">
        <v>0.373</v>
      </c>
      <c r="E28" s="12">
        <v>22.992000000000001</v>
      </c>
      <c r="F28" s="12"/>
      <c r="G28" s="13">
        <v>0</v>
      </c>
      <c r="H28" s="12">
        <v>60</v>
      </c>
      <c r="I28" s="12" t="s">
        <v>60</v>
      </c>
      <c r="J28" s="12">
        <v>25</v>
      </c>
      <c r="K28" s="12">
        <f t="shared" si="1"/>
        <v>-2.0079999999999991</v>
      </c>
      <c r="L28" s="12"/>
      <c r="M28" s="12"/>
      <c r="N28" s="12"/>
      <c r="O28" s="12">
        <f t="shared" si="4"/>
        <v>4.5983999999999998</v>
      </c>
      <c r="P28" s="14"/>
      <c r="Q28" s="14"/>
      <c r="R28" s="14"/>
      <c r="S28" s="14"/>
      <c r="T28" s="12"/>
      <c r="U28" s="12">
        <f t="shared" si="2"/>
        <v>0</v>
      </c>
      <c r="V28" s="12">
        <f t="shared" si="5"/>
        <v>0</v>
      </c>
      <c r="W28" s="12">
        <v>9.1926000000000005</v>
      </c>
      <c r="X28" s="12">
        <v>8.8870000000000005</v>
      </c>
      <c r="Y28" s="12">
        <v>-0.26</v>
      </c>
      <c r="Z28" s="12">
        <v>5.9931999999999999</v>
      </c>
      <c r="AA28" s="12">
        <v>11.6158</v>
      </c>
      <c r="AB28" s="12" t="s">
        <v>61</v>
      </c>
      <c r="AC28" s="12">
        <f t="shared" ref="AC28:AC48" si="11">P28*G28</f>
        <v>0</v>
      </c>
      <c r="AD28" s="12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idden="1" x14ac:dyDescent="0.25">
      <c r="A29" s="1" t="s">
        <v>62</v>
      </c>
      <c r="B29" s="1" t="s">
        <v>31</v>
      </c>
      <c r="C29" s="1">
        <v>245</v>
      </c>
      <c r="D29" s="1"/>
      <c r="E29" s="1">
        <v>81</v>
      </c>
      <c r="F29" s="1">
        <v>117</v>
      </c>
      <c r="G29" s="6">
        <v>0.33</v>
      </c>
      <c r="H29" s="1">
        <v>45</v>
      </c>
      <c r="I29" s="1" t="s">
        <v>32</v>
      </c>
      <c r="J29" s="1">
        <v>73</v>
      </c>
      <c r="K29" s="1">
        <f t="shared" si="1"/>
        <v>8</v>
      </c>
      <c r="L29" s="1"/>
      <c r="M29" s="1"/>
      <c r="N29" s="1">
        <v>250</v>
      </c>
      <c r="O29" s="1">
        <f t="shared" si="4"/>
        <v>16.2</v>
      </c>
      <c r="P29" s="5"/>
      <c r="Q29" s="5">
        <f t="shared" ref="Q29:Q47" si="12">ROUND(P29,0)</f>
        <v>0</v>
      </c>
      <c r="R29" s="5"/>
      <c r="S29" s="5">
        <v>80</v>
      </c>
      <c r="T29" s="1"/>
      <c r="U29" s="1">
        <f t="shared" si="2"/>
        <v>22.654320987654323</v>
      </c>
      <c r="V29" s="1">
        <f t="shared" si="5"/>
        <v>22.654320987654323</v>
      </c>
      <c r="W29" s="1">
        <v>43.6</v>
      </c>
      <c r="X29" s="1">
        <v>8.6</v>
      </c>
      <c r="Y29" s="1">
        <v>18.2</v>
      </c>
      <c r="Z29" s="1">
        <v>19.2</v>
      </c>
      <c r="AA29" s="1">
        <v>39.4</v>
      </c>
      <c r="AB29" s="15" t="s">
        <v>54</v>
      </c>
      <c r="AC29" s="1">
        <f t="shared" ref="AC29:AC47" si="13">Q29*G29</f>
        <v>0</v>
      </c>
      <c r="AD29" s="1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34</v>
      </c>
      <c r="C30" s="1">
        <v>733.471</v>
      </c>
      <c r="D30" s="1"/>
      <c r="E30" s="16">
        <f>181.799+E101</f>
        <v>284.86700000000002</v>
      </c>
      <c r="F30" s="1">
        <v>417.01499999999999</v>
      </c>
      <c r="G30" s="6">
        <v>1</v>
      </c>
      <c r="H30" s="1">
        <v>45</v>
      </c>
      <c r="I30" s="1" t="s">
        <v>36</v>
      </c>
      <c r="J30" s="1">
        <v>172</v>
      </c>
      <c r="K30" s="1">
        <f t="shared" si="1"/>
        <v>112.86700000000002</v>
      </c>
      <c r="L30" s="1"/>
      <c r="M30" s="1"/>
      <c r="N30" s="1">
        <v>300</v>
      </c>
      <c r="O30" s="1">
        <f t="shared" si="4"/>
        <v>56.973400000000005</v>
      </c>
      <c r="P30" s="5">
        <f>14*O30-N30-F30</f>
        <v>80.612600000000043</v>
      </c>
      <c r="Q30" s="5">
        <v>80</v>
      </c>
      <c r="R30" s="5">
        <v>100</v>
      </c>
      <c r="S30" s="5">
        <v>120</v>
      </c>
      <c r="T30" s="1"/>
      <c r="U30" s="1">
        <f t="shared" si="2"/>
        <v>15.744452674405949</v>
      </c>
      <c r="V30" s="1">
        <f t="shared" si="5"/>
        <v>12.585083565312933</v>
      </c>
      <c r="W30" s="1">
        <v>62.294199999999996</v>
      </c>
      <c r="X30" s="1">
        <v>67.119</v>
      </c>
      <c r="Y30" s="1">
        <v>63.253</v>
      </c>
      <c r="Z30" s="1">
        <v>56.864999999999988</v>
      </c>
      <c r="AA30" s="1">
        <v>54.484000000000002</v>
      </c>
      <c r="AB30" s="1"/>
      <c r="AC30" s="1">
        <f t="shared" si="13"/>
        <v>80</v>
      </c>
      <c r="AD30" s="1">
        <f t="shared" si="3"/>
        <v>100</v>
      </c>
      <c r="AE30" s="1"/>
      <c r="AF30" s="1" t="str">
        <f>VLOOKUP(A30,[1]Мелитополь!$A:$A,1,0)</f>
        <v>6113 СОЧНЫЕ сос п/о мгс 1*6_Ашан  ОСТАНКИНО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31</v>
      </c>
      <c r="C31" s="1"/>
      <c r="D31" s="1">
        <v>144</v>
      </c>
      <c r="E31" s="1">
        <v>87</v>
      </c>
      <c r="F31" s="1">
        <v>50</v>
      </c>
      <c r="G31" s="6">
        <v>0.3</v>
      </c>
      <c r="H31" s="1">
        <v>45</v>
      </c>
      <c r="I31" s="1" t="s">
        <v>32</v>
      </c>
      <c r="J31" s="1">
        <v>94</v>
      </c>
      <c r="K31" s="1">
        <f t="shared" si="1"/>
        <v>-7</v>
      </c>
      <c r="L31" s="1"/>
      <c r="M31" s="1"/>
      <c r="N31" s="1">
        <v>300</v>
      </c>
      <c r="O31" s="1">
        <f t="shared" si="4"/>
        <v>17.399999999999999</v>
      </c>
      <c r="P31" s="5"/>
      <c r="Q31" s="5">
        <v>20</v>
      </c>
      <c r="R31" s="5"/>
      <c r="S31" s="5">
        <v>300</v>
      </c>
      <c r="T31" s="1"/>
      <c r="U31" s="1">
        <f t="shared" si="2"/>
        <v>21.264367816091955</v>
      </c>
      <c r="V31" s="1">
        <f t="shared" si="5"/>
        <v>20.114942528735632</v>
      </c>
      <c r="W31" s="1">
        <v>27.8</v>
      </c>
      <c r="X31" s="1">
        <v>36.4</v>
      </c>
      <c r="Y31" s="1">
        <v>16</v>
      </c>
      <c r="Z31" s="1">
        <v>15</v>
      </c>
      <c r="AA31" s="1">
        <v>37.200000000000003</v>
      </c>
      <c r="AB31" s="1"/>
      <c r="AC31" s="1">
        <f t="shared" si="13"/>
        <v>6</v>
      </c>
      <c r="AD31" s="1">
        <f t="shared" si="3"/>
        <v>0</v>
      </c>
      <c r="AE31" s="1"/>
      <c r="AF31" s="1" t="str">
        <f>VLOOKUP(A31,[1]Мелитополь!$A:$A,1,0)</f>
        <v>6206 СВИНИНА ПО-ДОМАШНЕМУ к/в мл/к в/у 0,3кг  Останкино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31</v>
      </c>
      <c r="C32" s="1">
        <v>122</v>
      </c>
      <c r="D32" s="1"/>
      <c r="E32" s="1">
        <v>115</v>
      </c>
      <c r="F32" s="1"/>
      <c r="G32" s="6">
        <v>0.09</v>
      </c>
      <c r="H32" s="1">
        <v>45</v>
      </c>
      <c r="I32" s="1" t="s">
        <v>32</v>
      </c>
      <c r="J32" s="1">
        <v>146</v>
      </c>
      <c r="K32" s="1">
        <f t="shared" si="1"/>
        <v>-31</v>
      </c>
      <c r="L32" s="1"/>
      <c r="M32" s="1"/>
      <c r="N32" s="1">
        <v>182</v>
      </c>
      <c r="O32" s="1">
        <f t="shared" si="4"/>
        <v>23</v>
      </c>
      <c r="P32" s="5">
        <f t="shared" ref="P32:P46" si="14">13*O32-N32-F32</f>
        <v>117</v>
      </c>
      <c r="Q32" s="5">
        <f t="shared" si="12"/>
        <v>117</v>
      </c>
      <c r="R32" s="5">
        <v>50</v>
      </c>
      <c r="S32" s="5"/>
      <c r="T32" s="1"/>
      <c r="U32" s="1">
        <f t="shared" si="2"/>
        <v>15.173913043478262</v>
      </c>
      <c r="V32" s="1">
        <f t="shared" si="5"/>
        <v>7.9130434782608692</v>
      </c>
      <c r="W32" s="1">
        <v>23.4</v>
      </c>
      <c r="X32" s="1">
        <v>17.600000000000001</v>
      </c>
      <c r="Y32" s="1">
        <v>25.6</v>
      </c>
      <c r="Z32" s="1">
        <v>22</v>
      </c>
      <c r="AA32" s="1">
        <v>28.6</v>
      </c>
      <c r="AB32" s="1"/>
      <c r="AC32" s="1">
        <f t="shared" si="13"/>
        <v>10.53</v>
      </c>
      <c r="AD32" s="1">
        <f t="shared" si="3"/>
        <v>4.5</v>
      </c>
      <c r="AE32" s="1"/>
      <c r="AF32" s="1" t="str">
        <f>VLOOKUP(A32,[1]Мелитополь!$A:$A,1,0)</f>
        <v>6228 МЯСНОЕ АССОРТИ к/з с/н мгс 1/90 10шт  Останкино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34</v>
      </c>
      <c r="C33" s="1">
        <v>613.70000000000005</v>
      </c>
      <c r="D33" s="1">
        <v>355.44</v>
      </c>
      <c r="E33" s="1">
        <v>381.88200000000001</v>
      </c>
      <c r="F33" s="1">
        <v>497.18099999999998</v>
      </c>
      <c r="G33" s="6">
        <v>1</v>
      </c>
      <c r="H33" s="1">
        <v>45</v>
      </c>
      <c r="I33" s="1" t="s">
        <v>36</v>
      </c>
      <c r="J33" s="1">
        <v>353.3</v>
      </c>
      <c r="K33" s="1">
        <f t="shared" si="1"/>
        <v>28.581999999999994</v>
      </c>
      <c r="L33" s="1"/>
      <c r="M33" s="1"/>
      <c r="N33" s="1">
        <v>370</v>
      </c>
      <c r="O33" s="1">
        <f t="shared" si="4"/>
        <v>76.376400000000004</v>
      </c>
      <c r="P33" s="5">
        <f>14*O33-N33-F33</f>
        <v>202.0886000000001</v>
      </c>
      <c r="Q33" s="5">
        <v>200</v>
      </c>
      <c r="R33" s="5">
        <v>150</v>
      </c>
      <c r="S33" s="5">
        <v>380</v>
      </c>
      <c r="T33" s="1"/>
      <c r="U33" s="1">
        <f t="shared" si="2"/>
        <v>15.936611309252596</v>
      </c>
      <c r="V33" s="1">
        <f t="shared" si="5"/>
        <v>11.354043919325864</v>
      </c>
      <c r="W33" s="1">
        <v>83.67</v>
      </c>
      <c r="X33" s="1">
        <v>85.952799999999996</v>
      </c>
      <c r="Y33" s="1">
        <v>85.7072</v>
      </c>
      <c r="Z33" s="1">
        <v>68.793599999999998</v>
      </c>
      <c r="AA33" s="1">
        <v>90.505799999999994</v>
      </c>
      <c r="AB33" s="1"/>
      <c r="AC33" s="1">
        <f t="shared" si="13"/>
        <v>200</v>
      </c>
      <c r="AD33" s="1">
        <f t="shared" si="3"/>
        <v>150</v>
      </c>
      <c r="AE33" s="1"/>
      <c r="AF33" s="1" t="str">
        <f>VLOOKUP(A33,[1]Мелитополь!$A:$A,1,0)</f>
        <v>6303 Мясные Папа может сос п/о мгс 1,5*3  Останкино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31</v>
      </c>
      <c r="C34" s="1"/>
      <c r="D34" s="1">
        <v>80</v>
      </c>
      <c r="E34" s="1">
        <v>13</v>
      </c>
      <c r="F34" s="1">
        <v>67</v>
      </c>
      <c r="G34" s="6">
        <v>0.4</v>
      </c>
      <c r="H34" s="1" t="e">
        <v>#N/A</v>
      </c>
      <c r="I34" s="1" t="s">
        <v>32</v>
      </c>
      <c r="J34" s="1">
        <v>13</v>
      </c>
      <c r="K34" s="1">
        <f t="shared" si="1"/>
        <v>0</v>
      </c>
      <c r="L34" s="1"/>
      <c r="M34" s="1"/>
      <c r="N34" s="1">
        <v>40</v>
      </c>
      <c r="O34" s="1">
        <f t="shared" ref="O34" si="15">E34/5</f>
        <v>2.6</v>
      </c>
      <c r="P34" s="5"/>
      <c r="Q34" s="5">
        <v>50</v>
      </c>
      <c r="R34" s="5"/>
      <c r="S34" s="5">
        <v>150</v>
      </c>
      <c r="T34" s="1"/>
      <c r="U34" s="1">
        <f t="shared" si="2"/>
        <v>60.38461538461538</v>
      </c>
      <c r="V34" s="1">
        <f t="shared" si="5"/>
        <v>41.153846153846153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 t="s">
        <v>41</v>
      </c>
      <c r="AC34" s="1">
        <f t="shared" si="13"/>
        <v>20</v>
      </c>
      <c r="AD34" s="1">
        <f t="shared" si="3"/>
        <v>0</v>
      </c>
      <c r="AE34" s="1"/>
      <c r="AF34" s="1" t="str">
        <f>VLOOKUP(A34,[1]Мелитополь!$A:$A,1,0)</f>
        <v>6324 ДОКТОРСКАЯ ГОСТ вар п/о 0,4кг 8шт  Останкино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31</v>
      </c>
      <c r="C35" s="1">
        <v>600</v>
      </c>
      <c r="D35" s="1">
        <v>200</v>
      </c>
      <c r="E35" s="1">
        <v>346</v>
      </c>
      <c r="F35" s="1">
        <v>356</v>
      </c>
      <c r="G35" s="6">
        <v>0.4</v>
      </c>
      <c r="H35" s="1">
        <v>60</v>
      </c>
      <c r="I35" s="1" t="s">
        <v>38</v>
      </c>
      <c r="J35" s="1">
        <v>342</v>
      </c>
      <c r="K35" s="1">
        <f t="shared" si="1"/>
        <v>4</v>
      </c>
      <c r="L35" s="1"/>
      <c r="M35" s="1"/>
      <c r="N35" s="1">
        <v>500</v>
      </c>
      <c r="O35" s="1">
        <f t="shared" si="4"/>
        <v>69.2</v>
      </c>
      <c r="P35" s="5">
        <f>14*O35-N35-F35</f>
        <v>112.80000000000007</v>
      </c>
      <c r="Q35" s="5">
        <v>180</v>
      </c>
      <c r="R35" s="5">
        <v>150</v>
      </c>
      <c r="S35" s="5">
        <v>300</v>
      </c>
      <c r="T35" s="1"/>
      <c r="U35" s="1">
        <f t="shared" si="2"/>
        <v>17.138728323699421</v>
      </c>
      <c r="V35" s="1">
        <f t="shared" si="5"/>
        <v>12.369942196531792</v>
      </c>
      <c r="W35" s="1">
        <v>81.8</v>
      </c>
      <c r="X35" s="1">
        <v>74.2</v>
      </c>
      <c r="Y35" s="1">
        <v>92.2</v>
      </c>
      <c r="Z35" s="1">
        <v>76.8</v>
      </c>
      <c r="AA35" s="1">
        <v>79.599999999999994</v>
      </c>
      <c r="AB35" s="1"/>
      <c r="AC35" s="1">
        <f t="shared" si="13"/>
        <v>72</v>
      </c>
      <c r="AD35" s="1">
        <f t="shared" si="3"/>
        <v>60</v>
      </c>
      <c r="AE35" s="1"/>
      <c r="AF35" s="1" t="str">
        <f>VLOOKUP(A35,[1]Мелитополь!$A:$A,1,0)</f>
        <v>6333 МЯСНАЯ Папа может вар п/о 0.4кг 8шт.  ОСТАНКИНО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idden="1" x14ac:dyDescent="0.25">
      <c r="A36" s="1" t="s">
        <v>69</v>
      </c>
      <c r="B36" s="1" t="s">
        <v>31</v>
      </c>
      <c r="C36" s="1">
        <v>174</v>
      </c>
      <c r="D36" s="1"/>
      <c r="E36" s="16">
        <f>39+E102</f>
        <v>40</v>
      </c>
      <c r="F36" s="1">
        <v>113</v>
      </c>
      <c r="G36" s="6">
        <v>0.5</v>
      </c>
      <c r="H36" s="1">
        <v>60</v>
      </c>
      <c r="I36" s="1" t="s">
        <v>32</v>
      </c>
      <c r="J36" s="1">
        <v>33</v>
      </c>
      <c r="K36" s="1">
        <f t="shared" ref="K36:K67" si="16">E36-J36</f>
        <v>7</v>
      </c>
      <c r="L36" s="1"/>
      <c r="M36" s="1"/>
      <c r="N36" s="1">
        <v>81</v>
      </c>
      <c r="O36" s="1">
        <f t="shared" si="4"/>
        <v>8</v>
      </c>
      <c r="P36" s="5"/>
      <c r="Q36" s="5">
        <f t="shared" si="12"/>
        <v>0</v>
      </c>
      <c r="R36" s="5"/>
      <c r="S36" s="5">
        <v>100</v>
      </c>
      <c r="T36" s="1"/>
      <c r="U36" s="1">
        <f t="shared" si="2"/>
        <v>24.25</v>
      </c>
      <c r="V36" s="1">
        <f t="shared" si="5"/>
        <v>24.25</v>
      </c>
      <c r="W36" s="1">
        <v>18</v>
      </c>
      <c r="X36" s="1">
        <v>6.4</v>
      </c>
      <c r="Y36" s="1">
        <v>17</v>
      </c>
      <c r="Z36" s="1">
        <v>12.6</v>
      </c>
      <c r="AA36" s="1">
        <v>23.6</v>
      </c>
      <c r="AB36" s="18" t="s">
        <v>54</v>
      </c>
      <c r="AC36" s="1">
        <f t="shared" si="13"/>
        <v>0</v>
      </c>
      <c r="AD36" s="1">
        <f t="shared" si="3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idden="1" x14ac:dyDescent="0.25">
      <c r="A37" s="1" t="s">
        <v>70</v>
      </c>
      <c r="B37" s="1" t="s">
        <v>31</v>
      </c>
      <c r="C37" s="1">
        <v>95</v>
      </c>
      <c r="D37" s="1"/>
      <c r="E37" s="1">
        <v>23</v>
      </c>
      <c r="F37" s="1">
        <v>69</v>
      </c>
      <c r="G37" s="6">
        <v>0.5</v>
      </c>
      <c r="H37" s="1">
        <v>60</v>
      </c>
      <c r="I37" s="1" t="s">
        <v>32</v>
      </c>
      <c r="J37" s="1">
        <v>23</v>
      </c>
      <c r="K37" s="1">
        <f t="shared" si="16"/>
        <v>0</v>
      </c>
      <c r="L37" s="1"/>
      <c r="M37" s="1"/>
      <c r="N37" s="1">
        <v>0</v>
      </c>
      <c r="O37" s="1">
        <f t="shared" si="4"/>
        <v>4.5999999999999996</v>
      </c>
      <c r="P37" s="5"/>
      <c r="Q37" s="5">
        <f t="shared" si="12"/>
        <v>0</v>
      </c>
      <c r="R37" s="5"/>
      <c r="S37" s="5"/>
      <c r="T37" s="1"/>
      <c r="U37" s="1">
        <f t="shared" si="2"/>
        <v>15.000000000000002</v>
      </c>
      <c r="V37" s="1">
        <f t="shared" si="5"/>
        <v>15.000000000000002</v>
      </c>
      <c r="W37" s="1">
        <v>3.4</v>
      </c>
      <c r="X37" s="1">
        <v>2</v>
      </c>
      <c r="Y37" s="1">
        <v>5</v>
      </c>
      <c r="Z37" s="1">
        <v>0.8</v>
      </c>
      <c r="AA37" s="1">
        <v>11.6</v>
      </c>
      <c r="AB37" s="15" t="s">
        <v>54</v>
      </c>
      <c r="AC37" s="1">
        <f t="shared" si="13"/>
        <v>0</v>
      </c>
      <c r="AD37" s="1">
        <f t="shared" si="3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idden="1" x14ac:dyDescent="0.25">
      <c r="A38" s="1" t="s">
        <v>71</v>
      </c>
      <c r="B38" s="1" t="s">
        <v>31</v>
      </c>
      <c r="C38" s="1">
        <v>795</v>
      </c>
      <c r="D38" s="1"/>
      <c r="E38" s="1">
        <v>398</v>
      </c>
      <c r="F38" s="1">
        <v>283</v>
      </c>
      <c r="G38" s="6">
        <v>0.4</v>
      </c>
      <c r="H38" s="1">
        <v>60</v>
      </c>
      <c r="I38" s="1" t="s">
        <v>38</v>
      </c>
      <c r="J38" s="1">
        <v>400</v>
      </c>
      <c r="K38" s="1">
        <f t="shared" si="16"/>
        <v>-2</v>
      </c>
      <c r="L38" s="1"/>
      <c r="M38" s="1"/>
      <c r="N38" s="1">
        <v>1029</v>
      </c>
      <c r="O38" s="1">
        <f t="shared" si="4"/>
        <v>79.599999999999994</v>
      </c>
      <c r="P38" s="5"/>
      <c r="Q38" s="5">
        <f t="shared" si="12"/>
        <v>0</v>
      </c>
      <c r="R38" s="5"/>
      <c r="S38" s="5"/>
      <c r="T38" s="1"/>
      <c r="U38" s="1">
        <f t="shared" si="2"/>
        <v>16.48241206030151</v>
      </c>
      <c r="V38" s="1">
        <f t="shared" si="5"/>
        <v>16.48241206030151</v>
      </c>
      <c r="W38" s="1">
        <v>131.6</v>
      </c>
      <c r="X38" s="1">
        <v>47.4</v>
      </c>
      <c r="Y38" s="1">
        <v>112.8</v>
      </c>
      <c r="Z38" s="1">
        <v>76.8</v>
      </c>
      <c r="AA38" s="1">
        <v>76.400000000000006</v>
      </c>
      <c r="AB38" s="1"/>
      <c r="AC38" s="1">
        <f t="shared" si="13"/>
        <v>0</v>
      </c>
      <c r="AD38" s="1">
        <f t="shared" si="3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idden="1" x14ac:dyDescent="0.25">
      <c r="A39" s="1" t="s">
        <v>72</v>
      </c>
      <c r="B39" s="1" t="s">
        <v>31</v>
      </c>
      <c r="C39" s="1">
        <v>208</v>
      </c>
      <c r="D39" s="1">
        <v>384</v>
      </c>
      <c r="E39" s="1">
        <v>281</v>
      </c>
      <c r="F39" s="1">
        <v>218</v>
      </c>
      <c r="G39" s="6">
        <v>0.4</v>
      </c>
      <c r="H39" s="1">
        <v>60</v>
      </c>
      <c r="I39" s="1" t="s">
        <v>32</v>
      </c>
      <c r="J39" s="1">
        <v>329</v>
      </c>
      <c r="K39" s="1">
        <f t="shared" si="16"/>
        <v>-48</v>
      </c>
      <c r="L39" s="1"/>
      <c r="M39" s="1"/>
      <c r="N39" s="1">
        <v>865</v>
      </c>
      <c r="O39" s="1">
        <f t="shared" si="4"/>
        <v>56.2</v>
      </c>
      <c r="P39" s="5"/>
      <c r="Q39" s="5">
        <f t="shared" si="12"/>
        <v>0</v>
      </c>
      <c r="R39" s="5"/>
      <c r="S39" s="5"/>
      <c r="T39" s="1"/>
      <c r="U39" s="1">
        <f t="shared" si="2"/>
        <v>19.270462633451956</v>
      </c>
      <c r="V39" s="1">
        <f t="shared" si="5"/>
        <v>19.270462633451956</v>
      </c>
      <c r="W39" s="1">
        <v>105.4</v>
      </c>
      <c r="X39" s="1">
        <v>65.2</v>
      </c>
      <c r="Y39" s="1">
        <v>21</v>
      </c>
      <c r="Z39" s="1">
        <v>73.599999999999994</v>
      </c>
      <c r="AA39" s="1">
        <v>82</v>
      </c>
      <c r="AB39" s="1"/>
      <c r="AC39" s="1">
        <f t="shared" si="13"/>
        <v>0</v>
      </c>
      <c r="AD39" s="1">
        <f t="shared" si="3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31</v>
      </c>
      <c r="C40" s="1">
        <v>217</v>
      </c>
      <c r="D40" s="1">
        <v>310</v>
      </c>
      <c r="E40" s="1">
        <v>313</v>
      </c>
      <c r="F40" s="1">
        <v>160</v>
      </c>
      <c r="G40" s="6">
        <v>0.1</v>
      </c>
      <c r="H40" s="1">
        <v>45</v>
      </c>
      <c r="I40" s="1" t="s">
        <v>32</v>
      </c>
      <c r="J40" s="1">
        <v>320</v>
      </c>
      <c r="K40" s="1">
        <f t="shared" si="16"/>
        <v>-7</v>
      </c>
      <c r="L40" s="1"/>
      <c r="M40" s="1"/>
      <c r="N40" s="1">
        <v>200</v>
      </c>
      <c r="O40" s="1">
        <f t="shared" si="4"/>
        <v>62.6</v>
      </c>
      <c r="P40" s="5">
        <f t="shared" si="14"/>
        <v>453.80000000000007</v>
      </c>
      <c r="Q40" s="5">
        <v>520</v>
      </c>
      <c r="R40" s="5">
        <v>50</v>
      </c>
      <c r="S40" s="5">
        <v>520</v>
      </c>
      <c r="T40" s="1"/>
      <c r="U40" s="1">
        <f t="shared" si="2"/>
        <v>14.856230031948881</v>
      </c>
      <c r="V40" s="1">
        <f t="shared" si="5"/>
        <v>5.7507987220447285</v>
      </c>
      <c r="W40" s="1">
        <v>48.8</v>
      </c>
      <c r="X40" s="1">
        <v>52</v>
      </c>
      <c r="Y40" s="1">
        <v>53.2</v>
      </c>
      <c r="Z40" s="1">
        <v>19.2</v>
      </c>
      <c r="AA40" s="1">
        <v>58.2</v>
      </c>
      <c r="AB40" s="1"/>
      <c r="AC40" s="1">
        <f t="shared" si="13"/>
        <v>52</v>
      </c>
      <c r="AD40" s="1">
        <f t="shared" si="3"/>
        <v>5</v>
      </c>
      <c r="AE40" s="1"/>
      <c r="AF40" s="1" t="str">
        <f>VLOOKUP(A40,[1]Мелитополь!$A:$A,1,0)</f>
        <v>6448 Свинина Останкино 100г Мадера с/к в/у нарезка  ОСТАНКИНО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idden="1" x14ac:dyDescent="0.25">
      <c r="A41" s="1" t="s">
        <v>74</v>
      </c>
      <c r="B41" s="1" t="s">
        <v>31</v>
      </c>
      <c r="C41" s="1">
        <v>38</v>
      </c>
      <c r="D41" s="1">
        <v>154</v>
      </c>
      <c r="E41" s="1">
        <v>79</v>
      </c>
      <c r="F41" s="1">
        <v>92</v>
      </c>
      <c r="G41" s="6">
        <v>0.1</v>
      </c>
      <c r="H41" s="1">
        <v>60</v>
      </c>
      <c r="I41" s="1" t="s">
        <v>32</v>
      </c>
      <c r="J41" s="1">
        <v>130</v>
      </c>
      <c r="K41" s="1">
        <f t="shared" si="16"/>
        <v>-51</v>
      </c>
      <c r="L41" s="1"/>
      <c r="M41" s="1"/>
      <c r="N41" s="1">
        <v>215</v>
      </c>
      <c r="O41" s="1">
        <f t="shared" si="4"/>
        <v>15.8</v>
      </c>
      <c r="P41" s="5"/>
      <c r="Q41" s="5">
        <f t="shared" si="12"/>
        <v>0</v>
      </c>
      <c r="R41" s="5"/>
      <c r="S41" s="5"/>
      <c r="T41" s="1"/>
      <c r="U41" s="1">
        <f t="shared" si="2"/>
        <v>19.430379746835442</v>
      </c>
      <c r="V41" s="1">
        <f t="shared" si="5"/>
        <v>19.430379746835442</v>
      </c>
      <c r="W41" s="1">
        <v>30</v>
      </c>
      <c r="X41" s="1">
        <v>25.8</v>
      </c>
      <c r="Y41" s="1">
        <v>20.2</v>
      </c>
      <c r="Z41" s="1">
        <v>21.2</v>
      </c>
      <c r="AA41" s="1">
        <v>31.6</v>
      </c>
      <c r="AB41" s="1"/>
      <c r="AC41" s="1">
        <f t="shared" si="13"/>
        <v>0</v>
      </c>
      <c r="AD41" s="1">
        <f t="shared" si="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idden="1" x14ac:dyDescent="0.25">
      <c r="A42" s="1" t="s">
        <v>75</v>
      </c>
      <c r="B42" s="1" t="s">
        <v>31</v>
      </c>
      <c r="C42" s="1"/>
      <c r="D42" s="1">
        <v>110</v>
      </c>
      <c r="E42" s="1">
        <v>58</v>
      </c>
      <c r="F42" s="1">
        <v>51</v>
      </c>
      <c r="G42" s="6">
        <v>0.1</v>
      </c>
      <c r="H42" s="1">
        <v>60</v>
      </c>
      <c r="I42" s="1" t="s">
        <v>32</v>
      </c>
      <c r="J42" s="1">
        <v>59</v>
      </c>
      <c r="K42" s="1">
        <f t="shared" si="16"/>
        <v>-1</v>
      </c>
      <c r="L42" s="1"/>
      <c r="M42" s="1"/>
      <c r="N42" s="1">
        <v>256</v>
      </c>
      <c r="O42" s="1">
        <f t="shared" si="4"/>
        <v>11.6</v>
      </c>
      <c r="P42" s="5"/>
      <c r="Q42" s="5">
        <f t="shared" si="12"/>
        <v>0</v>
      </c>
      <c r="R42" s="5"/>
      <c r="S42" s="5"/>
      <c r="T42" s="1"/>
      <c r="U42" s="1">
        <f t="shared" si="2"/>
        <v>26.46551724137931</v>
      </c>
      <c r="V42" s="1">
        <f t="shared" si="5"/>
        <v>26.46551724137931</v>
      </c>
      <c r="W42" s="1">
        <v>28.6</v>
      </c>
      <c r="X42" s="1">
        <v>19.399999999999999</v>
      </c>
      <c r="Y42" s="1">
        <v>15.4</v>
      </c>
      <c r="Z42" s="1">
        <v>0.4</v>
      </c>
      <c r="AA42" s="1">
        <v>11.6</v>
      </c>
      <c r="AB42" s="1"/>
      <c r="AC42" s="1">
        <f t="shared" si="13"/>
        <v>0</v>
      </c>
      <c r="AD42" s="1">
        <f t="shared" si="3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idden="1" x14ac:dyDescent="0.25">
      <c r="A43" s="1" t="s">
        <v>76</v>
      </c>
      <c r="B43" s="1" t="s">
        <v>31</v>
      </c>
      <c r="C43" s="1">
        <v>115</v>
      </c>
      <c r="D43" s="1">
        <v>151</v>
      </c>
      <c r="E43" s="1">
        <v>168</v>
      </c>
      <c r="F43" s="1">
        <v>24</v>
      </c>
      <c r="G43" s="6">
        <v>0.4</v>
      </c>
      <c r="H43" s="1">
        <v>45</v>
      </c>
      <c r="I43" s="1" t="s">
        <v>32</v>
      </c>
      <c r="J43" s="1">
        <v>224</v>
      </c>
      <c r="K43" s="1">
        <f t="shared" si="16"/>
        <v>-56</v>
      </c>
      <c r="L43" s="1"/>
      <c r="M43" s="1"/>
      <c r="N43" s="1">
        <v>935</v>
      </c>
      <c r="O43" s="1">
        <f t="shared" si="4"/>
        <v>33.6</v>
      </c>
      <c r="P43" s="5"/>
      <c r="Q43" s="5">
        <f t="shared" si="12"/>
        <v>0</v>
      </c>
      <c r="R43" s="5"/>
      <c r="S43" s="5"/>
      <c r="T43" s="1"/>
      <c r="U43" s="1">
        <f t="shared" si="2"/>
        <v>28.541666666666664</v>
      </c>
      <c r="V43" s="1">
        <f t="shared" si="5"/>
        <v>28.541666666666664</v>
      </c>
      <c r="W43" s="1">
        <v>94.2</v>
      </c>
      <c r="X43" s="1">
        <v>51.8</v>
      </c>
      <c r="Y43" s="1">
        <v>60</v>
      </c>
      <c r="Z43" s="1">
        <v>49.6</v>
      </c>
      <c r="AA43" s="1">
        <v>58.6</v>
      </c>
      <c r="AB43" s="1"/>
      <c r="AC43" s="1">
        <f t="shared" si="13"/>
        <v>0</v>
      </c>
      <c r="AD43" s="1">
        <f t="shared" si="3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34</v>
      </c>
      <c r="C44" s="1">
        <v>229</v>
      </c>
      <c r="D44" s="1">
        <v>272.03100000000001</v>
      </c>
      <c r="E44" s="1">
        <v>259.32299999999998</v>
      </c>
      <c r="F44" s="1">
        <v>172.31399999999999</v>
      </c>
      <c r="G44" s="6">
        <v>1</v>
      </c>
      <c r="H44" s="1">
        <v>60</v>
      </c>
      <c r="I44" s="1" t="s">
        <v>38</v>
      </c>
      <c r="J44" s="1">
        <v>244.4</v>
      </c>
      <c r="K44" s="1">
        <f t="shared" si="16"/>
        <v>14.922999999999973</v>
      </c>
      <c r="L44" s="1"/>
      <c r="M44" s="1"/>
      <c r="N44" s="1">
        <v>400</v>
      </c>
      <c r="O44" s="1">
        <f t="shared" si="4"/>
        <v>51.864599999999996</v>
      </c>
      <c r="P44" s="5">
        <f>14*O44-N44-F44</f>
        <v>153.79039999999995</v>
      </c>
      <c r="Q44" s="5">
        <v>150</v>
      </c>
      <c r="R44" s="5">
        <v>150</v>
      </c>
      <c r="S44" s="5">
        <v>250</v>
      </c>
      <c r="T44" s="1"/>
      <c r="U44" s="1">
        <f t="shared" si="2"/>
        <v>16.81906348453473</v>
      </c>
      <c r="V44" s="1">
        <f t="shared" si="5"/>
        <v>11.034771308368329</v>
      </c>
      <c r="W44" s="1">
        <v>55.301000000000002</v>
      </c>
      <c r="X44" s="1">
        <v>43.181600000000003</v>
      </c>
      <c r="Y44" s="1">
        <v>43.324199999999998</v>
      </c>
      <c r="Z44" s="1">
        <v>47.689599999999999</v>
      </c>
      <c r="AA44" s="1">
        <v>43.097799999999999</v>
      </c>
      <c r="AB44" s="1"/>
      <c r="AC44" s="1">
        <f t="shared" si="13"/>
        <v>150</v>
      </c>
      <c r="AD44" s="1">
        <f t="shared" si="3"/>
        <v>150</v>
      </c>
      <c r="AE44" s="1"/>
      <c r="AF44" s="1" t="str">
        <f>VLOOKUP(A44,[1]Мелитополь!$A:$A,1,0)</f>
        <v>6498 МОЛОЧНАЯ Папа может вар п/о  ОСТАНКИНО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34</v>
      </c>
      <c r="C45" s="1">
        <v>206.00299999999999</v>
      </c>
      <c r="D45" s="1">
        <v>269.96199999999999</v>
      </c>
      <c r="E45" s="1">
        <v>253.291</v>
      </c>
      <c r="F45" s="1">
        <v>170.35900000000001</v>
      </c>
      <c r="G45" s="6">
        <v>1</v>
      </c>
      <c r="H45" s="1">
        <v>45</v>
      </c>
      <c r="I45" s="1" t="s">
        <v>32</v>
      </c>
      <c r="J45" s="1">
        <v>246</v>
      </c>
      <c r="K45" s="1">
        <f t="shared" si="16"/>
        <v>7.2909999999999968</v>
      </c>
      <c r="L45" s="1"/>
      <c r="M45" s="1"/>
      <c r="N45" s="1">
        <v>270</v>
      </c>
      <c r="O45" s="1">
        <f t="shared" si="4"/>
        <v>50.658200000000001</v>
      </c>
      <c r="P45" s="5">
        <f t="shared" si="14"/>
        <v>218.19759999999999</v>
      </c>
      <c r="Q45" s="5">
        <v>270</v>
      </c>
      <c r="R45" s="5">
        <v>100</v>
      </c>
      <c r="S45" s="5">
        <v>300</v>
      </c>
      <c r="T45" s="1"/>
      <c r="U45" s="1">
        <f t="shared" si="2"/>
        <v>15.996600747756533</v>
      </c>
      <c r="V45" s="1">
        <f t="shared" si="5"/>
        <v>8.6927486566834204</v>
      </c>
      <c r="W45" s="1">
        <v>48.229399999999998</v>
      </c>
      <c r="X45" s="1">
        <v>50.9544</v>
      </c>
      <c r="Y45" s="1">
        <v>46.452599999999997</v>
      </c>
      <c r="Z45" s="1">
        <v>46.316000000000003</v>
      </c>
      <c r="AA45" s="1">
        <v>47.341000000000001</v>
      </c>
      <c r="AB45" s="1"/>
      <c r="AC45" s="1">
        <f t="shared" si="13"/>
        <v>270</v>
      </c>
      <c r="AD45" s="1">
        <f t="shared" si="3"/>
        <v>100</v>
      </c>
      <c r="AE45" s="1"/>
      <c r="AF45" s="1" t="str">
        <f>VLOOKUP(A45,[1]Мелитополь!$A:$A,1,0)</f>
        <v>6527 ШПИКАЧКИ СОЧНЫЕ ПМ сар б/о мгс 1*3 45с ОСТАНКИНО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34</v>
      </c>
      <c r="C46" s="1">
        <v>185</v>
      </c>
      <c r="D46" s="1">
        <v>304.00299999999999</v>
      </c>
      <c r="E46" s="1">
        <v>227.387</v>
      </c>
      <c r="F46" s="1">
        <v>228.01300000000001</v>
      </c>
      <c r="G46" s="6">
        <v>1</v>
      </c>
      <c r="H46" s="1">
        <v>45</v>
      </c>
      <c r="I46" s="1" t="s">
        <v>32</v>
      </c>
      <c r="J46" s="1">
        <v>220</v>
      </c>
      <c r="K46" s="1">
        <f t="shared" si="16"/>
        <v>7.3870000000000005</v>
      </c>
      <c r="L46" s="1"/>
      <c r="M46" s="1"/>
      <c r="N46" s="1">
        <v>180</v>
      </c>
      <c r="O46" s="1">
        <f t="shared" si="4"/>
        <v>45.477400000000003</v>
      </c>
      <c r="P46" s="5">
        <f t="shared" si="14"/>
        <v>183.19320000000008</v>
      </c>
      <c r="Q46" s="5">
        <v>230</v>
      </c>
      <c r="R46" s="5">
        <v>100</v>
      </c>
      <c r="S46" s="5">
        <v>300</v>
      </c>
      <c r="T46" s="1"/>
      <c r="U46" s="1">
        <f t="shared" si="2"/>
        <v>16.228126497996808</v>
      </c>
      <c r="V46" s="1">
        <f t="shared" si="5"/>
        <v>8.9717749915342573</v>
      </c>
      <c r="W46" s="1">
        <v>38.568199999999997</v>
      </c>
      <c r="X46" s="1">
        <v>45.595199999999998</v>
      </c>
      <c r="Y46" s="1">
        <v>40.144599999999997</v>
      </c>
      <c r="Z46" s="1">
        <v>41.805799999999998</v>
      </c>
      <c r="AA46" s="1">
        <v>39.207999999999998</v>
      </c>
      <c r="AB46" s="1"/>
      <c r="AC46" s="1">
        <f t="shared" si="13"/>
        <v>230</v>
      </c>
      <c r="AD46" s="1">
        <f t="shared" si="3"/>
        <v>100</v>
      </c>
      <c r="AE46" s="1"/>
      <c r="AF46" s="1" t="str">
        <f>VLOOKUP(A46,[1]Мелитополь!$A:$A,1,0)</f>
        <v>6550 МЯСНЫЕ Папа может сар б/о мгс 1*3 О 45с  Останкино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idden="1" x14ac:dyDescent="0.25">
      <c r="A47" s="1" t="s">
        <v>80</v>
      </c>
      <c r="B47" s="1" t="s">
        <v>31</v>
      </c>
      <c r="C47" s="1">
        <v>23</v>
      </c>
      <c r="D47" s="1">
        <v>120</v>
      </c>
      <c r="E47" s="1">
        <v>26</v>
      </c>
      <c r="F47" s="1">
        <v>108</v>
      </c>
      <c r="G47" s="6">
        <v>0.09</v>
      </c>
      <c r="H47" s="1">
        <v>45</v>
      </c>
      <c r="I47" s="1" t="s">
        <v>32</v>
      </c>
      <c r="J47" s="1">
        <v>27</v>
      </c>
      <c r="K47" s="1">
        <f t="shared" si="16"/>
        <v>-1</v>
      </c>
      <c r="L47" s="1"/>
      <c r="M47" s="1"/>
      <c r="N47" s="1">
        <v>0</v>
      </c>
      <c r="O47" s="1">
        <f t="shared" si="4"/>
        <v>5.2</v>
      </c>
      <c r="P47" s="5"/>
      <c r="Q47" s="5">
        <f t="shared" si="12"/>
        <v>0</v>
      </c>
      <c r="R47" s="5"/>
      <c r="S47" s="5"/>
      <c r="T47" s="1"/>
      <c r="U47" s="1">
        <f t="shared" si="2"/>
        <v>20.76923076923077</v>
      </c>
      <c r="V47" s="1">
        <f t="shared" si="5"/>
        <v>20.76923076923077</v>
      </c>
      <c r="W47" s="1">
        <v>5.6</v>
      </c>
      <c r="X47" s="1">
        <v>13.8</v>
      </c>
      <c r="Y47" s="1">
        <v>9.6</v>
      </c>
      <c r="Z47" s="1">
        <v>9</v>
      </c>
      <c r="AA47" s="1">
        <v>14.2</v>
      </c>
      <c r="AB47" s="18" t="s">
        <v>54</v>
      </c>
      <c r="AC47" s="1">
        <f t="shared" si="13"/>
        <v>0</v>
      </c>
      <c r="AD47" s="1">
        <f t="shared" si="3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idden="1" x14ac:dyDescent="0.25">
      <c r="A48" s="12" t="s">
        <v>81</v>
      </c>
      <c r="B48" s="12" t="s">
        <v>31</v>
      </c>
      <c r="C48" s="12">
        <v>218</v>
      </c>
      <c r="D48" s="12"/>
      <c r="E48" s="12">
        <v>104</v>
      </c>
      <c r="F48" s="12">
        <v>52</v>
      </c>
      <c r="G48" s="13">
        <v>0</v>
      </c>
      <c r="H48" s="12">
        <v>45</v>
      </c>
      <c r="I48" s="12" t="s">
        <v>60</v>
      </c>
      <c r="J48" s="12">
        <v>105</v>
      </c>
      <c r="K48" s="12">
        <f t="shared" si="16"/>
        <v>-1</v>
      </c>
      <c r="L48" s="12"/>
      <c r="M48" s="12"/>
      <c r="N48" s="12"/>
      <c r="O48" s="12">
        <f t="shared" si="4"/>
        <v>20.8</v>
      </c>
      <c r="P48" s="14"/>
      <c r="Q48" s="14"/>
      <c r="R48" s="14"/>
      <c r="S48" s="14"/>
      <c r="T48" s="12"/>
      <c r="U48" s="12">
        <f t="shared" si="2"/>
        <v>2.5</v>
      </c>
      <c r="V48" s="12">
        <f t="shared" si="5"/>
        <v>2.5</v>
      </c>
      <c r="W48" s="12">
        <v>45.6</v>
      </c>
      <c r="X48" s="12">
        <v>11.4</v>
      </c>
      <c r="Y48" s="12">
        <v>32.4</v>
      </c>
      <c r="Z48" s="12">
        <v>32.6</v>
      </c>
      <c r="AA48" s="12">
        <v>20</v>
      </c>
      <c r="AB48" s="12" t="s">
        <v>61</v>
      </c>
      <c r="AC48" s="12">
        <f t="shared" si="11"/>
        <v>0</v>
      </c>
      <c r="AD48" s="12">
        <f t="shared" si="3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34</v>
      </c>
      <c r="C49" s="1">
        <v>150</v>
      </c>
      <c r="D49" s="1">
        <v>313.839</v>
      </c>
      <c r="E49" s="1">
        <v>204.631</v>
      </c>
      <c r="F49" s="1">
        <v>228.55600000000001</v>
      </c>
      <c r="G49" s="6">
        <v>1</v>
      </c>
      <c r="H49" s="1">
        <v>45</v>
      </c>
      <c r="I49" s="1" t="s">
        <v>32</v>
      </c>
      <c r="J49" s="1">
        <v>197</v>
      </c>
      <c r="K49" s="1">
        <f t="shared" si="16"/>
        <v>7.6310000000000002</v>
      </c>
      <c r="L49" s="1"/>
      <c r="M49" s="1"/>
      <c r="N49" s="1">
        <v>130</v>
      </c>
      <c r="O49" s="1">
        <f t="shared" si="4"/>
        <v>40.926200000000001</v>
      </c>
      <c r="P49" s="5">
        <f t="shared" ref="P49:P57" si="17">13*O49-N49-F49</f>
        <v>173.48460000000003</v>
      </c>
      <c r="Q49" s="5">
        <v>210</v>
      </c>
      <c r="R49" s="5">
        <v>100</v>
      </c>
      <c r="S49" s="5">
        <v>300</v>
      </c>
      <c r="T49" s="1"/>
      <c r="U49" s="1">
        <f t="shared" si="2"/>
        <v>16.33564806896316</v>
      </c>
      <c r="V49" s="1">
        <f t="shared" si="5"/>
        <v>8.7610381613733992</v>
      </c>
      <c r="W49" s="1">
        <v>33.544400000000003</v>
      </c>
      <c r="X49" s="1">
        <v>46.436999999999998</v>
      </c>
      <c r="Y49" s="1">
        <v>36.603200000000001</v>
      </c>
      <c r="Z49" s="1">
        <v>35.513800000000003</v>
      </c>
      <c r="AA49" s="1">
        <v>36.683800000000012</v>
      </c>
      <c r="AB49" s="1"/>
      <c r="AC49" s="1">
        <f t="shared" ref="AC49:AC68" si="18">Q49*G49</f>
        <v>210</v>
      </c>
      <c r="AD49" s="1">
        <f t="shared" si="3"/>
        <v>100</v>
      </c>
      <c r="AE49" s="1"/>
      <c r="AF49" s="1" t="str">
        <f>VLOOKUP(A49,[1]Мелитополь!$A:$A,1,0)</f>
        <v>6607 С ГОВЯДИНОЙ ПМ сар б/о мгс 1*3_45с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34</v>
      </c>
      <c r="C50" s="1">
        <v>129.1</v>
      </c>
      <c r="D50" s="1">
        <v>162.00299999999999</v>
      </c>
      <c r="E50" s="1">
        <v>152.84100000000001</v>
      </c>
      <c r="F50" s="1">
        <v>122.806</v>
      </c>
      <c r="G50" s="6">
        <v>1</v>
      </c>
      <c r="H50" s="1">
        <v>45</v>
      </c>
      <c r="I50" s="1" t="s">
        <v>32</v>
      </c>
      <c r="J50" s="1">
        <v>139.5</v>
      </c>
      <c r="K50" s="1">
        <f t="shared" si="16"/>
        <v>13.341000000000008</v>
      </c>
      <c r="L50" s="1"/>
      <c r="M50" s="1"/>
      <c r="N50" s="1">
        <v>150</v>
      </c>
      <c r="O50" s="1">
        <f t="shared" si="4"/>
        <v>30.568200000000001</v>
      </c>
      <c r="P50" s="5">
        <f t="shared" si="17"/>
        <v>124.58059999999999</v>
      </c>
      <c r="Q50" s="5">
        <f t="shared" ref="Q50:Q68" si="19">ROUND(P50,0)</f>
        <v>125</v>
      </c>
      <c r="R50" s="5">
        <v>50</v>
      </c>
      <c r="S50" s="5"/>
      <c r="T50" s="1"/>
      <c r="U50" s="1">
        <f t="shared" si="2"/>
        <v>14.649406899981026</v>
      </c>
      <c r="V50" s="1">
        <f t="shared" si="5"/>
        <v>8.9245032419311556</v>
      </c>
      <c r="W50" s="1">
        <v>30.7514</v>
      </c>
      <c r="X50" s="1">
        <v>32.736400000000003</v>
      </c>
      <c r="Y50" s="1">
        <v>21.507000000000001</v>
      </c>
      <c r="Z50" s="1">
        <v>31.572600000000001</v>
      </c>
      <c r="AA50" s="1">
        <v>30.5412</v>
      </c>
      <c r="AB50" s="1"/>
      <c r="AC50" s="1">
        <f t="shared" si="18"/>
        <v>125</v>
      </c>
      <c r="AD50" s="1">
        <f t="shared" si="3"/>
        <v>50</v>
      </c>
      <c r="AE50" s="1"/>
      <c r="AF50" s="1" t="str">
        <f>VLOOKUP(A50,[1]Мелитополь!$A:$A,1,0)</f>
        <v>6661 СОЧНЫЙ ГРИЛЬ ПМ сос п/о мгс 1,5*4_Маяк Останкино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31</v>
      </c>
      <c r="C51" s="1">
        <v>724</v>
      </c>
      <c r="D51" s="1">
        <v>216</v>
      </c>
      <c r="E51" s="1">
        <v>525</v>
      </c>
      <c r="F51" s="1">
        <v>217</v>
      </c>
      <c r="G51" s="6">
        <v>0.28000000000000003</v>
      </c>
      <c r="H51" s="1">
        <v>45</v>
      </c>
      <c r="I51" s="1" t="s">
        <v>32</v>
      </c>
      <c r="J51" s="1">
        <v>523</v>
      </c>
      <c r="K51" s="1">
        <f t="shared" si="16"/>
        <v>2</v>
      </c>
      <c r="L51" s="1"/>
      <c r="M51" s="1"/>
      <c r="N51" s="1">
        <v>1123</v>
      </c>
      <c r="O51" s="1">
        <f t="shared" si="4"/>
        <v>105</v>
      </c>
      <c r="P51" s="5">
        <f t="shared" si="17"/>
        <v>25</v>
      </c>
      <c r="Q51" s="5">
        <f t="shared" si="19"/>
        <v>25</v>
      </c>
      <c r="R51" s="5">
        <v>100</v>
      </c>
      <c r="S51" s="5"/>
      <c r="T51" s="1"/>
      <c r="U51" s="1">
        <f t="shared" si="2"/>
        <v>13.952380952380953</v>
      </c>
      <c r="V51" s="1">
        <f t="shared" si="5"/>
        <v>12.761904761904763</v>
      </c>
      <c r="W51" s="1">
        <v>143.80000000000001</v>
      </c>
      <c r="X51" s="1">
        <v>113.6</v>
      </c>
      <c r="Y51" s="1">
        <v>131.19999999999999</v>
      </c>
      <c r="Z51" s="1">
        <v>132</v>
      </c>
      <c r="AA51" s="1">
        <v>134</v>
      </c>
      <c r="AB51" s="1"/>
      <c r="AC51" s="1">
        <f t="shared" si="18"/>
        <v>7.0000000000000009</v>
      </c>
      <c r="AD51" s="1">
        <f t="shared" si="3"/>
        <v>28.000000000000004</v>
      </c>
      <c r="AE51" s="1"/>
      <c r="AF51" s="1" t="str">
        <f>VLOOKUP(A51,[1]Мелитополь!$A:$A,1,0)</f>
        <v>6666 БОЯNСКАЯ Папа может п/к в/у 0,28кг 8шт  ОСТАНКИНО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31</v>
      </c>
      <c r="C52" s="1">
        <v>835</v>
      </c>
      <c r="D52" s="1"/>
      <c r="E52" s="1">
        <v>512</v>
      </c>
      <c r="F52" s="1">
        <v>202</v>
      </c>
      <c r="G52" s="6">
        <v>0.35</v>
      </c>
      <c r="H52" s="1">
        <v>45</v>
      </c>
      <c r="I52" s="1" t="s">
        <v>32</v>
      </c>
      <c r="J52" s="1">
        <v>504</v>
      </c>
      <c r="K52" s="1">
        <f t="shared" si="16"/>
        <v>8</v>
      </c>
      <c r="L52" s="1"/>
      <c r="M52" s="1"/>
      <c r="N52" s="1">
        <v>909</v>
      </c>
      <c r="O52" s="1">
        <f t="shared" si="4"/>
        <v>102.4</v>
      </c>
      <c r="P52" s="5">
        <f t="shared" si="17"/>
        <v>220.20000000000005</v>
      </c>
      <c r="Q52" s="5">
        <f t="shared" si="19"/>
        <v>220</v>
      </c>
      <c r="R52" s="5">
        <v>100</v>
      </c>
      <c r="S52" s="5"/>
      <c r="T52" s="1"/>
      <c r="U52" s="1">
        <f t="shared" si="2"/>
        <v>13.974609375</v>
      </c>
      <c r="V52" s="1">
        <f t="shared" si="5"/>
        <v>10.849609375</v>
      </c>
      <c r="W52" s="1">
        <v>125</v>
      </c>
      <c r="X52" s="1">
        <v>49.4</v>
      </c>
      <c r="Y52" s="1">
        <v>88.8</v>
      </c>
      <c r="Z52" s="1">
        <v>122.4</v>
      </c>
      <c r="AA52" s="1">
        <v>48.6</v>
      </c>
      <c r="AB52" s="1"/>
      <c r="AC52" s="1">
        <f t="shared" si="18"/>
        <v>77</v>
      </c>
      <c r="AD52" s="1">
        <f t="shared" si="3"/>
        <v>35</v>
      </c>
      <c r="AE52" s="1"/>
      <c r="AF52" s="1" t="str">
        <f>VLOOKUP(A52,[1]Мелитополь!$A:$A,1,0)</f>
        <v>6683 СЕРВЕЛАТ ЗЕРНИСТЫЙ ПМ в/к в/у 0,35кг  ОСТАНКИНО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31</v>
      </c>
      <c r="C53" s="1">
        <v>719</v>
      </c>
      <c r="D53" s="1">
        <v>72</v>
      </c>
      <c r="E53" s="1">
        <v>437</v>
      </c>
      <c r="F53" s="1">
        <v>232</v>
      </c>
      <c r="G53" s="6">
        <v>0.28000000000000003</v>
      </c>
      <c r="H53" s="1">
        <v>45</v>
      </c>
      <c r="I53" s="1" t="s">
        <v>32</v>
      </c>
      <c r="J53" s="1">
        <v>453</v>
      </c>
      <c r="K53" s="1">
        <f t="shared" si="16"/>
        <v>-16</v>
      </c>
      <c r="L53" s="1"/>
      <c r="M53" s="1"/>
      <c r="N53" s="1">
        <v>850</v>
      </c>
      <c r="O53" s="1">
        <f t="shared" si="4"/>
        <v>87.4</v>
      </c>
      <c r="P53" s="5">
        <f t="shared" si="17"/>
        <v>54.200000000000045</v>
      </c>
      <c r="Q53" s="5">
        <f t="shared" si="19"/>
        <v>54</v>
      </c>
      <c r="R53" s="5">
        <v>100</v>
      </c>
      <c r="S53" s="5"/>
      <c r="T53" s="1"/>
      <c r="U53" s="1">
        <f t="shared" si="2"/>
        <v>14.141876430205949</v>
      </c>
      <c r="V53" s="1">
        <f t="shared" si="5"/>
        <v>12.379862700228832</v>
      </c>
      <c r="W53" s="1">
        <v>109.4</v>
      </c>
      <c r="X53" s="1">
        <v>96</v>
      </c>
      <c r="Y53" s="1">
        <v>122.4</v>
      </c>
      <c r="Z53" s="1">
        <v>105.8</v>
      </c>
      <c r="AA53" s="1">
        <v>115</v>
      </c>
      <c r="AB53" s="1"/>
      <c r="AC53" s="1">
        <f t="shared" si="18"/>
        <v>15.120000000000001</v>
      </c>
      <c r="AD53" s="1">
        <f t="shared" si="3"/>
        <v>28.000000000000004</v>
      </c>
      <c r="AE53" s="1"/>
      <c r="AF53" s="1" t="str">
        <f>VLOOKUP(A53,[1]Мелитополь!$A:$A,1,0)</f>
        <v>6684 СЕРВЕЛАТ КАРЕЛЬСКИЙ ПМ в/к в/у 0,28кг  ОСТАНКИНО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idden="1" x14ac:dyDescent="0.25">
      <c r="A54" s="1" t="s">
        <v>87</v>
      </c>
      <c r="B54" s="1" t="s">
        <v>31</v>
      </c>
      <c r="C54" s="1">
        <v>583</v>
      </c>
      <c r="D54" s="1">
        <v>592</v>
      </c>
      <c r="E54" s="1">
        <v>510</v>
      </c>
      <c r="F54" s="1">
        <v>490</v>
      </c>
      <c r="G54" s="6">
        <v>0.35</v>
      </c>
      <c r="H54" s="1">
        <v>45</v>
      </c>
      <c r="I54" s="1" t="s">
        <v>36</v>
      </c>
      <c r="J54" s="1">
        <v>510</v>
      </c>
      <c r="K54" s="1">
        <f t="shared" si="16"/>
        <v>0</v>
      </c>
      <c r="L54" s="1"/>
      <c r="M54" s="1"/>
      <c r="N54" s="1">
        <v>950</v>
      </c>
      <c r="O54" s="1">
        <f t="shared" si="4"/>
        <v>102</v>
      </c>
      <c r="P54" s="5"/>
      <c r="Q54" s="5">
        <f t="shared" si="19"/>
        <v>0</v>
      </c>
      <c r="R54" s="5">
        <v>100</v>
      </c>
      <c r="S54" s="5"/>
      <c r="T54" s="1"/>
      <c r="U54" s="1">
        <f t="shared" si="2"/>
        <v>15.098039215686274</v>
      </c>
      <c r="V54" s="1">
        <f t="shared" si="5"/>
        <v>14.117647058823529</v>
      </c>
      <c r="W54" s="1">
        <v>133</v>
      </c>
      <c r="X54" s="1">
        <v>120.6</v>
      </c>
      <c r="Y54" s="1">
        <v>87.2</v>
      </c>
      <c r="Z54" s="1">
        <v>117.6</v>
      </c>
      <c r="AA54" s="1">
        <v>123.8</v>
      </c>
      <c r="AB54" s="1"/>
      <c r="AC54" s="1">
        <f t="shared" si="18"/>
        <v>0</v>
      </c>
      <c r="AD54" s="1">
        <f t="shared" si="3"/>
        <v>35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31</v>
      </c>
      <c r="C55" s="1">
        <v>724</v>
      </c>
      <c r="D55" s="1">
        <v>280</v>
      </c>
      <c r="E55" s="1">
        <v>555</v>
      </c>
      <c r="F55" s="1">
        <v>270</v>
      </c>
      <c r="G55" s="6">
        <v>0.35</v>
      </c>
      <c r="H55" s="1">
        <v>45</v>
      </c>
      <c r="I55" s="1" t="s">
        <v>36</v>
      </c>
      <c r="J55" s="1">
        <v>561</v>
      </c>
      <c r="K55" s="1">
        <f t="shared" si="16"/>
        <v>-6</v>
      </c>
      <c r="L55" s="1"/>
      <c r="M55" s="1"/>
      <c r="N55" s="1">
        <v>1200</v>
      </c>
      <c r="O55" s="1">
        <f t="shared" si="4"/>
        <v>111</v>
      </c>
      <c r="P55" s="5">
        <f t="shared" ref="P55" si="20">14*O55-N55-F55</f>
        <v>84</v>
      </c>
      <c r="Q55" s="5">
        <f t="shared" si="19"/>
        <v>84</v>
      </c>
      <c r="R55" s="5">
        <v>100</v>
      </c>
      <c r="S55" s="5"/>
      <c r="T55" s="1"/>
      <c r="U55" s="1">
        <f t="shared" si="2"/>
        <v>14.900900900900901</v>
      </c>
      <c r="V55" s="1">
        <f t="shared" si="5"/>
        <v>13.243243243243244</v>
      </c>
      <c r="W55" s="1">
        <v>140.4</v>
      </c>
      <c r="X55" s="1">
        <v>110.4</v>
      </c>
      <c r="Y55" s="1">
        <v>81</v>
      </c>
      <c r="Z55" s="1">
        <v>132.4</v>
      </c>
      <c r="AA55" s="1">
        <v>125</v>
      </c>
      <c r="AB55" s="1"/>
      <c r="AC55" s="1">
        <f t="shared" si="18"/>
        <v>29.4</v>
      </c>
      <c r="AD55" s="1">
        <f t="shared" si="3"/>
        <v>35</v>
      </c>
      <c r="AE55" s="1"/>
      <c r="AF55" s="1" t="str">
        <f>VLOOKUP(A55,[1]Мелитополь!$A:$A,1,0)</f>
        <v>6697 СЕРВЕЛАТ ФИНСКИЙ ПМ в/к в/у 0,35кг 8шт  ОСТАНКИНО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31</v>
      </c>
      <c r="C56" s="1">
        <v>340</v>
      </c>
      <c r="D56" s="1">
        <v>200</v>
      </c>
      <c r="E56" s="1">
        <v>184</v>
      </c>
      <c r="F56" s="1">
        <v>285</v>
      </c>
      <c r="G56" s="6">
        <v>0.28000000000000003</v>
      </c>
      <c r="H56" s="1">
        <v>45</v>
      </c>
      <c r="I56" s="1" t="s">
        <v>32</v>
      </c>
      <c r="J56" s="1">
        <v>186</v>
      </c>
      <c r="K56" s="1">
        <f t="shared" si="16"/>
        <v>-2</v>
      </c>
      <c r="L56" s="1"/>
      <c r="M56" s="1"/>
      <c r="N56" s="1">
        <v>150</v>
      </c>
      <c r="O56" s="1">
        <f t="shared" si="4"/>
        <v>36.799999999999997</v>
      </c>
      <c r="P56" s="5">
        <f t="shared" si="17"/>
        <v>43.399999999999977</v>
      </c>
      <c r="Q56" s="5">
        <v>80</v>
      </c>
      <c r="R56" s="5">
        <v>50</v>
      </c>
      <c r="S56" s="5">
        <v>150</v>
      </c>
      <c r="T56" s="1"/>
      <c r="U56" s="1">
        <f t="shared" si="2"/>
        <v>15.353260869565219</v>
      </c>
      <c r="V56" s="1">
        <f t="shared" si="5"/>
        <v>11.820652173913045</v>
      </c>
      <c r="W56" s="1">
        <v>43.6</v>
      </c>
      <c r="X56" s="1">
        <v>49</v>
      </c>
      <c r="Y56" s="1">
        <v>58.8</v>
      </c>
      <c r="Z56" s="1">
        <v>42.2</v>
      </c>
      <c r="AA56" s="1">
        <v>55.8</v>
      </c>
      <c r="AB56" s="1"/>
      <c r="AC56" s="1">
        <f t="shared" si="18"/>
        <v>22.400000000000002</v>
      </c>
      <c r="AD56" s="1">
        <f t="shared" si="3"/>
        <v>14.000000000000002</v>
      </c>
      <c r="AE56" s="1"/>
      <c r="AF56" s="1" t="str">
        <f>VLOOKUP(A56,[1]Мелитополь!$A:$A,1,0)</f>
        <v>6701 СЕРВЕЛАТ ШВАРЦЕР ПМ в/к в/у 0.28кг 8шт.  ОСТАНКИНО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31</v>
      </c>
      <c r="C57" s="1">
        <v>292</v>
      </c>
      <c r="D57" s="1">
        <v>56</v>
      </c>
      <c r="E57" s="1">
        <v>281</v>
      </c>
      <c r="F57" s="1"/>
      <c r="G57" s="6">
        <v>0.41</v>
      </c>
      <c r="H57" s="1">
        <v>45</v>
      </c>
      <c r="I57" s="1" t="s">
        <v>32</v>
      </c>
      <c r="J57" s="1">
        <v>290</v>
      </c>
      <c r="K57" s="1">
        <f t="shared" si="16"/>
        <v>-9</v>
      </c>
      <c r="L57" s="1"/>
      <c r="M57" s="1"/>
      <c r="N57" s="1">
        <v>638</v>
      </c>
      <c r="O57" s="1">
        <f t="shared" si="4"/>
        <v>56.2</v>
      </c>
      <c r="P57" s="5">
        <f t="shared" si="17"/>
        <v>92.600000000000023</v>
      </c>
      <c r="Q57" s="5">
        <v>150</v>
      </c>
      <c r="R57" s="5">
        <v>50</v>
      </c>
      <c r="S57" s="5">
        <v>300</v>
      </c>
      <c r="T57" s="1"/>
      <c r="U57" s="1">
        <f t="shared" si="2"/>
        <v>14.91103202846975</v>
      </c>
      <c r="V57" s="1">
        <f t="shared" si="5"/>
        <v>11.352313167259785</v>
      </c>
      <c r="W57" s="1">
        <v>71.400000000000006</v>
      </c>
      <c r="X57" s="1">
        <v>45.6</v>
      </c>
      <c r="Y57" s="1">
        <v>36.799999999999997</v>
      </c>
      <c r="Z57" s="1">
        <v>59.4</v>
      </c>
      <c r="AA57" s="1">
        <v>66.2</v>
      </c>
      <c r="AB57" s="1"/>
      <c r="AC57" s="1">
        <f t="shared" si="18"/>
        <v>61.499999999999993</v>
      </c>
      <c r="AD57" s="1">
        <f t="shared" si="3"/>
        <v>20.5</v>
      </c>
      <c r="AE57" s="1"/>
      <c r="AF57" s="1" t="str">
        <f>VLOOKUP(A57,[1]Мелитополь!$A:$A,1,0)</f>
        <v>6713 СОЧНЫЙ ГРИЛЬ ПМ сос п/о мгс 0,41кг 8 шт.  ОСТАНКИНО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idden="1" x14ac:dyDescent="0.25">
      <c r="A58" s="1" t="s">
        <v>91</v>
      </c>
      <c r="B58" s="1" t="s">
        <v>31</v>
      </c>
      <c r="C58" s="1">
        <v>1124</v>
      </c>
      <c r="D58" s="1">
        <v>200</v>
      </c>
      <c r="E58" s="16">
        <f>580+E100</f>
        <v>651</v>
      </c>
      <c r="F58" s="1">
        <v>438</v>
      </c>
      <c r="G58" s="6">
        <v>0.41</v>
      </c>
      <c r="H58" s="1">
        <v>45</v>
      </c>
      <c r="I58" s="1" t="s">
        <v>36</v>
      </c>
      <c r="J58" s="1">
        <v>583</v>
      </c>
      <c r="K58" s="1">
        <f t="shared" si="16"/>
        <v>68</v>
      </c>
      <c r="L58" s="1"/>
      <c r="M58" s="1"/>
      <c r="N58" s="1">
        <v>1450</v>
      </c>
      <c r="O58" s="1">
        <f t="shared" si="4"/>
        <v>130.19999999999999</v>
      </c>
      <c r="P58" s="5"/>
      <c r="Q58" s="5">
        <f t="shared" si="19"/>
        <v>0</v>
      </c>
      <c r="R58" s="5"/>
      <c r="S58" s="5"/>
      <c r="T58" s="1"/>
      <c r="U58" s="1">
        <f t="shared" si="2"/>
        <v>14.500768049155146</v>
      </c>
      <c r="V58" s="1">
        <f t="shared" si="5"/>
        <v>14.500768049155146</v>
      </c>
      <c r="W58" s="1">
        <v>181.4</v>
      </c>
      <c r="X58" s="1">
        <v>119.6</v>
      </c>
      <c r="Y58" s="1">
        <v>166.8</v>
      </c>
      <c r="Z58" s="1">
        <v>76.599999999999994</v>
      </c>
      <c r="AA58" s="1">
        <v>134</v>
      </c>
      <c r="AB58" s="1"/>
      <c r="AC58" s="1">
        <f t="shared" si="18"/>
        <v>0</v>
      </c>
      <c r="AD58" s="1">
        <f t="shared" si="3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idden="1" x14ac:dyDescent="0.25">
      <c r="A59" s="1" t="s">
        <v>92</v>
      </c>
      <c r="B59" s="1" t="s">
        <v>31</v>
      </c>
      <c r="C59" s="1">
        <v>245</v>
      </c>
      <c r="D59" s="1">
        <v>400</v>
      </c>
      <c r="E59" s="1">
        <v>317</v>
      </c>
      <c r="F59" s="1">
        <v>201</v>
      </c>
      <c r="G59" s="6">
        <v>0.41</v>
      </c>
      <c r="H59" s="1">
        <v>45</v>
      </c>
      <c r="I59" s="1" t="s">
        <v>32</v>
      </c>
      <c r="J59" s="1">
        <v>390</v>
      </c>
      <c r="K59" s="1">
        <f t="shared" si="16"/>
        <v>-73</v>
      </c>
      <c r="L59" s="1"/>
      <c r="M59" s="1"/>
      <c r="N59" s="1">
        <v>929</v>
      </c>
      <c r="O59" s="1">
        <f t="shared" si="4"/>
        <v>63.4</v>
      </c>
      <c r="P59" s="5"/>
      <c r="Q59" s="5">
        <f t="shared" si="19"/>
        <v>0</v>
      </c>
      <c r="R59" s="5"/>
      <c r="S59" s="5"/>
      <c r="T59" s="1"/>
      <c r="U59" s="1">
        <f t="shared" si="2"/>
        <v>17.823343848580443</v>
      </c>
      <c r="V59" s="1">
        <f t="shared" si="5"/>
        <v>17.823343848580443</v>
      </c>
      <c r="W59" s="1">
        <v>112.6</v>
      </c>
      <c r="X59" s="1">
        <v>78.2</v>
      </c>
      <c r="Y59" s="1">
        <v>84.2</v>
      </c>
      <c r="Z59" s="1">
        <v>85.2</v>
      </c>
      <c r="AA59" s="1">
        <v>95.8</v>
      </c>
      <c r="AB59" s="15" t="s">
        <v>54</v>
      </c>
      <c r="AC59" s="1">
        <f t="shared" si="18"/>
        <v>0</v>
      </c>
      <c r="AD59" s="1">
        <f t="shared" si="3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31</v>
      </c>
      <c r="C60" s="1"/>
      <c r="D60" s="1">
        <v>224</v>
      </c>
      <c r="E60" s="1">
        <v>49</v>
      </c>
      <c r="F60" s="1">
        <v>169</v>
      </c>
      <c r="G60" s="6">
        <v>0.4</v>
      </c>
      <c r="H60" s="1">
        <v>30</v>
      </c>
      <c r="I60" s="1" t="s">
        <v>32</v>
      </c>
      <c r="J60" s="1">
        <v>54</v>
      </c>
      <c r="K60" s="1">
        <f t="shared" si="16"/>
        <v>-5</v>
      </c>
      <c r="L60" s="1"/>
      <c r="M60" s="1"/>
      <c r="N60" s="1">
        <v>0</v>
      </c>
      <c r="O60" s="1">
        <f t="shared" si="4"/>
        <v>9.8000000000000007</v>
      </c>
      <c r="P60" s="5"/>
      <c r="Q60" s="5">
        <v>28</v>
      </c>
      <c r="R60" s="5"/>
      <c r="S60" s="5">
        <v>50</v>
      </c>
      <c r="T60" s="1"/>
      <c r="U60" s="1">
        <f t="shared" si="2"/>
        <v>20.102040816326529</v>
      </c>
      <c r="V60" s="1">
        <f t="shared" si="5"/>
        <v>17.244897959183671</v>
      </c>
      <c r="W60" s="1">
        <v>2.2000000000000002</v>
      </c>
      <c r="X60" s="1">
        <v>24.2</v>
      </c>
      <c r="Y60" s="1">
        <v>7</v>
      </c>
      <c r="Z60" s="1">
        <v>11</v>
      </c>
      <c r="AA60" s="1">
        <v>20.6</v>
      </c>
      <c r="AB60" s="1"/>
      <c r="AC60" s="1">
        <f t="shared" si="18"/>
        <v>11.200000000000001</v>
      </c>
      <c r="AD60" s="1">
        <f t="shared" si="3"/>
        <v>0</v>
      </c>
      <c r="AE60" s="1"/>
      <c r="AF60" s="1" t="str">
        <f>VLOOKUP(A60,[1]Мелитополь!$A:$A,1,0)</f>
        <v>6759 МОЛОЧНЫЕ ГОСТ сос ц/о мгс 0,4кг 7 шт  Останкино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34</v>
      </c>
      <c r="C61" s="1">
        <v>1.02</v>
      </c>
      <c r="D61" s="1">
        <v>60.290999999999997</v>
      </c>
      <c r="E61" s="1">
        <v>10.901</v>
      </c>
      <c r="F61" s="1">
        <v>49.375999999999998</v>
      </c>
      <c r="G61" s="6">
        <v>1</v>
      </c>
      <c r="H61" s="1">
        <v>30</v>
      </c>
      <c r="I61" s="1" t="s">
        <v>32</v>
      </c>
      <c r="J61" s="1">
        <v>12</v>
      </c>
      <c r="K61" s="1">
        <f t="shared" si="16"/>
        <v>-1.0990000000000002</v>
      </c>
      <c r="L61" s="1"/>
      <c r="M61" s="1"/>
      <c r="N61" s="1">
        <v>0</v>
      </c>
      <c r="O61" s="1">
        <f t="shared" si="4"/>
        <v>2.1802000000000001</v>
      </c>
      <c r="P61" s="5"/>
      <c r="Q61" s="5">
        <v>8</v>
      </c>
      <c r="R61" s="5"/>
      <c r="S61" s="5">
        <v>50</v>
      </c>
      <c r="T61" s="1"/>
      <c r="U61" s="1">
        <f t="shared" si="2"/>
        <v>26.31685166498486</v>
      </c>
      <c r="V61" s="1">
        <f t="shared" si="5"/>
        <v>22.647463535455461</v>
      </c>
      <c r="W61" s="1">
        <v>0.4088</v>
      </c>
      <c r="X61" s="1">
        <v>4.7092000000000001</v>
      </c>
      <c r="Y61" s="1">
        <v>2.9664000000000001</v>
      </c>
      <c r="Z61" s="1">
        <v>3.7911999999999999</v>
      </c>
      <c r="AA61" s="1">
        <v>5.3805999999999994</v>
      </c>
      <c r="AB61" s="1"/>
      <c r="AC61" s="1">
        <f t="shared" si="18"/>
        <v>8</v>
      </c>
      <c r="AD61" s="1">
        <f t="shared" si="3"/>
        <v>0</v>
      </c>
      <c r="AE61" s="1"/>
      <c r="AF61" s="1" t="str">
        <f>VLOOKUP(A61,[1]Мелитополь!$A:$A,1,0)</f>
        <v>6761 МОЛОЧНЫЕ ГОСТ сос ц/о мгс 1*4  Останкино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idden="1" x14ac:dyDescent="0.25">
      <c r="A62" s="1" t="s">
        <v>95</v>
      </c>
      <c r="B62" s="1" t="s">
        <v>31</v>
      </c>
      <c r="C62" s="1">
        <v>4</v>
      </c>
      <c r="D62" s="1">
        <v>6</v>
      </c>
      <c r="E62" s="1"/>
      <c r="F62" s="1"/>
      <c r="G62" s="6">
        <v>0.41</v>
      </c>
      <c r="H62" s="1">
        <v>45</v>
      </c>
      <c r="I62" s="1" t="s">
        <v>32</v>
      </c>
      <c r="J62" s="1">
        <v>13</v>
      </c>
      <c r="K62" s="1">
        <f t="shared" si="16"/>
        <v>-13</v>
      </c>
      <c r="L62" s="1"/>
      <c r="M62" s="1"/>
      <c r="N62" s="1">
        <v>514</v>
      </c>
      <c r="O62" s="1">
        <f t="shared" si="4"/>
        <v>0</v>
      </c>
      <c r="P62" s="5"/>
      <c r="Q62" s="5">
        <f t="shared" si="19"/>
        <v>0</v>
      </c>
      <c r="R62" s="5"/>
      <c r="S62" s="5"/>
      <c r="T62" s="1"/>
      <c r="U62" s="1" t="e">
        <f t="shared" si="2"/>
        <v>#DIV/0!</v>
      </c>
      <c r="V62" s="1" t="e">
        <f t="shared" si="5"/>
        <v>#DIV/0!</v>
      </c>
      <c r="W62" s="1">
        <v>51.4</v>
      </c>
      <c r="X62" s="1">
        <v>5.6</v>
      </c>
      <c r="Y62" s="1">
        <v>18.8</v>
      </c>
      <c r="Z62" s="1">
        <v>14</v>
      </c>
      <c r="AA62" s="1">
        <v>17.2</v>
      </c>
      <c r="AB62" s="1"/>
      <c r="AC62" s="1">
        <f t="shared" si="18"/>
        <v>0</v>
      </c>
      <c r="AD62" s="1">
        <f t="shared" si="3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96</v>
      </c>
      <c r="B63" s="1" t="s">
        <v>34</v>
      </c>
      <c r="C63" s="1">
        <v>2</v>
      </c>
      <c r="D63" s="1">
        <v>8.3520000000000003</v>
      </c>
      <c r="E63" s="1">
        <v>3.13</v>
      </c>
      <c r="F63" s="1">
        <v>6.1779999999999999</v>
      </c>
      <c r="G63" s="6">
        <v>1</v>
      </c>
      <c r="H63" s="1">
        <v>45</v>
      </c>
      <c r="I63" s="1" t="s">
        <v>32</v>
      </c>
      <c r="J63" s="1">
        <v>10</v>
      </c>
      <c r="K63" s="1">
        <f t="shared" si="16"/>
        <v>-6.87</v>
      </c>
      <c r="L63" s="1"/>
      <c r="M63" s="1"/>
      <c r="N63" s="1">
        <v>50</v>
      </c>
      <c r="O63" s="1">
        <f t="shared" si="4"/>
        <v>0.626</v>
      </c>
      <c r="P63" s="5"/>
      <c r="Q63" s="5">
        <v>4</v>
      </c>
      <c r="R63" s="5"/>
      <c r="S63" s="5">
        <v>50</v>
      </c>
      <c r="T63" s="1"/>
      <c r="U63" s="1">
        <f t="shared" si="2"/>
        <v>96.130990415335461</v>
      </c>
      <c r="V63" s="1">
        <f t="shared" si="5"/>
        <v>89.741214057507989</v>
      </c>
      <c r="W63" s="1">
        <v>5.0137999999999998</v>
      </c>
      <c r="X63" s="1">
        <v>2.3166000000000002</v>
      </c>
      <c r="Y63" s="1">
        <v>2.1215999999999999</v>
      </c>
      <c r="Z63" s="1">
        <v>2.5228000000000002</v>
      </c>
      <c r="AA63" s="1">
        <v>4.4214000000000002</v>
      </c>
      <c r="AB63" s="1"/>
      <c r="AC63" s="1">
        <f t="shared" si="18"/>
        <v>4</v>
      </c>
      <c r="AD63" s="1">
        <f t="shared" si="3"/>
        <v>0</v>
      </c>
      <c r="AE63" s="1"/>
      <c r="AF63" s="1" t="str">
        <f>VLOOKUP(A63,[1]Мелитополь!$A:$A,1,0)</f>
        <v>6764 СЛИИВОЧНЫЕ сос ц/о мгс 1*4  Останкино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idden="1" x14ac:dyDescent="0.25">
      <c r="A64" s="1" t="s">
        <v>97</v>
      </c>
      <c r="B64" s="1" t="s">
        <v>31</v>
      </c>
      <c r="C64" s="1">
        <v>229</v>
      </c>
      <c r="D64" s="1">
        <v>42</v>
      </c>
      <c r="E64" s="1">
        <v>156</v>
      </c>
      <c r="F64" s="1">
        <v>53</v>
      </c>
      <c r="G64" s="6">
        <v>0.36</v>
      </c>
      <c r="H64" s="1">
        <v>45</v>
      </c>
      <c r="I64" s="1" t="s">
        <v>32</v>
      </c>
      <c r="J64" s="1">
        <v>153</v>
      </c>
      <c r="K64" s="1">
        <f t="shared" si="16"/>
        <v>3</v>
      </c>
      <c r="L64" s="1"/>
      <c r="M64" s="1"/>
      <c r="N64" s="1">
        <v>577</v>
      </c>
      <c r="O64" s="1">
        <f t="shared" si="4"/>
        <v>31.2</v>
      </c>
      <c r="P64" s="5"/>
      <c r="Q64" s="5">
        <f t="shared" si="19"/>
        <v>0</v>
      </c>
      <c r="R64" s="5"/>
      <c r="S64" s="5"/>
      <c r="T64" s="1"/>
      <c r="U64" s="1">
        <f t="shared" si="2"/>
        <v>20.192307692307693</v>
      </c>
      <c r="V64" s="1">
        <f t="shared" si="5"/>
        <v>20.192307692307693</v>
      </c>
      <c r="W64" s="1">
        <v>60.4</v>
      </c>
      <c r="X64" s="1">
        <v>21.8</v>
      </c>
      <c r="Y64" s="1">
        <v>48.8</v>
      </c>
      <c r="Z64" s="1">
        <v>10.6</v>
      </c>
      <c r="AA64" s="1">
        <v>34.6</v>
      </c>
      <c r="AB64" s="15" t="s">
        <v>54</v>
      </c>
      <c r="AC64" s="1">
        <f t="shared" si="18"/>
        <v>0</v>
      </c>
      <c r="AD64" s="1">
        <f t="shared" si="3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98</v>
      </c>
      <c r="B65" s="1" t="s">
        <v>34</v>
      </c>
      <c r="C65" s="1"/>
      <c r="D65" s="1">
        <v>80.53</v>
      </c>
      <c r="E65" s="1">
        <v>20.431000000000001</v>
      </c>
      <c r="F65" s="1">
        <v>58.084000000000003</v>
      </c>
      <c r="G65" s="6">
        <v>1</v>
      </c>
      <c r="H65" s="1">
        <v>45</v>
      </c>
      <c r="I65" s="1" t="s">
        <v>32</v>
      </c>
      <c r="J65" s="1">
        <v>21</v>
      </c>
      <c r="K65" s="1">
        <f t="shared" si="16"/>
        <v>-0.56899999999999906</v>
      </c>
      <c r="L65" s="1"/>
      <c r="M65" s="1"/>
      <c r="N65" s="1">
        <v>0</v>
      </c>
      <c r="O65" s="1">
        <f t="shared" si="4"/>
        <v>4.0861999999999998</v>
      </c>
      <c r="P65" s="5">
        <v>12</v>
      </c>
      <c r="Q65" s="5">
        <v>20</v>
      </c>
      <c r="R65" s="5"/>
      <c r="S65" s="5">
        <v>50</v>
      </c>
      <c r="T65" s="1"/>
      <c r="U65" s="1">
        <f t="shared" si="2"/>
        <v>19.109196808770985</v>
      </c>
      <c r="V65" s="1">
        <f t="shared" si="5"/>
        <v>14.214673780040137</v>
      </c>
      <c r="W65" s="1">
        <v>5.7656000000000001</v>
      </c>
      <c r="X65" s="1">
        <v>7.3529999999999998</v>
      </c>
      <c r="Y65" s="1">
        <v>4.9185999999999996</v>
      </c>
      <c r="Z65" s="1">
        <v>4.2633999999999999</v>
      </c>
      <c r="AA65" s="1">
        <v>6.5635999999999992</v>
      </c>
      <c r="AB65" s="1"/>
      <c r="AC65" s="1">
        <f t="shared" si="18"/>
        <v>20</v>
      </c>
      <c r="AD65" s="1">
        <f t="shared" si="3"/>
        <v>0</v>
      </c>
      <c r="AE65" s="1"/>
      <c r="AF65" s="1" t="str">
        <f>VLOOKUP(A65,[1]Мелитополь!$A:$A,1,0)</f>
        <v>6767 РУБЛЕНЫЕ сос ц/о мгс 1*4  Останкино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99</v>
      </c>
      <c r="B66" s="1" t="s">
        <v>31</v>
      </c>
      <c r="C66" s="1">
        <v>72</v>
      </c>
      <c r="D66" s="1"/>
      <c r="E66" s="1">
        <v>58</v>
      </c>
      <c r="F66" s="1"/>
      <c r="G66" s="6">
        <v>0.41</v>
      </c>
      <c r="H66" s="1">
        <v>45</v>
      </c>
      <c r="I66" s="1" t="s">
        <v>32</v>
      </c>
      <c r="J66" s="1">
        <v>61</v>
      </c>
      <c r="K66" s="1">
        <f t="shared" si="16"/>
        <v>-3</v>
      </c>
      <c r="L66" s="1"/>
      <c r="M66" s="1"/>
      <c r="N66" s="1">
        <v>236</v>
      </c>
      <c r="O66" s="1">
        <f t="shared" si="4"/>
        <v>11.6</v>
      </c>
      <c r="P66" s="5"/>
      <c r="Q66" s="5">
        <v>12</v>
      </c>
      <c r="R66" s="5"/>
      <c r="S66" s="5">
        <v>50</v>
      </c>
      <c r="T66" s="1"/>
      <c r="U66" s="1">
        <f t="shared" si="2"/>
        <v>21.379310344827587</v>
      </c>
      <c r="V66" s="1">
        <f t="shared" si="5"/>
        <v>20.344827586206897</v>
      </c>
      <c r="W66" s="1">
        <v>22.8</v>
      </c>
      <c r="X66" s="1">
        <v>4.8</v>
      </c>
      <c r="Y66" s="1">
        <v>15.2</v>
      </c>
      <c r="Z66" s="1">
        <v>11.4</v>
      </c>
      <c r="AA66" s="1">
        <v>15.2</v>
      </c>
      <c r="AB66" s="1"/>
      <c r="AC66" s="1">
        <f t="shared" si="18"/>
        <v>4.92</v>
      </c>
      <c r="AD66" s="1">
        <f t="shared" si="3"/>
        <v>0</v>
      </c>
      <c r="AE66" s="1"/>
      <c r="AF66" s="1" t="str">
        <f>VLOOKUP(A66,[1]Мелитополь!$A:$A,1,0)</f>
        <v>6768 С СЫРОМ сос ц/о мгс 0,41кг 6шт  Останкино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idden="1" x14ac:dyDescent="0.25">
      <c r="A67" s="1" t="s">
        <v>100</v>
      </c>
      <c r="B67" s="1" t="s">
        <v>31</v>
      </c>
      <c r="C67" s="1">
        <v>59</v>
      </c>
      <c r="D67" s="1"/>
      <c r="E67" s="1">
        <v>30</v>
      </c>
      <c r="F67" s="1">
        <v>1</v>
      </c>
      <c r="G67" s="6">
        <v>0.41</v>
      </c>
      <c r="H67" s="1">
        <v>45</v>
      </c>
      <c r="I67" s="1" t="s">
        <v>32</v>
      </c>
      <c r="J67" s="1">
        <v>50</v>
      </c>
      <c r="K67" s="1">
        <f t="shared" si="16"/>
        <v>-20</v>
      </c>
      <c r="L67" s="1"/>
      <c r="M67" s="1"/>
      <c r="N67" s="1">
        <v>262</v>
      </c>
      <c r="O67" s="1">
        <f t="shared" si="4"/>
        <v>6</v>
      </c>
      <c r="P67" s="5"/>
      <c r="Q67" s="5">
        <f t="shared" si="19"/>
        <v>0</v>
      </c>
      <c r="R67" s="5"/>
      <c r="S67" s="5">
        <v>100</v>
      </c>
      <c r="T67" s="1"/>
      <c r="U67" s="1">
        <f t="shared" si="2"/>
        <v>43.833333333333336</v>
      </c>
      <c r="V67" s="1">
        <f t="shared" si="5"/>
        <v>43.833333333333336</v>
      </c>
      <c r="W67" s="1">
        <v>25.8</v>
      </c>
      <c r="X67" s="1">
        <v>3</v>
      </c>
      <c r="Y67" s="1">
        <v>15.4</v>
      </c>
      <c r="Z67" s="1">
        <v>6.4</v>
      </c>
      <c r="AA67" s="1">
        <v>15.8</v>
      </c>
      <c r="AB67" s="1"/>
      <c r="AC67" s="1">
        <f t="shared" si="18"/>
        <v>0</v>
      </c>
      <c r="AD67" s="1">
        <f t="shared" si="3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idden="1" x14ac:dyDescent="0.25">
      <c r="A68" s="1" t="s">
        <v>101</v>
      </c>
      <c r="B68" s="1" t="s">
        <v>31</v>
      </c>
      <c r="C68" s="1">
        <v>95</v>
      </c>
      <c r="D68" s="1">
        <v>45</v>
      </c>
      <c r="E68" s="1">
        <v>83</v>
      </c>
      <c r="F68" s="1"/>
      <c r="G68" s="6">
        <v>0.28000000000000003</v>
      </c>
      <c r="H68" s="1">
        <v>45</v>
      </c>
      <c r="I68" s="1" t="s">
        <v>32</v>
      </c>
      <c r="J68" s="1">
        <v>107</v>
      </c>
      <c r="K68" s="1">
        <f t="shared" ref="K68:K97" si="21">E68-J68</f>
        <v>-24</v>
      </c>
      <c r="L68" s="1"/>
      <c r="M68" s="1"/>
      <c r="N68" s="1">
        <v>686</v>
      </c>
      <c r="O68" s="1">
        <f t="shared" si="4"/>
        <v>16.600000000000001</v>
      </c>
      <c r="P68" s="5"/>
      <c r="Q68" s="5">
        <f t="shared" si="19"/>
        <v>0</v>
      </c>
      <c r="R68" s="5"/>
      <c r="S68" s="5"/>
      <c r="T68" s="1"/>
      <c r="U68" s="1">
        <f t="shared" si="2"/>
        <v>41.325301204819276</v>
      </c>
      <c r="V68" s="1">
        <f t="shared" si="5"/>
        <v>41.325301204819276</v>
      </c>
      <c r="W68" s="1">
        <v>66</v>
      </c>
      <c r="X68" s="1">
        <v>10.8</v>
      </c>
      <c r="Y68" s="1">
        <v>23</v>
      </c>
      <c r="Z68" s="1">
        <v>35.799999999999997</v>
      </c>
      <c r="AA68" s="1">
        <v>12.6</v>
      </c>
      <c r="AB68" s="1"/>
      <c r="AC68" s="1">
        <f t="shared" si="18"/>
        <v>0</v>
      </c>
      <c r="AD68" s="1">
        <f t="shared" si="3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idden="1" x14ac:dyDescent="0.25">
      <c r="A69" s="12" t="s">
        <v>102</v>
      </c>
      <c r="B69" s="12" t="s">
        <v>31</v>
      </c>
      <c r="C69" s="12">
        <v>95</v>
      </c>
      <c r="D69" s="12">
        <v>1</v>
      </c>
      <c r="E69" s="12">
        <v>33</v>
      </c>
      <c r="F69" s="12"/>
      <c r="G69" s="13">
        <v>0</v>
      </c>
      <c r="H69" s="12">
        <v>45</v>
      </c>
      <c r="I69" s="12" t="s">
        <v>60</v>
      </c>
      <c r="J69" s="12">
        <v>49</v>
      </c>
      <c r="K69" s="12">
        <f t="shared" si="21"/>
        <v>-16</v>
      </c>
      <c r="L69" s="12"/>
      <c r="M69" s="12"/>
      <c r="N69" s="12"/>
      <c r="O69" s="12">
        <f t="shared" ref="O69:O102" si="22">E69/5</f>
        <v>6.6</v>
      </c>
      <c r="P69" s="14"/>
      <c r="Q69" s="14"/>
      <c r="R69" s="14"/>
      <c r="S69" s="14"/>
      <c r="T69" s="12"/>
      <c r="U69" s="12">
        <f t="shared" si="2"/>
        <v>0</v>
      </c>
      <c r="V69" s="12">
        <f t="shared" si="5"/>
        <v>0</v>
      </c>
      <c r="W69" s="12">
        <v>60.2</v>
      </c>
      <c r="X69" s="12">
        <v>11</v>
      </c>
      <c r="Y69" s="12">
        <v>30.8</v>
      </c>
      <c r="Z69" s="12">
        <v>1.8</v>
      </c>
      <c r="AA69" s="12">
        <v>20.8</v>
      </c>
      <c r="AB69" s="12" t="s">
        <v>61</v>
      </c>
      <c r="AC69" s="12">
        <f t="shared" ref="AC69:AC102" si="23">P69*G69</f>
        <v>0</v>
      </c>
      <c r="AD69" s="12">
        <f t="shared" si="3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103</v>
      </c>
      <c r="B70" s="1" t="s">
        <v>31</v>
      </c>
      <c r="C70" s="1">
        <v>590</v>
      </c>
      <c r="D70" s="1">
        <v>220</v>
      </c>
      <c r="E70" s="1">
        <v>465</v>
      </c>
      <c r="F70" s="1">
        <v>163</v>
      </c>
      <c r="G70" s="6">
        <v>0.4</v>
      </c>
      <c r="H70" s="1">
        <v>45</v>
      </c>
      <c r="I70" s="1" t="s">
        <v>32</v>
      </c>
      <c r="J70" s="1">
        <v>454</v>
      </c>
      <c r="K70" s="1">
        <f t="shared" si="21"/>
        <v>11</v>
      </c>
      <c r="L70" s="1"/>
      <c r="M70" s="1"/>
      <c r="N70" s="1">
        <v>983</v>
      </c>
      <c r="O70" s="1">
        <f t="shared" si="22"/>
        <v>93</v>
      </c>
      <c r="P70" s="5">
        <f t="shared" ref="P70:P77" si="24">13*O70-N70-F70</f>
        <v>63</v>
      </c>
      <c r="Q70" s="5">
        <f t="shared" ref="Q70:Q84" si="25">ROUND(P70,0)</f>
        <v>63</v>
      </c>
      <c r="R70" s="5">
        <v>100</v>
      </c>
      <c r="S70" s="5"/>
      <c r="T70" s="1"/>
      <c r="U70" s="1">
        <f t="shared" ref="U70:U102" si="26">(F70+N70+Q70+R70)/O70</f>
        <v>14.075268817204302</v>
      </c>
      <c r="V70" s="1">
        <f t="shared" si="5"/>
        <v>12.32258064516129</v>
      </c>
      <c r="W70" s="1">
        <v>124</v>
      </c>
      <c r="X70" s="1">
        <v>89.2</v>
      </c>
      <c r="Y70" s="1">
        <v>114.4</v>
      </c>
      <c r="Z70" s="1">
        <v>83.4</v>
      </c>
      <c r="AA70" s="1">
        <v>108.2</v>
      </c>
      <c r="AB70" s="1"/>
      <c r="AC70" s="1">
        <f t="shared" ref="AC70:AC84" si="27">Q70*G70</f>
        <v>25.200000000000003</v>
      </c>
      <c r="AD70" s="1">
        <f t="shared" si="3"/>
        <v>40</v>
      </c>
      <c r="AE70" s="1"/>
      <c r="AF70" s="1" t="str">
        <f>VLOOKUP(A70,[1]Мелитополь!$A:$A,1,0)</f>
        <v>6777 МЯСНЫЕ С ГОВЯДИНОЙ ПМ сос п/о мгс 0,4кг  Останкино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idden="1" x14ac:dyDescent="0.25">
      <c r="A71" s="1" t="s">
        <v>104</v>
      </c>
      <c r="B71" s="1" t="s">
        <v>31</v>
      </c>
      <c r="C71" s="1">
        <v>184</v>
      </c>
      <c r="D71" s="1"/>
      <c r="E71" s="1">
        <v>37</v>
      </c>
      <c r="F71" s="1">
        <v>111</v>
      </c>
      <c r="G71" s="6">
        <v>0.5</v>
      </c>
      <c r="H71" s="1">
        <v>120</v>
      </c>
      <c r="I71" s="1" t="s">
        <v>32</v>
      </c>
      <c r="J71" s="1">
        <v>37</v>
      </c>
      <c r="K71" s="1">
        <f t="shared" si="21"/>
        <v>0</v>
      </c>
      <c r="L71" s="1"/>
      <c r="M71" s="1"/>
      <c r="N71" s="1">
        <v>130</v>
      </c>
      <c r="O71" s="1">
        <f t="shared" si="22"/>
        <v>7.4</v>
      </c>
      <c r="P71" s="5"/>
      <c r="Q71" s="5">
        <f t="shared" si="25"/>
        <v>0</v>
      </c>
      <c r="R71" s="5"/>
      <c r="S71" s="19">
        <v>0</v>
      </c>
      <c r="T71" s="20" t="s">
        <v>139</v>
      </c>
      <c r="U71" s="1">
        <f t="shared" si="26"/>
        <v>32.567567567567565</v>
      </c>
      <c r="V71" s="1">
        <f t="shared" ref="V71:V102" si="28">(F71+N71)/O71</f>
        <v>32.567567567567565</v>
      </c>
      <c r="W71" s="1">
        <v>18.8</v>
      </c>
      <c r="X71" s="1">
        <v>13.4</v>
      </c>
      <c r="Y71" s="1">
        <v>20</v>
      </c>
      <c r="Z71" s="1">
        <v>9.4</v>
      </c>
      <c r="AA71" s="1">
        <v>23.2</v>
      </c>
      <c r="AB71" s="18" t="s">
        <v>54</v>
      </c>
      <c r="AC71" s="1">
        <f t="shared" si="27"/>
        <v>0</v>
      </c>
      <c r="AD71" s="1">
        <f t="shared" ref="AD71:AD102" si="29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144</v>
      </c>
      <c r="B72" s="1" t="s">
        <v>105</v>
      </c>
      <c r="C72" s="1"/>
      <c r="D72" s="1"/>
      <c r="E72" s="1"/>
      <c r="F72" s="1"/>
      <c r="G72" s="6">
        <v>0.33</v>
      </c>
      <c r="H72" s="1" t="e">
        <v>#N/A</v>
      </c>
      <c r="I72" s="1" t="s">
        <v>32</v>
      </c>
      <c r="J72" s="1"/>
      <c r="K72" s="1">
        <f t="shared" si="21"/>
        <v>0</v>
      </c>
      <c r="L72" s="1"/>
      <c r="M72" s="1"/>
      <c r="N72" s="1">
        <v>40</v>
      </c>
      <c r="O72" s="1">
        <f t="shared" si="22"/>
        <v>0</v>
      </c>
      <c r="P72" s="5"/>
      <c r="Q72" s="5">
        <v>40</v>
      </c>
      <c r="R72" s="5"/>
      <c r="S72" s="5">
        <v>150</v>
      </c>
      <c r="T72" s="1"/>
      <c r="U72" s="1" t="e">
        <f t="shared" si="26"/>
        <v>#DIV/0!</v>
      </c>
      <c r="V72" s="1" t="e">
        <f t="shared" si="28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 t="s">
        <v>41</v>
      </c>
      <c r="AC72" s="1">
        <f t="shared" si="27"/>
        <v>13.200000000000001</v>
      </c>
      <c r="AD72" s="1">
        <f t="shared" si="29"/>
        <v>0</v>
      </c>
      <c r="AE72" s="1"/>
      <c r="AF72" s="1" t="str">
        <f>VLOOKUP(A72,[1]Мелитополь!$A:$A,1,0)</f>
        <v>6787 СЕРВЕЛАТ КРЕМЛЕВСКИЙ в/к в/у 0,33кг 8шт  Останкино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106</v>
      </c>
      <c r="B73" s="1" t="s">
        <v>34</v>
      </c>
      <c r="C73" s="1">
        <v>43.8</v>
      </c>
      <c r="D73" s="1">
        <v>10.468999999999999</v>
      </c>
      <c r="E73" s="1">
        <v>31.172000000000001</v>
      </c>
      <c r="F73" s="1">
        <v>17.073</v>
      </c>
      <c r="G73" s="6">
        <v>1</v>
      </c>
      <c r="H73" s="1">
        <v>45</v>
      </c>
      <c r="I73" s="1" t="s">
        <v>32</v>
      </c>
      <c r="J73" s="1">
        <v>26.9</v>
      </c>
      <c r="K73" s="1">
        <f t="shared" si="21"/>
        <v>4.272000000000002</v>
      </c>
      <c r="L73" s="1"/>
      <c r="M73" s="1"/>
      <c r="N73" s="1">
        <v>0</v>
      </c>
      <c r="O73" s="1">
        <f t="shared" si="22"/>
        <v>6.2343999999999999</v>
      </c>
      <c r="P73" s="5">
        <f>12*O73-N73-F73</f>
        <v>57.739799999999995</v>
      </c>
      <c r="Q73" s="5">
        <f t="shared" si="25"/>
        <v>58</v>
      </c>
      <c r="R73" s="5"/>
      <c r="S73" s="5"/>
      <c r="T73" s="1"/>
      <c r="U73" s="1">
        <f t="shared" si="26"/>
        <v>12.04173617348903</v>
      </c>
      <c r="V73" s="1">
        <f t="shared" si="28"/>
        <v>2.7385153342743487</v>
      </c>
      <c r="W73" s="1">
        <v>3.2948</v>
      </c>
      <c r="X73" s="1">
        <v>1.7609999999999999</v>
      </c>
      <c r="Y73" s="1">
        <v>5.5414000000000003</v>
      </c>
      <c r="Z73" s="1">
        <v>2.7978000000000001</v>
      </c>
      <c r="AA73" s="1">
        <v>2.2736000000000001</v>
      </c>
      <c r="AB73" s="1"/>
      <c r="AC73" s="1">
        <f t="shared" si="27"/>
        <v>58</v>
      </c>
      <c r="AD73" s="1">
        <f t="shared" si="29"/>
        <v>0</v>
      </c>
      <c r="AE73" s="1"/>
      <c r="AF73" s="1" t="str">
        <f>VLOOKUP(A73,[1]Мелитополь!$A:$A,1,0)</f>
        <v>6790 СЕРВЕЛАТ ЕВРОПЕЙСКИЙ в/к в/у  Останкино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idden="1" x14ac:dyDescent="0.25">
      <c r="A74" s="1" t="s">
        <v>107</v>
      </c>
      <c r="B74" s="1" t="s">
        <v>31</v>
      </c>
      <c r="C74" s="1">
        <v>1</v>
      </c>
      <c r="D74" s="1">
        <v>1</v>
      </c>
      <c r="E74" s="1">
        <v>-10</v>
      </c>
      <c r="F74" s="1"/>
      <c r="G74" s="6">
        <v>0.33</v>
      </c>
      <c r="H74" s="1">
        <v>45</v>
      </c>
      <c r="I74" s="1" t="s">
        <v>32</v>
      </c>
      <c r="J74" s="1">
        <v>12.6</v>
      </c>
      <c r="K74" s="1">
        <f t="shared" si="21"/>
        <v>-22.6</v>
      </c>
      <c r="L74" s="1"/>
      <c r="M74" s="1"/>
      <c r="N74" s="1">
        <v>450</v>
      </c>
      <c r="O74" s="1">
        <f t="shared" si="22"/>
        <v>-2</v>
      </c>
      <c r="P74" s="5"/>
      <c r="Q74" s="5">
        <f t="shared" si="25"/>
        <v>0</v>
      </c>
      <c r="R74" s="5"/>
      <c r="S74" s="5"/>
      <c r="T74" s="1"/>
      <c r="U74" s="1">
        <f t="shared" si="26"/>
        <v>-225</v>
      </c>
      <c r="V74" s="1">
        <f t="shared" si="28"/>
        <v>-225</v>
      </c>
      <c r="W74" s="1">
        <v>43</v>
      </c>
      <c r="X74" s="1">
        <v>0.4</v>
      </c>
      <c r="Y74" s="1">
        <v>10</v>
      </c>
      <c r="Z74" s="1">
        <v>17.600000000000001</v>
      </c>
      <c r="AA74" s="1">
        <v>11.2</v>
      </c>
      <c r="AB74" s="1"/>
      <c r="AC74" s="1">
        <f t="shared" si="27"/>
        <v>0</v>
      </c>
      <c r="AD74" s="1">
        <f t="shared" si="2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108</v>
      </c>
      <c r="B75" s="1" t="s">
        <v>34</v>
      </c>
      <c r="C75" s="1">
        <v>12.4</v>
      </c>
      <c r="D75" s="1">
        <v>11.028</v>
      </c>
      <c r="E75" s="1">
        <v>20.102</v>
      </c>
      <c r="F75" s="1"/>
      <c r="G75" s="6">
        <v>1</v>
      </c>
      <c r="H75" s="1">
        <v>45</v>
      </c>
      <c r="I75" s="1" t="s">
        <v>32</v>
      </c>
      <c r="J75" s="1">
        <v>21.8</v>
      </c>
      <c r="K75" s="1">
        <f t="shared" si="21"/>
        <v>-1.6980000000000004</v>
      </c>
      <c r="L75" s="1"/>
      <c r="M75" s="1"/>
      <c r="N75" s="1">
        <v>5</v>
      </c>
      <c r="O75" s="1">
        <f t="shared" si="22"/>
        <v>4.0204000000000004</v>
      </c>
      <c r="P75" s="5">
        <f>10*O75-N75-F75</f>
        <v>35.204000000000008</v>
      </c>
      <c r="Q75" s="5">
        <v>40</v>
      </c>
      <c r="R75" s="5"/>
      <c r="S75" s="5">
        <v>50</v>
      </c>
      <c r="T75" s="1"/>
      <c r="U75" s="1">
        <f t="shared" si="26"/>
        <v>11.192916127748482</v>
      </c>
      <c r="V75" s="1">
        <f t="shared" si="28"/>
        <v>1.2436573475276091</v>
      </c>
      <c r="W75" s="1">
        <v>1.7642</v>
      </c>
      <c r="X75" s="1">
        <v>2.0215999999999998</v>
      </c>
      <c r="Y75" s="1">
        <v>0.9728</v>
      </c>
      <c r="Z75" s="1">
        <v>1.5716000000000001</v>
      </c>
      <c r="AA75" s="1">
        <v>3.4194</v>
      </c>
      <c r="AB75" s="1"/>
      <c r="AC75" s="1">
        <f t="shared" si="27"/>
        <v>40</v>
      </c>
      <c r="AD75" s="1">
        <f t="shared" si="29"/>
        <v>0</v>
      </c>
      <c r="AE75" s="1"/>
      <c r="AF75" s="1" t="str">
        <f>VLOOKUP(A75,[1]Мелитополь!$A:$A,1,0)</f>
        <v>6792 СЕРВЕЛАТ ПРЕМИУМ в/к в/у  Останкино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idden="1" x14ac:dyDescent="0.25">
      <c r="A76" s="1" t="s">
        <v>109</v>
      </c>
      <c r="B76" s="1" t="s">
        <v>31</v>
      </c>
      <c r="C76" s="1">
        <v>70</v>
      </c>
      <c r="D76" s="1"/>
      <c r="E76" s="1">
        <v>12</v>
      </c>
      <c r="F76" s="1"/>
      <c r="G76" s="6">
        <v>0.33</v>
      </c>
      <c r="H76" s="1">
        <v>45</v>
      </c>
      <c r="I76" s="1" t="s">
        <v>32</v>
      </c>
      <c r="J76" s="1">
        <v>54</v>
      </c>
      <c r="K76" s="1">
        <f t="shared" si="21"/>
        <v>-42</v>
      </c>
      <c r="L76" s="1"/>
      <c r="M76" s="1"/>
      <c r="N76" s="1">
        <v>651</v>
      </c>
      <c r="O76" s="1">
        <f t="shared" si="22"/>
        <v>2.4</v>
      </c>
      <c r="P76" s="5"/>
      <c r="Q76" s="5">
        <f t="shared" si="25"/>
        <v>0</v>
      </c>
      <c r="R76" s="5"/>
      <c r="S76" s="5"/>
      <c r="T76" s="1"/>
      <c r="U76" s="1">
        <f t="shared" si="26"/>
        <v>271.25</v>
      </c>
      <c r="V76" s="1">
        <f t="shared" si="28"/>
        <v>271.25</v>
      </c>
      <c r="W76" s="1">
        <v>66.599999999999994</v>
      </c>
      <c r="X76" s="1">
        <v>14.4</v>
      </c>
      <c r="Y76" s="1">
        <v>0</v>
      </c>
      <c r="Z76" s="1">
        <v>30.4</v>
      </c>
      <c r="AA76" s="1">
        <v>10.8</v>
      </c>
      <c r="AB76" s="1"/>
      <c r="AC76" s="1">
        <f t="shared" si="27"/>
        <v>0</v>
      </c>
      <c r="AD76" s="1">
        <f t="shared" si="2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110</v>
      </c>
      <c r="B77" s="1" t="s">
        <v>34</v>
      </c>
      <c r="C77" s="1">
        <v>63.2</v>
      </c>
      <c r="D77" s="1">
        <v>15.587</v>
      </c>
      <c r="E77" s="1">
        <v>67.063999999999993</v>
      </c>
      <c r="F77" s="1">
        <v>1.5649999999999999</v>
      </c>
      <c r="G77" s="6">
        <v>1</v>
      </c>
      <c r="H77" s="1">
        <v>45</v>
      </c>
      <c r="I77" s="1" t="s">
        <v>32</v>
      </c>
      <c r="J77" s="1">
        <v>56.4</v>
      </c>
      <c r="K77" s="1">
        <f t="shared" si="21"/>
        <v>10.663999999999994</v>
      </c>
      <c r="L77" s="1"/>
      <c r="M77" s="1"/>
      <c r="N77" s="1">
        <v>65</v>
      </c>
      <c r="O77" s="1">
        <f t="shared" si="22"/>
        <v>13.412799999999999</v>
      </c>
      <c r="P77" s="5">
        <f t="shared" si="24"/>
        <v>107.8014</v>
      </c>
      <c r="Q77" s="5">
        <f t="shared" si="25"/>
        <v>108</v>
      </c>
      <c r="R77" s="5"/>
      <c r="S77" s="5"/>
      <c r="T77" s="1"/>
      <c r="U77" s="1">
        <f t="shared" si="26"/>
        <v>13.014806751759513</v>
      </c>
      <c r="V77" s="1">
        <f t="shared" si="28"/>
        <v>4.9627967314803776</v>
      </c>
      <c r="W77" s="1">
        <v>9.5468000000000011</v>
      </c>
      <c r="X77" s="1">
        <v>6.0020000000000007</v>
      </c>
      <c r="Y77" s="1">
        <v>10.0152</v>
      </c>
      <c r="Z77" s="1">
        <v>3.2111999999999998</v>
      </c>
      <c r="AA77" s="1">
        <v>8.0244</v>
      </c>
      <c r="AB77" s="1"/>
      <c r="AC77" s="1">
        <f t="shared" si="27"/>
        <v>108</v>
      </c>
      <c r="AD77" s="1">
        <f t="shared" si="29"/>
        <v>0</v>
      </c>
      <c r="AE77" s="1"/>
      <c r="AF77" s="1" t="str">
        <f>VLOOKUP(A77,[1]Мелитополь!$A:$A,1,0)</f>
        <v>6794 БАЛЫКОВАЯ в/к в/у  Останкино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idden="1" x14ac:dyDescent="0.25">
      <c r="A78" s="1" t="s">
        <v>111</v>
      </c>
      <c r="B78" s="1" t="s">
        <v>31</v>
      </c>
      <c r="C78" s="1">
        <v>3</v>
      </c>
      <c r="D78" s="1"/>
      <c r="E78" s="1">
        <v>-4</v>
      </c>
      <c r="F78" s="1"/>
      <c r="G78" s="6">
        <v>0.33</v>
      </c>
      <c r="H78" s="1">
        <v>45</v>
      </c>
      <c r="I78" s="1" t="s">
        <v>32</v>
      </c>
      <c r="J78" s="1">
        <v>8</v>
      </c>
      <c r="K78" s="1">
        <f t="shared" si="21"/>
        <v>-12</v>
      </c>
      <c r="L78" s="1"/>
      <c r="M78" s="1"/>
      <c r="N78" s="1">
        <v>248</v>
      </c>
      <c r="O78" s="1">
        <f t="shared" si="22"/>
        <v>-0.8</v>
      </c>
      <c r="P78" s="5"/>
      <c r="Q78" s="5">
        <f t="shared" si="25"/>
        <v>0</v>
      </c>
      <c r="R78" s="5"/>
      <c r="S78" s="5">
        <v>150</v>
      </c>
      <c r="T78" s="1"/>
      <c r="U78" s="1">
        <f t="shared" si="26"/>
        <v>-310</v>
      </c>
      <c r="V78" s="1">
        <f t="shared" si="28"/>
        <v>-310</v>
      </c>
      <c r="W78" s="1">
        <v>24.8</v>
      </c>
      <c r="X78" s="1">
        <v>6.2</v>
      </c>
      <c r="Y78" s="1">
        <v>12.4</v>
      </c>
      <c r="Z78" s="1">
        <v>6.8</v>
      </c>
      <c r="AA78" s="1">
        <v>20.6</v>
      </c>
      <c r="AB78" s="1"/>
      <c r="AC78" s="1">
        <f t="shared" si="27"/>
        <v>0</v>
      </c>
      <c r="AD78" s="1">
        <f t="shared" si="2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112</v>
      </c>
      <c r="B79" s="1" t="s">
        <v>34</v>
      </c>
      <c r="C79" s="1">
        <v>22.1</v>
      </c>
      <c r="D79" s="1"/>
      <c r="E79" s="1">
        <v>19.268999999999998</v>
      </c>
      <c r="F79" s="1"/>
      <c r="G79" s="6">
        <v>1</v>
      </c>
      <c r="H79" s="1">
        <v>45</v>
      </c>
      <c r="I79" s="1" t="s">
        <v>32</v>
      </c>
      <c r="J79" s="1">
        <v>14.8</v>
      </c>
      <c r="K79" s="1">
        <f t="shared" si="21"/>
        <v>4.4689999999999976</v>
      </c>
      <c r="L79" s="1"/>
      <c r="M79" s="1"/>
      <c r="N79" s="1">
        <v>9</v>
      </c>
      <c r="O79" s="1">
        <f t="shared" si="22"/>
        <v>3.8537999999999997</v>
      </c>
      <c r="P79" s="5">
        <f>11*O79-N79-F79</f>
        <v>33.391799999999996</v>
      </c>
      <c r="Q79" s="5">
        <v>40</v>
      </c>
      <c r="R79" s="5"/>
      <c r="S79" s="5">
        <v>50</v>
      </c>
      <c r="T79" s="1"/>
      <c r="U79" s="1">
        <f t="shared" si="26"/>
        <v>12.714723130416733</v>
      </c>
      <c r="V79" s="1">
        <f t="shared" si="28"/>
        <v>2.3353573096683795</v>
      </c>
      <c r="W79" s="1">
        <v>2.0522</v>
      </c>
      <c r="X79" s="1">
        <v>1.7188000000000001</v>
      </c>
      <c r="Y79" s="1">
        <v>3.0590000000000002</v>
      </c>
      <c r="Z79" s="1">
        <v>0.81120000000000003</v>
      </c>
      <c r="AA79" s="1">
        <v>2.2195999999999998</v>
      </c>
      <c r="AB79" s="1"/>
      <c r="AC79" s="1">
        <f t="shared" si="27"/>
        <v>40</v>
      </c>
      <c r="AD79" s="1">
        <f t="shared" si="29"/>
        <v>0</v>
      </c>
      <c r="AE79" s="1"/>
      <c r="AF79" s="1" t="str">
        <f>VLOOKUP(A79,[1]Мелитополь!$A:$A,1,0)</f>
        <v>6796 ОСТАНКИНСКАЯ в/к в/у  Останкино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113</v>
      </c>
      <c r="B80" s="1" t="s">
        <v>31</v>
      </c>
      <c r="C80" s="1"/>
      <c r="D80" s="1">
        <v>80</v>
      </c>
      <c r="E80" s="1">
        <v>16</v>
      </c>
      <c r="F80" s="1">
        <v>64</v>
      </c>
      <c r="G80" s="6">
        <v>0.4</v>
      </c>
      <c r="H80" s="1" t="e">
        <v>#N/A</v>
      </c>
      <c r="I80" s="1" t="s">
        <v>32</v>
      </c>
      <c r="J80" s="1">
        <v>16</v>
      </c>
      <c r="K80" s="1">
        <f t="shared" si="21"/>
        <v>0</v>
      </c>
      <c r="L80" s="1"/>
      <c r="M80" s="1"/>
      <c r="N80" s="1">
        <v>40</v>
      </c>
      <c r="O80" s="1">
        <f t="shared" ref="O80" si="30">E80/5</f>
        <v>3.2</v>
      </c>
      <c r="P80" s="5"/>
      <c r="Q80" s="5">
        <v>70</v>
      </c>
      <c r="R80" s="5"/>
      <c r="S80" s="5">
        <v>150</v>
      </c>
      <c r="T80" s="1"/>
      <c r="U80" s="1">
        <f t="shared" si="26"/>
        <v>54.375</v>
      </c>
      <c r="V80" s="1">
        <f t="shared" si="28"/>
        <v>32.5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 t="s">
        <v>41</v>
      </c>
      <c r="AC80" s="1">
        <f t="shared" si="27"/>
        <v>28</v>
      </c>
      <c r="AD80" s="1">
        <f t="shared" si="29"/>
        <v>0</v>
      </c>
      <c r="AE80" s="1"/>
      <c r="AF80" s="1" t="str">
        <f>VLOOKUP(A80,[1]Мелитополь!$A:$A,1,0)</f>
        <v>6801 ОСТАНКИНСКАЯ вар п/о 0,4кг 8 шт  Останкино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114</v>
      </c>
      <c r="B81" s="1" t="s">
        <v>34</v>
      </c>
      <c r="C81" s="1"/>
      <c r="D81" s="1">
        <v>68.484999999999999</v>
      </c>
      <c r="E81" s="1">
        <v>16.100999999999999</v>
      </c>
      <c r="F81" s="1">
        <v>52.384</v>
      </c>
      <c r="G81" s="6">
        <v>1</v>
      </c>
      <c r="H81" s="1" t="e">
        <v>#N/A</v>
      </c>
      <c r="I81" s="1" t="s">
        <v>32</v>
      </c>
      <c r="J81" s="1">
        <v>16</v>
      </c>
      <c r="K81" s="1">
        <f t="shared" si="21"/>
        <v>0.10099999999999909</v>
      </c>
      <c r="L81" s="1"/>
      <c r="M81" s="1"/>
      <c r="N81" s="1">
        <v>40</v>
      </c>
      <c r="O81" s="1">
        <f t="shared" ref="O81" si="31">E81/5</f>
        <v>3.2201999999999997</v>
      </c>
      <c r="P81" s="5"/>
      <c r="Q81" s="5">
        <v>60</v>
      </c>
      <c r="R81" s="5"/>
      <c r="S81" s="5">
        <v>100</v>
      </c>
      <c r="T81" s="1"/>
      <c r="U81" s="1">
        <f t="shared" si="26"/>
        <v>47.321284392273782</v>
      </c>
      <c r="V81" s="1">
        <f t="shared" si="28"/>
        <v>28.688901310477611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 t="s">
        <v>41</v>
      </c>
      <c r="AC81" s="1">
        <f t="shared" si="27"/>
        <v>60</v>
      </c>
      <c r="AD81" s="1">
        <f t="shared" si="29"/>
        <v>0</v>
      </c>
      <c r="AE81" s="1"/>
      <c r="AF81" s="1" t="str">
        <f>VLOOKUP(A81,[1]Мелитополь!$A:$A,1,0)</f>
        <v>6802 ОСТАНКИНСКАЯ вар п/о  Останкино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idden="1" x14ac:dyDescent="0.25">
      <c r="A82" s="1" t="s">
        <v>115</v>
      </c>
      <c r="B82" s="1" t="s">
        <v>31</v>
      </c>
      <c r="C82" s="1">
        <v>71</v>
      </c>
      <c r="D82" s="1">
        <v>16</v>
      </c>
      <c r="E82" s="1">
        <v>35</v>
      </c>
      <c r="F82" s="1">
        <v>13</v>
      </c>
      <c r="G82" s="6">
        <v>0.66</v>
      </c>
      <c r="H82" s="1">
        <v>45</v>
      </c>
      <c r="I82" s="1" t="s">
        <v>32</v>
      </c>
      <c r="J82" s="1">
        <v>50.8</v>
      </c>
      <c r="K82" s="1">
        <f t="shared" si="21"/>
        <v>-15.799999999999997</v>
      </c>
      <c r="L82" s="1"/>
      <c r="M82" s="1"/>
      <c r="N82" s="1">
        <v>120</v>
      </c>
      <c r="O82" s="1">
        <f t="shared" si="22"/>
        <v>7</v>
      </c>
      <c r="P82" s="5"/>
      <c r="Q82" s="5">
        <f t="shared" si="25"/>
        <v>0</v>
      </c>
      <c r="R82" s="5"/>
      <c r="S82" s="5"/>
      <c r="T82" s="1"/>
      <c r="U82" s="1">
        <f t="shared" si="26"/>
        <v>19</v>
      </c>
      <c r="V82" s="1">
        <f t="shared" si="28"/>
        <v>19</v>
      </c>
      <c r="W82" s="1">
        <v>15.4</v>
      </c>
      <c r="X82" s="1">
        <v>7.6</v>
      </c>
      <c r="Y82" s="1">
        <v>13.8</v>
      </c>
      <c r="Z82" s="1">
        <v>8.548</v>
      </c>
      <c r="AA82" s="1">
        <v>11</v>
      </c>
      <c r="AB82" s="1"/>
      <c r="AC82" s="1">
        <f t="shared" si="27"/>
        <v>0</v>
      </c>
      <c r="AD82" s="1">
        <f t="shared" si="29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idden="1" x14ac:dyDescent="0.25">
      <c r="A83" s="1" t="s">
        <v>116</v>
      </c>
      <c r="B83" s="1" t="s">
        <v>31</v>
      </c>
      <c r="C83" s="1">
        <v>29</v>
      </c>
      <c r="D83" s="1">
        <v>32</v>
      </c>
      <c r="E83" s="1">
        <v>34</v>
      </c>
      <c r="F83" s="1">
        <v>5</v>
      </c>
      <c r="G83" s="6">
        <v>0.66</v>
      </c>
      <c r="H83" s="1">
        <v>45</v>
      </c>
      <c r="I83" s="1" t="s">
        <v>32</v>
      </c>
      <c r="J83" s="1">
        <v>60.4</v>
      </c>
      <c r="K83" s="1">
        <f t="shared" si="21"/>
        <v>-26.4</v>
      </c>
      <c r="L83" s="1"/>
      <c r="M83" s="1"/>
      <c r="N83" s="1">
        <v>190</v>
      </c>
      <c r="O83" s="1">
        <f t="shared" si="22"/>
        <v>6.8</v>
      </c>
      <c r="P83" s="5"/>
      <c r="Q83" s="5">
        <f t="shared" si="25"/>
        <v>0</v>
      </c>
      <c r="R83" s="5"/>
      <c r="S83" s="5"/>
      <c r="T83" s="1"/>
      <c r="U83" s="1">
        <f t="shared" si="26"/>
        <v>28.676470588235293</v>
      </c>
      <c r="V83" s="1">
        <f t="shared" si="28"/>
        <v>28.676470588235293</v>
      </c>
      <c r="W83" s="1">
        <v>19.399999999999999</v>
      </c>
      <c r="X83" s="1">
        <v>11.2</v>
      </c>
      <c r="Y83" s="1">
        <v>10.6</v>
      </c>
      <c r="Z83" s="1">
        <v>15</v>
      </c>
      <c r="AA83" s="1">
        <v>15.6</v>
      </c>
      <c r="AB83" s="1"/>
      <c r="AC83" s="1">
        <f t="shared" si="27"/>
        <v>0</v>
      </c>
      <c r="AD83" s="1">
        <f t="shared" si="2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idden="1" x14ac:dyDescent="0.25">
      <c r="A84" s="1" t="s">
        <v>117</v>
      </c>
      <c r="B84" s="1" t="s">
        <v>31</v>
      </c>
      <c r="C84" s="1">
        <v>60</v>
      </c>
      <c r="D84" s="1">
        <v>56</v>
      </c>
      <c r="E84" s="1">
        <v>72</v>
      </c>
      <c r="F84" s="1">
        <v>18</v>
      </c>
      <c r="G84" s="6">
        <v>0.33</v>
      </c>
      <c r="H84" s="1">
        <v>45</v>
      </c>
      <c r="I84" s="1" t="s">
        <v>32</v>
      </c>
      <c r="J84" s="1">
        <v>96</v>
      </c>
      <c r="K84" s="1">
        <f t="shared" si="21"/>
        <v>-24</v>
      </c>
      <c r="L84" s="1"/>
      <c r="M84" s="1"/>
      <c r="N84" s="1">
        <v>236</v>
      </c>
      <c r="O84" s="1">
        <f t="shared" si="22"/>
        <v>14.4</v>
      </c>
      <c r="P84" s="5"/>
      <c r="Q84" s="5">
        <f t="shared" si="25"/>
        <v>0</v>
      </c>
      <c r="R84" s="5"/>
      <c r="S84" s="5"/>
      <c r="T84" s="1"/>
      <c r="U84" s="1">
        <f t="shared" si="26"/>
        <v>17.638888888888889</v>
      </c>
      <c r="V84" s="1">
        <f t="shared" si="28"/>
        <v>17.638888888888889</v>
      </c>
      <c r="W84" s="1">
        <v>25.4</v>
      </c>
      <c r="X84" s="1">
        <v>15.2</v>
      </c>
      <c r="Y84" s="1">
        <v>12</v>
      </c>
      <c r="Z84" s="1">
        <v>5.6</v>
      </c>
      <c r="AA84" s="1">
        <v>16.399999999999999</v>
      </c>
      <c r="AB84" s="1"/>
      <c r="AC84" s="1">
        <f t="shared" si="27"/>
        <v>0</v>
      </c>
      <c r="AD84" s="1">
        <f t="shared" si="29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idden="1" x14ac:dyDescent="0.25">
      <c r="A85" s="12" t="s">
        <v>118</v>
      </c>
      <c r="B85" s="12" t="s">
        <v>31</v>
      </c>
      <c r="C85" s="12">
        <v>145</v>
      </c>
      <c r="D85" s="12">
        <v>248</v>
      </c>
      <c r="E85" s="12">
        <v>173</v>
      </c>
      <c r="F85" s="12">
        <v>166</v>
      </c>
      <c r="G85" s="13">
        <v>0</v>
      </c>
      <c r="H85" s="12">
        <v>45</v>
      </c>
      <c r="I85" s="12" t="s">
        <v>60</v>
      </c>
      <c r="J85" s="12">
        <v>168</v>
      </c>
      <c r="K85" s="12">
        <f t="shared" si="21"/>
        <v>5</v>
      </c>
      <c r="L85" s="12"/>
      <c r="M85" s="12"/>
      <c r="N85" s="12"/>
      <c r="O85" s="12">
        <f t="shared" si="22"/>
        <v>34.6</v>
      </c>
      <c r="P85" s="14"/>
      <c r="Q85" s="14"/>
      <c r="R85" s="14"/>
      <c r="S85" s="14"/>
      <c r="T85" s="12"/>
      <c r="U85" s="12">
        <f t="shared" si="26"/>
        <v>4.797687861271676</v>
      </c>
      <c r="V85" s="12">
        <f t="shared" si="28"/>
        <v>4.797687861271676</v>
      </c>
      <c r="W85" s="12">
        <v>33.4</v>
      </c>
      <c r="X85" s="12">
        <v>24.6</v>
      </c>
      <c r="Y85" s="12">
        <v>56.4</v>
      </c>
      <c r="Z85" s="12">
        <v>26.2</v>
      </c>
      <c r="AA85" s="12">
        <v>34.4</v>
      </c>
      <c r="AB85" s="12" t="s">
        <v>119</v>
      </c>
      <c r="AC85" s="12">
        <f t="shared" si="23"/>
        <v>0</v>
      </c>
      <c r="AD85" s="12">
        <f t="shared" si="2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idden="1" x14ac:dyDescent="0.25">
      <c r="A86" s="1" t="s">
        <v>120</v>
      </c>
      <c r="B86" s="1" t="s">
        <v>31</v>
      </c>
      <c r="C86" s="1">
        <v>2</v>
      </c>
      <c r="D86" s="1">
        <v>96</v>
      </c>
      <c r="E86" s="1">
        <v>1</v>
      </c>
      <c r="F86" s="1">
        <v>95</v>
      </c>
      <c r="G86" s="6">
        <v>0.15</v>
      </c>
      <c r="H86" s="1">
        <v>60</v>
      </c>
      <c r="I86" s="1" t="s">
        <v>32</v>
      </c>
      <c r="J86" s="1">
        <v>2</v>
      </c>
      <c r="K86" s="1">
        <f t="shared" si="21"/>
        <v>-1</v>
      </c>
      <c r="L86" s="1"/>
      <c r="M86" s="1"/>
      <c r="N86" s="1">
        <v>76</v>
      </c>
      <c r="O86" s="1">
        <f t="shared" si="22"/>
        <v>0.2</v>
      </c>
      <c r="P86" s="5"/>
      <c r="Q86" s="5">
        <f t="shared" ref="Q86:Q91" si="32">ROUND(P86,0)</f>
        <v>0</v>
      </c>
      <c r="R86" s="5"/>
      <c r="S86" s="5"/>
      <c r="T86" s="1"/>
      <c r="U86" s="1">
        <f t="shared" si="26"/>
        <v>855</v>
      </c>
      <c r="V86" s="1">
        <f t="shared" si="28"/>
        <v>855</v>
      </c>
      <c r="W86" s="1">
        <v>13.2</v>
      </c>
      <c r="X86" s="1">
        <v>12.6</v>
      </c>
      <c r="Y86" s="1">
        <v>11.4</v>
      </c>
      <c r="Z86" s="1">
        <v>14.2</v>
      </c>
      <c r="AA86" s="1">
        <v>15.4</v>
      </c>
      <c r="AB86" s="1"/>
      <c r="AC86" s="1">
        <f t="shared" ref="AC86:AC95" si="33">Q86*G86</f>
        <v>0</v>
      </c>
      <c r="AD86" s="1">
        <f t="shared" si="2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hidden="1" x14ac:dyDescent="0.25">
      <c r="A87" s="1" t="s">
        <v>121</v>
      </c>
      <c r="B87" s="1" t="s">
        <v>31</v>
      </c>
      <c r="C87" s="1">
        <v>20</v>
      </c>
      <c r="D87" s="1">
        <v>60</v>
      </c>
      <c r="E87" s="1">
        <v>12</v>
      </c>
      <c r="F87" s="1">
        <v>59</v>
      </c>
      <c r="G87" s="6">
        <v>0.15</v>
      </c>
      <c r="H87" s="1">
        <v>60</v>
      </c>
      <c r="I87" s="1" t="s">
        <v>32</v>
      </c>
      <c r="J87" s="1">
        <v>12</v>
      </c>
      <c r="K87" s="1">
        <f t="shared" si="21"/>
        <v>0</v>
      </c>
      <c r="L87" s="1"/>
      <c r="M87" s="1"/>
      <c r="N87" s="1">
        <v>121</v>
      </c>
      <c r="O87" s="1">
        <f t="shared" si="22"/>
        <v>2.4</v>
      </c>
      <c r="P87" s="5"/>
      <c r="Q87" s="5">
        <f t="shared" si="32"/>
        <v>0</v>
      </c>
      <c r="R87" s="5"/>
      <c r="S87" s="5"/>
      <c r="T87" s="1"/>
      <c r="U87" s="1">
        <f t="shared" si="26"/>
        <v>75</v>
      </c>
      <c r="V87" s="1">
        <f t="shared" si="28"/>
        <v>75</v>
      </c>
      <c r="W87" s="1">
        <v>15.2</v>
      </c>
      <c r="X87" s="1">
        <v>11.8</v>
      </c>
      <c r="Y87" s="1">
        <v>10.6</v>
      </c>
      <c r="Z87" s="1">
        <v>14.6</v>
      </c>
      <c r="AA87" s="1">
        <v>12</v>
      </c>
      <c r="AB87" s="1"/>
      <c r="AC87" s="1">
        <f t="shared" si="33"/>
        <v>0</v>
      </c>
      <c r="AD87" s="1">
        <f t="shared" si="2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idden="1" x14ac:dyDescent="0.25">
      <c r="A88" s="1" t="s">
        <v>122</v>
      </c>
      <c r="B88" s="1" t="s">
        <v>31</v>
      </c>
      <c r="C88" s="1">
        <v>42</v>
      </c>
      <c r="D88" s="1">
        <v>132</v>
      </c>
      <c r="E88" s="1">
        <v>14</v>
      </c>
      <c r="F88" s="1">
        <v>151</v>
      </c>
      <c r="G88" s="6">
        <v>0.15</v>
      </c>
      <c r="H88" s="1">
        <v>60</v>
      </c>
      <c r="I88" s="1" t="s">
        <v>32</v>
      </c>
      <c r="J88" s="1">
        <v>14</v>
      </c>
      <c r="K88" s="1">
        <f t="shared" si="21"/>
        <v>0</v>
      </c>
      <c r="L88" s="1"/>
      <c r="M88" s="1"/>
      <c r="N88" s="1">
        <v>0</v>
      </c>
      <c r="O88" s="1">
        <f t="shared" si="22"/>
        <v>2.8</v>
      </c>
      <c r="P88" s="5"/>
      <c r="Q88" s="5">
        <f t="shared" si="32"/>
        <v>0</v>
      </c>
      <c r="R88" s="5"/>
      <c r="S88" s="5"/>
      <c r="T88" s="1"/>
      <c r="U88" s="1">
        <f t="shared" si="26"/>
        <v>53.928571428571431</v>
      </c>
      <c r="V88" s="1">
        <f t="shared" si="28"/>
        <v>53.928571428571431</v>
      </c>
      <c r="W88" s="1">
        <v>9.6</v>
      </c>
      <c r="X88" s="1">
        <v>16.2</v>
      </c>
      <c r="Y88" s="1">
        <v>12.2</v>
      </c>
      <c r="Z88" s="1">
        <v>6.2</v>
      </c>
      <c r="AA88" s="1">
        <v>11</v>
      </c>
      <c r="AB88" s="18" t="s">
        <v>54</v>
      </c>
      <c r="AC88" s="1">
        <f t="shared" si="33"/>
        <v>0</v>
      </c>
      <c r="AD88" s="1">
        <f t="shared" si="2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123</v>
      </c>
      <c r="B89" s="1" t="s">
        <v>34</v>
      </c>
      <c r="C89" s="1">
        <v>1061.2470000000001</v>
      </c>
      <c r="D89" s="1">
        <v>610.23299999999995</v>
      </c>
      <c r="E89" s="1">
        <v>844.29600000000005</v>
      </c>
      <c r="F89" s="1">
        <v>716.77099999999996</v>
      </c>
      <c r="G89" s="6">
        <v>1</v>
      </c>
      <c r="H89" s="1">
        <v>45</v>
      </c>
      <c r="I89" s="1" t="s">
        <v>36</v>
      </c>
      <c r="J89" s="1">
        <v>762</v>
      </c>
      <c r="K89" s="1">
        <f t="shared" si="21"/>
        <v>82.296000000000049</v>
      </c>
      <c r="L89" s="1"/>
      <c r="M89" s="1"/>
      <c r="N89" s="1">
        <v>980</v>
      </c>
      <c r="O89" s="1">
        <f t="shared" si="22"/>
        <v>168.85920000000002</v>
      </c>
      <c r="P89" s="5">
        <f>14*O89-N89-F89</f>
        <v>667.25780000000009</v>
      </c>
      <c r="Q89" s="5">
        <v>800</v>
      </c>
      <c r="R89" s="5">
        <v>200</v>
      </c>
      <c r="S89" s="5">
        <v>800</v>
      </c>
      <c r="T89" s="1"/>
      <c r="U89" s="1">
        <f t="shared" si="26"/>
        <v>15.970530477462876</v>
      </c>
      <c r="V89" s="1">
        <f t="shared" si="28"/>
        <v>10.048436804153992</v>
      </c>
      <c r="W89" s="1">
        <v>168.72839999999999</v>
      </c>
      <c r="X89" s="1">
        <v>160.18219999999999</v>
      </c>
      <c r="Y89" s="1">
        <v>164.69479999999999</v>
      </c>
      <c r="Z89" s="1">
        <v>145.76220000000001</v>
      </c>
      <c r="AA89" s="1">
        <v>164.2184</v>
      </c>
      <c r="AB89" s="1"/>
      <c r="AC89" s="1">
        <f t="shared" si="33"/>
        <v>800</v>
      </c>
      <c r="AD89" s="1">
        <f t="shared" si="29"/>
        <v>200</v>
      </c>
      <c r="AE89" s="1"/>
      <c r="AF89" s="1" t="str">
        <f>VLOOKUP(A89,[1]Мелитополь!$A:$A,1,0)</f>
        <v>6829  МОЛОЧНЫЕ КЛАССИЧЕСКИЕ сос п/о мгс 2*4 С  Останккино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idden="1" x14ac:dyDescent="0.25">
      <c r="A90" s="1" t="s">
        <v>124</v>
      </c>
      <c r="B90" s="1" t="s">
        <v>31</v>
      </c>
      <c r="C90" s="1">
        <v>72</v>
      </c>
      <c r="D90" s="1"/>
      <c r="E90" s="1">
        <v>21</v>
      </c>
      <c r="F90" s="1">
        <v>46</v>
      </c>
      <c r="G90" s="6">
        <v>0.1</v>
      </c>
      <c r="H90" s="1">
        <v>60</v>
      </c>
      <c r="I90" s="1" t="s">
        <v>32</v>
      </c>
      <c r="J90" s="1">
        <v>21</v>
      </c>
      <c r="K90" s="1">
        <f t="shared" si="21"/>
        <v>0</v>
      </c>
      <c r="L90" s="1"/>
      <c r="M90" s="1"/>
      <c r="N90" s="1">
        <v>175</v>
      </c>
      <c r="O90" s="1">
        <f t="shared" si="22"/>
        <v>4.2</v>
      </c>
      <c r="P90" s="5"/>
      <c r="Q90" s="5">
        <f t="shared" si="32"/>
        <v>0</v>
      </c>
      <c r="R90" s="5"/>
      <c r="S90" s="5"/>
      <c r="T90" s="1"/>
      <c r="U90" s="1">
        <f t="shared" si="26"/>
        <v>52.619047619047613</v>
      </c>
      <c r="V90" s="1">
        <f t="shared" si="28"/>
        <v>52.619047619047613</v>
      </c>
      <c r="W90" s="1">
        <v>18.600000000000001</v>
      </c>
      <c r="X90" s="1">
        <v>4</v>
      </c>
      <c r="Y90" s="1">
        <v>10.8</v>
      </c>
      <c r="Z90" s="1">
        <v>11.6</v>
      </c>
      <c r="AA90" s="1">
        <v>7.4</v>
      </c>
      <c r="AB90" s="18" t="s">
        <v>54</v>
      </c>
      <c r="AC90" s="1">
        <f t="shared" si="33"/>
        <v>0</v>
      </c>
      <c r="AD90" s="1">
        <f t="shared" si="2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hidden="1" x14ac:dyDescent="0.25">
      <c r="A91" s="1" t="s">
        <v>125</v>
      </c>
      <c r="B91" s="1" t="s">
        <v>34</v>
      </c>
      <c r="C91" s="1"/>
      <c r="D91" s="1">
        <v>174.28700000000001</v>
      </c>
      <c r="E91" s="1">
        <v>29.206</v>
      </c>
      <c r="F91" s="1">
        <v>145.08099999999999</v>
      </c>
      <c r="G91" s="6">
        <v>1</v>
      </c>
      <c r="H91" s="1">
        <v>45</v>
      </c>
      <c r="I91" s="1" t="s">
        <v>32</v>
      </c>
      <c r="J91" s="1">
        <v>27</v>
      </c>
      <c r="K91" s="1">
        <f t="shared" si="21"/>
        <v>2.2059999999999995</v>
      </c>
      <c r="L91" s="1"/>
      <c r="M91" s="1"/>
      <c r="N91" s="1">
        <v>70</v>
      </c>
      <c r="O91" s="1">
        <f t="shared" si="22"/>
        <v>5.8411999999999997</v>
      </c>
      <c r="P91" s="5"/>
      <c r="Q91" s="5">
        <f t="shared" si="32"/>
        <v>0</v>
      </c>
      <c r="R91" s="5"/>
      <c r="S91" s="5">
        <v>150</v>
      </c>
      <c r="T91" s="1"/>
      <c r="U91" s="1">
        <f t="shared" si="26"/>
        <v>36.821372320756012</v>
      </c>
      <c r="V91" s="1">
        <f t="shared" si="28"/>
        <v>36.821372320756012</v>
      </c>
      <c r="W91" s="1">
        <v>15.9718</v>
      </c>
      <c r="X91" s="1">
        <v>19.871200000000002</v>
      </c>
      <c r="Y91" s="1">
        <v>13.128399999999999</v>
      </c>
      <c r="Z91" s="1">
        <v>9.5462000000000007</v>
      </c>
      <c r="AA91" s="1">
        <v>17.334599999999998</v>
      </c>
      <c r="AB91" s="1"/>
      <c r="AC91" s="1">
        <f t="shared" si="33"/>
        <v>0</v>
      </c>
      <c r="AD91" s="1">
        <f t="shared" si="29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145</v>
      </c>
      <c r="B92" s="1" t="s">
        <v>105</v>
      </c>
      <c r="C92" s="1"/>
      <c r="D92" s="1"/>
      <c r="E92" s="1"/>
      <c r="F92" s="1"/>
      <c r="G92" s="6">
        <v>0.6</v>
      </c>
      <c r="H92" s="1" t="e">
        <v>#N/A</v>
      </c>
      <c r="I92" s="1" t="s">
        <v>32</v>
      </c>
      <c r="J92" s="1"/>
      <c r="K92" s="1">
        <f t="shared" si="21"/>
        <v>0</v>
      </c>
      <c r="L92" s="1"/>
      <c r="M92" s="1"/>
      <c r="N92" s="1">
        <v>150</v>
      </c>
      <c r="O92" s="1">
        <f t="shared" si="22"/>
        <v>0</v>
      </c>
      <c r="P92" s="5"/>
      <c r="Q92" s="5">
        <v>80</v>
      </c>
      <c r="R92" s="5"/>
      <c r="S92" s="5">
        <v>150</v>
      </c>
      <c r="T92" s="1"/>
      <c r="U92" s="1" t="e">
        <f t="shared" si="26"/>
        <v>#DIV/0!</v>
      </c>
      <c r="V92" s="1" t="e">
        <f t="shared" si="28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41</v>
      </c>
      <c r="AC92" s="1">
        <f t="shared" si="33"/>
        <v>48</v>
      </c>
      <c r="AD92" s="1">
        <f t="shared" si="29"/>
        <v>0</v>
      </c>
      <c r="AE92" s="1"/>
      <c r="AF92" s="1" t="str">
        <f>VLOOKUP(A92,[1]Мелитополь!$A:$A,1,0)</f>
        <v>6854 МОЛОЧНЫЕ ПРЕМИУМ ПМ сос п/о мгс 0,6кг  Останкино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126</v>
      </c>
      <c r="B93" s="1" t="s">
        <v>34</v>
      </c>
      <c r="C93" s="1">
        <v>52</v>
      </c>
      <c r="D93" s="1">
        <v>51.029000000000003</v>
      </c>
      <c r="E93" s="1">
        <v>70.459000000000003</v>
      </c>
      <c r="F93" s="1">
        <v>25.568000000000001</v>
      </c>
      <c r="G93" s="6">
        <v>1</v>
      </c>
      <c r="H93" s="1">
        <v>60</v>
      </c>
      <c r="I93" s="1" t="s">
        <v>32</v>
      </c>
      <c r="J93" s="1">
        <v>79.5</v>
      </c>
      <c r="K93" s="1">
        <f t="shared" si="21"/>
        <v>-9.0409999999999968</v>
      </c>
      <c r="L93" s="1"/>
      <c r="M93" s="1"/>
      <c r="N93" s="1">
        <v>140</v>
      </c>
      <c r="O93" s="1">
        <f t="shared" si="22"/>
        <v>14.091800000000001</v>
      </c>
      <c r="P93" s="5">
        <f t="shared" ref="P93:P94" si="34">13*O93-N93-F93</f>
        <v>17.625400000000024</v>
      </c>
      <c r="Q93" s="5">
        <v>35</v>
      </c>
      <c r="R93" s="5">
        <v>30</v>
      </c>
      <c r="S93" s="5">
        <v>100</v>
      </c>
      <c r="T93" s="1"/>
      <c r="U93" s="1">
        <f t="shared" si="26"/>
        <v>16.361855831050683</v>
      </c>
      <c r="V93" s="1">
        <f t="shared" si="28"/>
        <v>11.749244241331839</v>
      </c>
      <c r="W93" s="1">
        <v>17.003</v>
      </c>
      <c r="X93" s="1">
        <v>9.468399999999999</v>
      </c>
      <c r="Y93" s="1">
        <v>11.8796</v>
      </c>
      <c r="Z93" s="1">
        <v>6.2869999999999999</v>
      </c>
      <c r="AA93" s="1">
        <v>10.221</v>
      </c>
      <c r="AB93" s="1"/>
      <c r="AC93" s="1">
        <f t="shared" si="33"/>
        <v>35</v>
      </c>
      <c r="AD93" s="1">
        <f t="shared" si="29"/>
        <v>30</v>
      </c>
      <c r="AE93" s="1"/>
      <c r="AF93" s="1" t="str">
        <f>VLOOKUP(A93,[1]Мелитополь!$A:$A,1,0)</f>
        <v>6861 ДОМАШНИЙ РЕЦЕПТ Коровино вар п/о  Останкино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127</v>
      </c>
      <c r="B94" s="1" t="s">
        <v>34</v>
      </c>
      <c r="C94" s="1">
        <v>19.5</v>
      </c>
      <c r="D94" s="1">
        <v>39.594000000000001</v>
      </c>
      <c r="E94" s="1">
        <v>27.5</v>
      </c>
      <c r="F94" s="1">
        <v>27.625</v>
      </c>
      <c r="G94" s="6">
        <v>1</v>
      </c>
      <c r="H94" s="1">
        <v>60</v>
      </c>
      <c r="I94" s="1" t="s">
        <v>32</v>
      </c>
      <c r="J94" s="1">
        <v>26.5</v>
      </c>
      <c r="K94" s="1">
        <f t="shared" si="21"/>
        <v>1</v>
      </c>
      <c r="L94" s="1"/>
      <c r="M94" s="1"/>
      <c r="N94" s="1">
        <v>32</v>
      </c>
      <c r="O94" s="1">
        <f t="shared" si="22"/>
        <v>5.5</v>
      </c>
      <c r="P94" s="5">
        <f t="shared" si="34"/>
        <v>11.875</v>
      </c>
      <c r="Q94" s="5">
        <v>20</v>
      </c>
      <c r="R94" s="5">
        <v>10</v>
      </c>
      <c r="S94" s="5">
        <v>80</v>
      </c>
      <c r="T94" s="1"/>
      <c r="U94" s="1">
        <f t="shared" si="26"/>
        <v>16.295454545454547</v>
      </c>
      <c r="V94" s="1">
        <f t="shared" si="28"/>
        <v>10.840909090909092</v>
      </c>
      <c r="W94" s="1">
        <v>6.2667999999999999</v>
      </c>
      <c r="X94" s="1">
        <v>4.6701999999999986</v>
      </c>
      <c r="Y94" s="1">
        <v>3.8104</v>
      </c>
      <c r="Z94" s="1">
        <v>3.5628000000000002</v>
      </c>
      <c r="AA94" s="1">
        <v>6.2796000000000003</v>
      </c>
      <c r="AB94" s="1"/>
      <c r="AC94" s="1">
        <f t="shared" si="33"/>
        <v>20</v>
      </c>
      <c r="AD94" s="1">
        <f t="shared" si="29"/>
        <v>10</v>
      </c>
      <c r="AE94" s="1"/>
      <c r="AF94" s="1" t="str">
        <f>VLOOKUP(A94,[1]Мелитополь!$A:$A,1,0)</f>
        <v>6862 ДОМАШНИЙ РЕЦЕПТ СО ШПИК. Коровино вар п/о  Останкино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128</v>
      </c>
      <c r="B95" s="1" t="s">
        <v>34</v>
      </c>
      <c r="C95" s="1">
        <v>54</v>
      </c>
      <c r="D95" s="1">
        <v>349.185</v>
      </c>
      <c r="E95" s="1">
        <v>109.363</v>
      </c>
      <c r="F95" s="1">
        <v>256.11599999999999</v>
      </c>
      <c r="G95" s="6">
        <v>1</v>
      </c>
      <c r="H95" s="1">
        <v>60</v>
      </c>
      <c r="I95" s="1" t="s">
        <v>38</v>
      </c>
      <c r="J95" s="1">
        <v>148.5</v>
      </c>
      <c r="K95" s="1">
        <f t="shared" si="21"/>
        <v>-39.137</v>
      </c>
      <c r="L95" s="1"/>
      <c r="M95" s="1"/>
      <c r="N95" s="1">
        <v>60</v>
      </c>
      <c r="O95" s="1">
        <f t="shared" si="22"/>
        <v>21.872599999999998</v>
      </c>
      <c r="P95" s="5"/>
      <c r="Q95" s="5">
        <v>50</v>
      </c>
      <c r="R95" s="5">
        <v>50</v>
      </c>
      <c r="S95" s="5">
        <v>300</v>
      </c>
      <c r="T95" s="1" t="s">
        <v>140</v>
      </c>
      <c r="U95" s="1">
        <f t="shared" si="26"/>
        <v>19.02453297733237</v>
      </c>
      <c r="V95" s="1">
        <f t="shared" si="28"/>
        <v>14.452602799850041</v>
      </c>
      <c r="W95" s="1">
        <v>26.149799999999999</v>
      </c>
      <c r="X95" s="1">
        <v>30.9986</v>
      </c>
      <c r="Y95" s="1">
        <v>20.263000000000002</v>
      </c>
      <c r="Z95" s="1">
        <v>12.980399999999999</v>
      </c>
      <c r="AA95" s="1">
        <v>15.0052</v>
      </c>
      <c r="AB95" s="1"/>
      <c r="AC95" s="1">
        <f t="shared" si="33"/>
        <v>50</v>
      </c>
      <c r="AD95" s="1">
        <f t="shared" si="29"/>
        <v>50</v>
      </c>
      <c r="AE95" s="1"/>
      <c r="AF95" s="1" t="str">
        <f>VLOOKUP(A95,[1]Мелитополь!$A:$A,1,0)</f>
        <v>6865 ВЕТЧ.НЕЖНАЯ Коровино п/о  Останкино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hidden="1" x14ac:dyDescent="0.25">
      <c r="A96" s="12" t="s">
        <v>129</v>
      </c>
      <c r="B96" s="12" t="s">
        <v>34</v>
      </c>
      <c r="C96" s="12">
        <v>74.400000000000006</v>
      </c>
      <c r="D96" s="12">
        <v>16.140999999999998</v>
      </c>
      <c r="E96" s="12">
        <v>66.593999999999994</v>
      </c>
      <c r="F96" s="12">
        <v>19.786999999999999</v>
      </c>
      <c r="G96" s="13">
        <v>0</v>
      </c>
      <c r="H96" s="12">
        <v>45</v>
      </c>
      <c r="I96" s="12" t="s">
        <v>60</v>
      </c>
      <c r="J96" s="12">
        <v>64</v>
      </c>
      <c r="K96" s="12">
        <f t="shared" si="21"/>
        <v>2.5939999999999941</v>
      </c>
      <c r="L96" s="12"/>
      <c r="M96" s="12"/>
      <c r="N96" s="12"/>
      <c r="O96" s="12">
        <f t="shared" si="22"/>
        <v>13.3188</v>
      </c>
      <c r="P96" s="14"/>
      <c r="Q96" s="14"/>
      <c r="R96" s="14"/>
      <c r="S96" s="14"/>
      <c r="T96" s="12"/>
      <c r="U96" s="12">
        <f t="shared" si="26"/>
        <v>1.485644352344055</v>
      </c>
      <c r="V96" s="12">
        <f t="shared" si="28"/>
        <v>1.485644352344055</v>
      </c>
      <c r="W96" s="12">
        <v>15.812799999999999</v>
      </c>
      <c r="X96" s="12">
        <v>7.8849999999999998</v>
      </c>
      <c r="Y96" s="12">
        <v>13.9674</v>
      </c>
      <c r="Z96" s="12">
        <v>11.8688</v>
      </c>
      <c r="AA96" s="12">
        <v>2.4567999999999999</v>
      </c>
      <c r="AB96" s="12" t="s">
        <v>61</v>
      </c>
      <c r="AC96" s="12">
        <f t="shared" si="23"/>
        <v>0</v>
      </c>
      <c r="AD96" s="12">
        <f t="shared" si="2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130</v>
      </c>
      <c r="B97" s="1" t="s">
        <v>31</v>
      </c>
      <c r="C97" s="1"/>
      <c r="D97" s="1">
        <v>80</v>
      </c>
      <c r="E97" s="1">
        <v>61</v>
      </c>
      <c r="F97" s="1">
        <v>19</v>
      </c>
      <c r="G97" s="6">
        <v>0.33</v>
      </c>
      <c r="H97" s="1" t="e">
        <v>#N/A</v>
      </c>
      <c r="I97" s="1" t="s">
        <v>32</v>
      </c>
      <c r="J97" s="1">
        <v>61</v>
      </c>
      <c r="K97" s="1">
        <f t="shared" si="21"/>
        <v>0</v>
      </c>
      <c r="L97" s="1"/>
      <c r="M97" s="1"/>
      <c r="N97" s="1">
        <v>40</v>
      </c>
      <c r="O97" s="1">
        <f t="shared" ref="O97" si="35">E97/5</f>
        <v>12.2</v>
      </c>
      <c r="P97" s="5">
        <f t="shared" ref="P97" si="36">13*O97-N97-F97</f>
        <v>99.6</v>
      </c>
      <c r="Q97" s="5">
        <v>150</v>
      </c>
      <c r="R97" s="5"/>
      <c r="S97" s="5">
        <v>200</v>
      </c>
      <c r="T97" s="1"/>
      <c r="U97" s="1">
        <f t="shared" si="26"/>
        <v>17.131147540983608</v>
      </c>
      <c r="V97" s="1">
        <f t="shared" si="28"/>
        <v>4.8360655737704921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41</v>
      </c>
      <c r="AC97" s="1">
        <f t="shared" ref="AC97:AC99" si="37">Q97*G97</f>
        <v>49.5</v>
      </c>
      <c r="AD97" s="1">
        <f t="shared" si="29"/>
        <v>0</v>
      </c>
      <c r="AE97" s="1"/>
      <c r="AF97" s="1" t="str">
        <f>VLOOKUP(A97,[1]Мелитополь!$A:$A,1,0)</f>
        <v>6909 ДЛЯ ДЕТЕЙ сос п/о мгс 0,33кг 8шт  Останкино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idden="1" x14ac:dyDescent="0.25">
      <c r="A98" s="1" t="s">
        <v>131</v>
      </c>
      <c r="B98" s="1" t="s">
        <v>31</v>
      </c>
      <c r="C98" s="1">
        <v>255</v>
      </c>
      <c r="D98" s="1">
        <v>100</v>
      </c>
      <c r="E98" s="1">
        <v>208</v>
      </c>
      <c r="F98" s="1">
        <v>81</v>
      </c>
      <c r="G98" s="6">
        <v>0.18</v>
      </c>
      <c r="H98" s="1">
        <v>45</v>
      </c>
      <c r="I98" s="1" t="s">
        <v>32</v>
      </c>
      <c r="J98" s="1">
        <v>212</v>
      </c>
      <c r="K98" s="1">
        <f t="shared" ref="K98:K102" si="38">E98-J98</f>
        <v>-4</v>
      </c>
      <c r="L98" s="1"/>
      <c r="M98" s="1"/>
      <c r="N98" s="1">
        <v>962</v>
      </c>
      <c r="O98" s="1">
        <f t="shared" si="22"/>
        <v>41.6</v>
      </c>
      <c r="P98" s="5"/>
      <c r="Q98" s="5">
        <f t="shared" ref="Q98" si="39">ROUND(P98,0)</f>
        <v>0</v>
      </c>
      <c r="R98" s="5"/>
      <c r="S98" s="5">
        <v>500</v>
      </c>
      <c r="T98" s="1"/>
      <c r="U98" s="1">
        <f t="shared" si="26"/>
        <v>25.072115384615383</v>
      </c>
      <c r="V98" s="1">
        <f t="shared" si="28"/>
        <v>25.072115384615383</v>
      </c>
      <c r="W98" s="1">
        <v>96.4</v>
      </c>
      <c r="X98" s="1">
        <v>10.6</v>
      </c>
      <c r="Y98" s="1">
        <v>53.6</v>
      </c>
      <c r="Z98" s="1">
        <v>29.2</v>
      </c>
      <c r="AA98" s="1">
        <v>32.6</v>
      </c>
      <c r="AB98" s="15" t="s">
        <v>54</v>
      </c>
      <c r="AC98" s="1">
        <f t="shared" si="37"/>
        <v>0</v>
      </c>
      <c r="AD98" s="1">
        <f t="shared" si="29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0" t="s">
        <v>132</v>
      </c>
      <c r="B99" s="1" t="s">
        <v>31</v>
      </c>
      <c r="C99" s="1"/>
      <c r="D99" s="1"/>
      <c r="E99" s="1"/>
      <c r="F99" s="1"/>
      <c r="G99" s="6">
        <v>0.36</v>
      </c>
      <c r="H99" s="1">
        <v>45</v>
      </c>
      <c r="I99" s="1" t="s">
        <v>32</v>
      </c>
      <c r="J99" s="1"/>
      <c r="K99" s="1">
        <f t="shared" si="38"/>
        <v>0</v>
      </c>
      <c r="L99" s="1"/>
      <c r="M99" s="1"/>
      <c r="N99" s="1">
        <v>150</v>
      </c>
      <c r="O99" s="1">
        <f t="shared" si="22"/>
        <v>0</v>
      </c>
      <c r="P99" s="5">
        <f>14*O85-N99-F99-F85</f>
        <v>168.40000000000003</v>
      </c>
      <c r="Q99" s="5">
        <v>200</v>
      </c>
      <c r="R99" s="5"/>
      <c r="S99" s="5">
        <v>250</v>
      </c>
      <c r="T99" s="1"/>
      <c r="U99" s="1" t="e">
        <f t="shared" si="26"/>
        <v>#DIV/0!</v>
      </c>
      <c r="V99" s="1" t="e">
        <f t="shared" si="28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1" t="s">
        <v>137</v>
      </c>
      <c r="AC99" s="1">
        <f t="shared" si="37"/>
        <v>72</v>
      </c>
      <c r="AD99" s="1">
        <f t="shared" si="29"/>
        <v>0</v>
      </c>
      <c r="AE99" s="1"/>
      <c r="AF99" s="1" t="str">
        <f>VLOOKUP(A99,[1]Мелитополь!$A:$A,1,0)</f>
        <v>6931 ИЗ ОТБОРНОГО МЯСА ПМ сос п/о мгс 1/360  Останкино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idden="1" x14ac:dyDescent="0.25">
      <c r="A100" s="1" t="s">
        <v>133</v>
      </c>
      <c r="B100" s="1" t="s">
        <v>31</v>
      </c>
      <c r="C100" s="1"/>
      <c r="D100" s="1">
        <v>96</v>
      </c>
      <c r="E100" s="16">
        <v>71</v>
      </c>
      <c r="F100" s="1"/>
      <c r="G100" s="6">
        <v>0</v>
      </c>
      <c r="H100" s="1" t="e">
        <v>#N/A</v>
      </c>
      <c r="I100" s="1" t="s">
        <v>134</v>
      </c>
      <c r="J100" s="1">
        <v>71</v>
      </c>
      <c r="K100" s="1">
        <f t="shared" si="38"/>
        <v>0</v>
      </c>
      <c r="L100" s="1"/>
      <c r="M100" s="1"/>
      <c r="N100" s="1"/>
      <c r="O100" s="1">
        <f t="shared" si="22"/>
        <v>14.2</v>
      </c>
      <c r="P100" s="5"/>
      <c r="Q100" s="5"/>
      <c r="R100" s="5"/>
      <c r="S100" s="5"/>
      <c r="T100" s="1"/>
      <c r="U100" s="1">
        <f t="shared" si="26"/>
        <v>0</v>
      </c>
      <c r="V100" s="1">
        <f t="shared" si="28"/>
        <v>0</v>
      </c>
      <c r="W100" s="1">
        <v>19</v>
      </c>
      <c r="X100" s="1">
        <v>20.6</v>
      </c>
      <c r="Y100" s="1">
        <v>21.2</v>
      </c>
      <c r="Z100" s="1">
        <v>11.6</v>
      </c>
      <c r="AA100" s="1">
        <v>4.8</v>
      </c>
      <c r="AB100" s="1"/>
      <c r="AC100" s="1">
        <f t="shared" si="23"/>
        <v>0</v>
      </c>
      <c r="AD100" s="1">
        <f t="shared" si="29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idden="1" x14ac:dyDescent="0.25">
      <c r="A101" s="17" t="s">
        <v>135</v>
      </c>
      <c r="B101" s="1" t="s">
        <v>34</v>
      </c>
      <c r="C101" s="1"/>
      <c r="D101" s="1">
        <v>118.566</v>
      </c>
      <c r="E101" s="16">
        <v>103.068</v>
      </c>
      <c r="F101" s="1"/>
      <c r="G101" s="6">
        <v>0</v>
      </c>
      <c r="H101" s="1" t="e">
        <v>#N/A</v>
      </c>
      <c r="I101" s="1" t="s">
        <v>134</v>
      </c>
      <c r="J101" s="1">
        <v>96</v>
      </c>
      <c r="K101" s="1">
        <f t="shared" si="38"/>
        <v>7.0679999999999978</v>
      </c>
      <c r="L101" s="1"/>
      <c r="M101" s="1"/>
      <c r="N101" s="1"/>
      <c r="O101" s="1">
        <f t="shared" si="22"/>
        <v>20.613599999999998</v>
      </c>
      <c r="P101" s="5"/>
      <c r="Q101" s="5"/>
      <c r="R101" s="5"/>
      <c r="S101" s="5"/>
      <c r="T101" s="1"/>
      <c r="U101" s="1">
        <f t="shared" si="26"/>
        <v>0</v>
      </c>
      <c r="V101" s="1">
        <f t="shared" si="28"/>
        <v>0</v>
      </c>
      <c r="W101" s="1">
        <v>23.1052</v>
      </c>
      <c r="X101" s="1">
        <v>24.248799999999999</v>
      </c>
      <c r="Y101" s="1">
        <v>21.504799999999999</v>
      </c>
      <c r="Z101" s="1">
        <v>19.232199999999999</v>
      </c>
      <c r="AA101" s="1">
        <v>4.0768000000000004</v>
      </c>
      <c r="AB101" s="1"/>
      <c r="AC101" s="1">
        <f t="shared" si="23"/>
        <v>0</v>
      </c>
      <c r="AD101" s="1">
        <f t="shared" si="29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idden="1" x14ac:dyDescent="0.25">
      <c r="A102" s="17" t="s">
        <v>136</v>
      </c>
      <c r="B102" s="1" t="s">
        <v>31</v>
      </c>
      <c r="C102" s="1"/>
      <c r="D102" s="1">
        <v>1</v>
      </c>
      <c r="E102" s="16">
        <v>1</v>
      </c>
      <c r="F102" s="1"/>
      <c r="G102" s="6">
        <v>0</v>
      </c>
      <c r="H102" s="1" t="e">
        <v>#N/A</v>
      </c>
      <c r="I102" s="1" t="s">
        <v>134</v>
      </c>
      <c r="J102" s="1">
        <v>1</v>
      </c>
      <c r="K102" s="1">
        <f t="shared" si="38"/>
        <v>0</v>
      </c>
      <c r="L102" s="1"/>
      <c r="M102" s="1"/>
      <c r="N102" s="1"/>
      <c r="O102" s="1">
        <f t="shared" si="22"/>
        <v>0.2</v>
      </c>
      <c r="P102" s="5"/>
      <c r="Q102" s="5"/>
      <c r="R102" s="5"/>
      <c r="S102" s="5"/>
      <c r="T102" s="1"/>
      <c r="U102" s="1">
        <f t="shared" si="26"/>
        <v>0</v>
      </c>
      <c r="V102" s="1">
        <f t="shared" si="28"/>
        <v>0</v>
      </c>
      <c r="W102" s="1">
        <v>0.6</v>
      </c>
      <c r="X102" s="1">
        <v>0.2</v>
      </c>
      <c r="Y102" s="1">
        <v>0.6</v>
      </c>
      <c r="Z102" s="1">
        <v>0.4</v>
      </c>
      <c r="AA102" s="1">
        <v>0</v>
      </c>
      <c r="AB102" s="1"/>
      <c r="AC102" s="1">
        <f t="shared" si="23"/>
        <v>0</v>
      </c>
      <c r="AD102" s="1">
        <f t="shared" si="29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C102" xr:uid="{1BEAC307-F9D5-475E-B9C2-8707B8504FFE}">
    <filterColumn colId="16">
      <filters>
        <filter val="05,10,"/>
        <filter val="108"/>
        <filter val="117"/>
        <filter val="12"/>
        <filter val="125"/>
        <filter val="15"/>
        <filter val="150"/>
        <filter val="162"/>
        <filter val="180"/>
        <filter val="20"/>
        <filter val="200"/>
        <filter val="210"/>
        <filter val="220"/>
        <filter val="230"/>
        <filter val="24"/>
        <filter val="25"/>
        <filter val="260"/>
        <filter val="270"/>
        <filter val="28"/>
        <filter val="300"/>
        <filter val="320"/>
        <filter val="330"/>
        <filter val="35"/>
        <filter val="350"/>
        <filter val="370"/>
        <filter val="380"/>
        <filter val="4"/>
        <filter val="40"/>
        <filter val="400"/>
        <filter val="50"/>
        <filter val="520"/>
        <filter val="54"/>
        <filter val="58"/>
        <filter val="60"/>
        <filter val="63"/>
        <filter val="70"/>
        <filter val="8"/>
        <filter val="80"/>
        <filter val="800"/>
        <filter val="84"/>
        <filter val="8959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2024-10-01T09:53:54Z</dcterms:created>
  <dcterms:modified xsi:type="dcterms:W3CDTF">2024-10-11T13:48:02Z</dcterms:modified>
</cp:coreProperties>
</file>