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Ost_orders\"/>
    </mc:Choice>
  </mc:AlternateContent>
  <xr:revisionPtr revIDLastSave="0" documentId="13_ncr:1_{CCF112F2-3117-4503-9565-8A7CF141B12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ротация" sheetId="2" r:id="rId2"/>
  </sheets>
  <definedNames>
    <definedName name="_xlnm._FilterDatabase" localSheetId="0" hidden="1">Sheet!$A$3:$AJ$111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6" i="1"/>
  <c r="T5" i="1"/>
  <c r="S5" i="1" l="1"/>
  <c r="AK5" i="1"/>
  <c r="P111" i="1"/>
  <c r="X111" i="1"/>
  <c r="W111" i="1"/>
  <c r="R8" i="1"/>
  <c r="R12" i="1"/>
  <c r="R20" i="1"/>
  <c r="R21" i="1"/>
  <c r="R24" i="1"/>
  <c r="R29" i="1"/>
  <c r="R30" i="1"/>
  <c r="R31" i="1"/>
  <c r="R33" i="1"/>
  <c r="R35" i="1"/>
  <c r="R38" i="1"/>
  <c r="R39" i="1"/>
  <c r="R40" i="1"/>
  <c r="R41" i="1"/>
  <c r="R48" i="1"/>
  <c r="R50" i="1"/>
  <c r="R52" i="1"/>
  <c r="R60" i="1"/>
  <c r="R62" i="1"/>
  <c r="R63" i="1"/>
  <c r="R64" i="1"/>
  <c r="R65" i="1"/>
  <c r="R67" i="1"/>
  <c r="R69" i="1"/>
  <c r="R71" i="1"/>
  <c r="R73" i="1"/>
  <c r="R74" i="1"/>
  <c r="R75" i="1"/>
  <c r="R76" i="1"/>
  <c r="R77" i="1"/>
  <c r="R78" i="1"/>
  <c r="R79" i="1"/>
  <c r="R80" i="1"/>
  <c r="R81" i="1"/>
  <c r="R82" i="1"/>
  <c r="R83" i="1"/>
  <c r="R85" i="1"/>
  <c r="R86" i="1"/>
  <c r="R87" i="1"/>
  <c r="R88" i="1"/>
  <c r="R89" i="1"/>
  <c r="R90" i="1"/>
  <c r="R92" i="1"/>
  <c r="R93" i="1"/>
  <c r="R95" i="1"/>
  <c r="R96" i="1"/>
  <c r="R97" i="1"/>
  <c r="R99" i="1"/>
  <c r="R101" i="1"/>
  <c r="R103" i="1"/>
  <c r="R104" i="1"/>
  <c r="R105" i="1"/>
  <c r="R106" i="1"/>
  <c r="R107" i="1"/>
  <c r="R108" i="1"/>
  <c r="R109" i="1"/>
  <c r="R110" i="1"/>
  <c r="R6" i="1"/>
  <c r="F107" i="1" l="1"/>
  <c r="E107" i="1"/>
  <c r="F54" i="1"/>
  <c r="F98" i="1"/>
  <c r="E98" i="1"/>
  <c r="F60" i="1"/>
  <c r="E60" i="1"/>
  <c r="P108" i="1" l="1"/>
  <c r="W108" i="1" s="1"/>
  <c r="P106" i="1"/>
  <c r="W106" i="1" s="1"/>
  <c r="P104" i="1"/>
  <c r="W104" i="1" s="1"/>
  <c r="P94" i="1"/>
  <c r="W94" i="1" s="1"/>
  <c r="P74" i="1"/>
  <c r="W74" i="1" s="1"/>
  <c r="P63" i="1"/>
  <c r="W63" i="1" s="1"/>
  <c r="P61" i="1"/>
  <c r="W61" i="1" s="1"/>
  <c r="P7" i="1"/>
  <c r="W7" i="1" s="1"/>
  <c r="P8" i="1"/>
  <c r="W8" i="1" s="1"/>
  <c r="P9" i="1"/>
  <c r="Q9" i="1" s="1"/>
  <c r="P10" i="1"/>
  <c r="P11" i="1"/>
  <c r="P12" i="1"/>
  <c r="W12" i="1" s="1"/>
  <c r="P13" i="1"/>
  <c r="Q13" i="1" s="1"/>
  <c r="P14" i="1"/>
  <c r="P15" i="1"/>
  <c r="W15" i="1" s="1"/>
  <c r="P16" i="1"/>
  <c r="P17" i="1"/>
  <c r="P18" i="1"/>
  <c r="P19" i="1"/>
  <c r="Q19" i="1" s="1"/>
  <c r="P20" i="1"/>
  <c r="W20" i="1" s="1"/>
  <c r="P21" i="1"/>
  <c r="W21" i="1" s="1"/>
  <c r="P22" i="1"/>
  <c r="W22" i="1" s="1"/>
  <c r="P23" i="1"/>
  <c r="P24" i="1"/>
  <c r="W24" i="1" s="1"/>
  <c r="P25" i="1"/>
  <c r="P26" i="1"/>
  <c r="Q26" i="1" s="1"/>
  <c r="P27" i="1"/>
  <c r="P28" i="1"/>
  <c r="P29" i="1"/>
  <c r="W29" i="1" s="1"/>
  <c r="P30" i="1"/>
  <c r="W30" i="1" s="1"/>
  <c r="P31" i="1"/>
  <c r="W31" i="1" s="1"/>
  <c r="P32" i="1"/>
  <c r="Q32" i="1" s="1"/>
  <c r="P33" i="1"/>
  <c r="W33" i="1" s="1"/>
  <c r="P34" i="1"/>
  <c r="Q34" i="1" s="1"/>
  <c r="P35" i="1"/>
  <c r="W35" i="1" s="1"/>
  <c r="P36" i="1"/>
  <c r="P37" i="1"/>
  <c r="Q37" i="1" s="1"/>
  <c r="P38" i="1"/>
  <c r="W38" i="1" s="1"/>
  <c r="P39" i="1"/>
  <c r="W39" i="1" s="1"/>
  <c r="P40" i="1"/>
  <c r="W40" i="1" s="1"/>
  <c r="P41" i="1"/>
  <c r="W41" i="1" s="1"/>
  <c r="P42" i="1"/>
  <c r="P43" i="1"/>
  <c r="P44" i="1"/>
  <c r="P45" i="1"/>
  <c r="W45" i="1" s="1"/>
  <c r="P46" i="1"/>
  <c r="Q46" i="1" s="1"/>
  <c r="P47" i="1"/>
  <c r="P48" i="1"/>
  <c r="W48" i="1" s="1"/>
  <c r="P49" i="1"/>
  <c r="W49" i="1" s="1"/>
  <c r="P50" i="1"/>
  <c r="W50" i="1" s="1"/>
  <c r="P51" i="1"/>
  <c r="P52" i="1"/>
  <c r="W52" i="1" s="1"/>
  <c r="P53" i="1"/>
  <c r="P54" i="1"/>
  <c r="P55" i="1"/>
  <c r="P56" i="1"/>
  <c r="Q56" i="1" s="1"/>
  <c r="P57" i="1"/>
  <c r="Q57" i="1" s="1"/>
  <c r="P58" i="1"/>
  <c r="P59" i="1"/>
  <c r="W59" i="1" s="1"/>
  <c r="P60" i="1"/>
  <c r="W60" i="1" s="1"/>
  <c r="P62" i="1"/>
  <c r="W62" i="1" s="1"/>
  <c r="P64" i="1"/>
  <c r="W64" i="1" s="1"/>
  <c r="P65" i="1"/>
  <c r="W65" i="1" s="1"/>
  <c r="P66" i="1"/>
  <c r="P67" i="1"/>
  <c r="W67" i="1" s="1"/>
  <c r="P68" i="1"/>
  <c r="W68" i="1" s="1"/>
  <c r="P69" i="1"/>
  <c r="W69" i="1" s="1"/>
  <c r="P70" i="1"/>
  <c r="P71" i="1"/>
  <c r="W71" i="1" s="1"/>
  <c r="P72" i="1"/>
  <c r="P73" i="1"/>
  <c r="W73" i="1" s="1"/>
  <c r="P75" i="1"/>
  <c r="W75" i="1" s="1"/>
  <c r="P76" i="1"/>
  <c r="W76" i="1" s="1"/>
  <c r="P77" i="1"/>
  <c r="W77" i="1" s="1"/>
  <c r="P78" i="1"/>
  <c r="W78" i="1" s="1"/>
  <c r="P79" i="1"/>
  <c r="W79" i="1" s="1"/>
  <c r="P80" i="1"/>
  <c r="W80" i="1" s="1"/>
  <c r="P81" i="1"/>
  <c r="W81" i="1" s="1"/>
  <c r="P82" i="1"/>
  <c r="W82" i="1" s="1"/>
  <c r="P83" i="1"/>
  <c r="W83" i="1" s="1"/>
  <c r="P84" i="1"/>
  <c r="P85" i="1"/>
  <c r="W85" i="1" s="1"/>
  <c r="P86" i="1"/>
  <c r="W86" i="1" s="1"/>
  <c r="P87" i="1"/>
  <c r="W87" i="1" s="1"/>
  <c r="P88" i="1"/>
  <c r="W88" i="1" s="1"/>
  <c r="P89" i="1"/>
  <c r="W89" i="1" s="1"/>
  <c r="P90" i="1"/>
  <c r="W90" i="1" s="1"/>
  <c r="P91" i="1"/>
  <c r="Q91" i="1" s="1"/>
  <c r="P92" i="1"/>
  <c r="W92" i="1" s="1"/>
  <c r="P93" i="1"/>
  <c r="W93" i="1" s="1"/>
  <c r="P95" i="1"/>
  <c r="W95" i="1" s="1"/>
  <c r="P96" i="1"/>
  <c r="W96" i="1" s="1"/>
  <c r="P97" i="1"/>
  <c r="W97" i="1" s="1"/>
  <c r="P98" i="1"/>
  <c r="Q98" i="1" s="1"/>
  <c r="P99" i="1"/>
  <c r="W99" i="1" s="1"/>
  <c r="P100" i="1"/>
  <c r="P101" i="1"/>
  <c r="W101" i="1" s="1"/>
  <c r="P102" i="1"/>
  <c r="W102" i="1" s="1"/>
  <c r="P103" i="1"/>
  <c r="W103" i="1" s="1"/>
  <c r="P105" i="1"/>
  <c r="W105" i="1" s="1"/>
  <c r="P107" i="1"/>
  <c r="W107" i="1" s="1"/>
  <c r="P109" i="1"/>
  <c r="W109" i="1" s="1"/>
  <c r="P110" i="1"/>
  <c r="W110" i="1" s="1"/>
  <c r="P6" i="1"/>
  <c r="W6" i="1" s="1"/>
  <c r="W98" i="1" l="1"/>
  <c r="W57" i="1"/>
  <c r="W37" i="1"/>
  <c r="W19" i="1"/>
  <c r="W13" i="1"/>
  <c r="W9" i="1"/>
  <c r="W91" i="1"/>
  <c r="W56" i="1"/>
  <c r="W46" i="1"/>
  <c r="W34" i="1"/>
  <c r="W32" i="1"/>
  <c r="W26" i="1"/>
  <c r="X6" i="1"/>
  <c r="Q100" i="1"/>
  <c r="Q72" i="1"/>
  <c r="Q70" i="1"/>
  <c r="Q66" i="1"/>
  <c r="Q58" i="1"/>
  <c r="Q54" i="1"/>
  <c r="Q44" i="1"/>
  <c r="Q42" i="1"/>
  <c r="Q36" i="1"/>
  <c r="R36" i="1" s="1"/>
  <c r="Q28" i="1"/>
  <c r="Q18" i="1"/>
  <c r="Q16" i="1"/>
  <c r="Q14" i="1"/>
  <c r="Q10" i="1"/>
  <c r="R10" i="1" s="1"/>
  <c r="X61" i="1"/>
  <c r="Q84" i="1"/>
  <c r="R84" i="1" s="1"/>
  <c r="Q55" i="1"/>
  <c r="Q53" i="1"/>
  <c r="Q51" i="1"/>
  <c r="Q47" i="1"/>
  <c r="Q43" i="1"/>
  <c r="Q27" i="1"/>
  <c r="Q25" i="1"/>
  <c r="Q23" i="1"/>
  <c r="Q17" i="1"/>
  <c r="Q11" i="1"/>
  <c r="X63" i="1"/>
  <c r="X94" i="1"/>
  <c r="X74" i="1"/>
  <c r="X104" i="1"/>
  <c r="X108" i="1"/>
  <c r="X106" i="1"/>
  <c r="X80" i="1"/>
  <c r="X62" i="1"/>
  <c r="X37" i="1"/>
  <c r="X21" i="1"/>
  <c r="X88" i="1"/>
  <c r="X71" i="1"/>
  <c r="X45" i="1"/>
  <c r="X29" i="1"/>
  <c r="X13" i="1"/>
  <c r="X84" i="1"/>
  <c r="X76" i="1"/>
  <c r="X67" i="1"/>
  <c r="X49" i="1"/>
  <c r="X41" i="1"/>
  <c r="X33" i="1"/>
  <c r="X25" i="1"/>
  <c r="X17" i="1"/>
  <c r="X9" i="1"/>
  <c r="X110" i="1"/>
  <c r="X105" i="1"/>
  <c r="X100" i="1"/>
  <c r="X96" i="1"/>
  <c r="X91" i="1"/>
  <c r="X56" i="1"/>
  <c r="X52" i="1"/>
  <c r="X102" i="1"/>
  <c r="X98" i="1"/>
  <c r="X93" i="1"/>
  <c r="X89" i="1"/>
  <c r="X86" i="1"/>
  <c r="X82" i="1"/>
  <c r="X78" i="1"/>
  <c r="X73" i="1"/>
  <c r="X69" i="1"/>
  <c r="X65" i="1"/>
  <c r="X58" i="1"/>
  <c r="X54" i="1"/>
  <c r="X51" i="1"/>
  <c r="X47" i="1"/>
  <c r="X43" i="1"/>
  <c r="X39" i="1"/>
  <c r="X35" i="1"/>
  <c r="X31" i="1"/>
  <c r="X27" i="1"/>
  <c r="X23" i="1"/>
  <c r="X19" i="1"/>
  <c r="X15" i="1"/>
  <c r="X11" i="1"/>
  <c r="X7" i="1"/>
  <c r="X109" i="1"/>
  <c r="X107" i="1"/>
  <c r="X103" i="1"/>
  <c r="X101" i="1"/>
  <c r="X99" i="1"/>
  <c r="X97" i="1"/>
  <c r="X95" i="1"/>
  <c r="X92" i="1"/>
  <c r="X90" i="1"/>
  <c r="X87" i="1"/>
  <c r="X85" i="1"/>
  <c r="X83" i="1"/>
  <c r="X81" i="1"/>
  <c r="X79" i="1"/>
  <c r="X77" i="1"/>
  <c r="X75" i="1"/>
  <c r="X72" i="1"/>
  <c r="X70" i="1"/>
  <c r="X68" i="1"/>
  <c r="X66" i="1"/>
  <c r="X64" i="1"/>
  <c r="X60" i="1"/>
  <c r="X59" i="1"/>
  <c r="X57" i="1"/>
  <c r="X55" i="1"/>
  <c r="X53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K110" i="1"/>
  <c r="K109" i="1"/>
  <c r="K102" i="1"/>
  <c r="K107" i="1"/>
  <c r="K105" i="1"/>
  <c r="K103" i="1"/>
  <c r="K101" i="1"/>
  <c r="K100" i="1"/>
  <c r="K99" i="1"/>
  <c r="K98" i="1"/>
  <c r="K97" i="1"/>
  <c r="K96" i="1"/>
  <c r="K95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11" i="1" l="1"/>
  <c r="W23" i="1"/>
  <c r="W27" i="1"/>
  <c r="W47" i="1"/>
  <c r="W53" i="1"/>
  <c r="W84" i="1"/>
  <c r="W10" i="1"/>
  <c r="W16" i="1"/>
  <c r="W28" i="1"/>
  <c r="W42" i="1"/>
  <c r="W54" i="1"/>
  <c r="W66" i="1"/>
  <c r="W72" i="1"/>
  <c r="W17" i="1"/>
  <c r="W25" i="1"/>
  <c r="W43" i="1"/>
  <c r="W51" i="1"/>
  <c r="W55" i="1"/>
  <c r="W14" i="1"/>
  <c r="W18" i="1"/>
  <c r="W36" i="1"/>
  <c r="W44" i="1"/>
  <c r="W58" i="1"/>
  <c r="W70" i="1"/>
  <c r="W100" i="1"/>
  <c r="R5" i="1"/>
  <c r="Q5" i="1"/>
  <c r="K5" i="1"/>
  <c r="AJ5" i="1" l="1"/>
</calcChain>
</file>

<file path=xl/sharedStrings.xml><?xml version="1.0" encoding="utf-8"?>
<sst xmlns="http://schemas.openxmlformats.org/spreadsheetml/2006/main" count="496" uniqueCount="250">
  <si>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</si>
  <si>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</si>
  <si>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</si>
  <si>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</si>
  <si>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</si>
  <si>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</si>
  <si>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</si>
  <si>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</si>
  <si>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</si>
  <si>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</si>
  <si>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</si>
  <si>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</si>
  <si>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</si>
  <si>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</si>
  <si>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</si>
  <si>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</si>
  <si>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</si>
  <si>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</si>
  <si>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</si>
  <si>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</si>
  <si>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</si>
  <si>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</si>
  <si>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</si>
  <si>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25,01,</t>
  </si>
  <si>
    <t>27,01,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</si>
  <si>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</si>
  <si>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</si>
  <si>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</si>
  <si>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</si>
  <si>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</si>
  <si>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</si>
  <si>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</si>
  <si>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</si>
  <si>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</si>
  <si>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</si>
  <si>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</si>
  <si>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</si>
  <si>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</si>
  <si>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</si>
  <si>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</si>
  <si>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</si>
  <si>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</si>
  <si>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</si>
  <si>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</si>
  <si>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</si>
  <si>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</si>
  <si>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</si>
  <si>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</si>
  <si>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</si>
  <si>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</si>
  <si>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</si>
  <si>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</si>
  <si>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</si>
  <si>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</si>
  <si>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</si>
  <si>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</si>
  <si>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</si>
  <si>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</si>
  <si>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</si>
  <si>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</si>
  <si>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</si>
  <si>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</si>
  <si>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</si>
  <si>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</si>
  <si>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</si>
  <si>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</si>
  <si>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</si>
  <si>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</si>
  <si>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</si>
  <si>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14,01,25 в уценку 41 шт. / Мкд Трейд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</si>
  <si>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</si>
  <si>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</si>
  <si>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</si>
  <si>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</si>
  <si>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</si>
  <si>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</si>
  <si>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</si>
  <si>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</si>
  <si>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</si>
  <si>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</si>
  <si>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</si>
  <si>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нужно увеличить продажи / Мкд Трейд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</si>
  <si>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</si>
  <si>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</si>
  <si>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</si>
  <si>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</si>
  <si>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</si>
  <si>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</si>
  <si>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</si>
  <si>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</si>
  <si>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</si>
  <si>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</si>
  <si>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</si>
  <si>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</si>
  <si>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</si>
  <si>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</si>
  <si>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</si>
  <si>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</si>
  <si>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</si>
  <si>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</si>
  <si>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</si>
  <si>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</si>
  <si>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</si>
  <si>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</si>
  <si>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</si>
  <si>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</si>
  <si>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</si>
  <si>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</si>
  <si>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</si>
  <si>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</si>
  <si>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</si>
  <si>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</si>
  <si>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</si>
  <si>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</si>
  <si>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</si>
  <si>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</si>
  <si>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</si>
  <si>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</si>
  <si>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</si>
  <si>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</si>
  <si>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</si>
  <si>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</si>
  <si>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</si>
  <si>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</si>
  <si>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</si>
  <si>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</si>
  <si>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</si>
  <si>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</si>
  <si>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</si>
  <si>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</si>
  <si>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</si>
  <si>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</si>
  <si>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</si>
  <si>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</si>
  <si>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15,01,25 на вывод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</si>
  <si>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</si>
  <si>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</si>
  <si>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</si>
  <si>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</si>
  <si>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</si>
  <si>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</si>
  <si>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</si>
  <si>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</si>
  <si>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</si>
  <si>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</si>
  <si>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</si>
  <si>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</si>
  <si>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</si>
  <si>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</si>
  <si>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</si>
  <si>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</si>
  <si>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</si>
  <si>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</si>
  <si>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</si>
  <si>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</t>
  </si>
  <si>
    <t>7090 СВИНИНА ПО-ДОМ. к/в мл/к в/у 0.3кг_50с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</si>
  <si>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</si>
  <si>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</si>
  <si>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</si>
  <si>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t>7103 БЕКОН Останкино с/к с/н в/у 1/180_50с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</si>
  <si>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завода на 7090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</si>
  <si>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15,01,25 на вывод</t>
    </r>
  </si>
  <si>
    <t>БЫЛО</t>
  </si>
  <si>
    <t>СТАЛО</t>
  </si>
  <si>
    <t>СОЧНЫЕ сос п/о в/у 1/350 8шт_45с</t>
  </si>
  <si>
    <t>СОЧНЫЕ ПМ сос п/о в/у 1/350 8шт_50с</t>
  </si>
  <si>
    <t>СОЧНЫЕ ПМ сос п/о мгс 0.6кг 8шт.</t>
  </si>
  <si>
    <t>СОЧНЫЕ ПМ сос п/о мгс 0.6кг 8шт_50с</t>
  </si>
  <si>
    <t>СОЧНЫЕ ПМ сос п/о мгс 0.41кг 10шт.</t>
  </si>
  <si>
    <t>СОЧНЫЕ ПМ сос п/о мгс 0.41кг 10шт_50с</t>
  </si>
  <si>
    <t>СОЧНЫЕ ПМ сос п/о мгс 0.41кг_СНГ</t>
  </si>
  <si>
    <t>СОЧНЫЕ ПМ сос п/о мгс 0.41кг_СНГ_50с</t>
  </si>
  <si>
    <t>СОЧНЫЕ Папа может сос п/о мгс 1.5*4_О</t>
  </si>
  <si>
    <t>СОЧНЫЕ ПМ сос п/о мгс 1.5*4_О_50с</t>
  </si>
  <si>
    <t>СОЧНЫЕ Папа может сос п/о мгс 1.5*4_Х5</t>
  </si>
  <si>
    <t>СОЧНЫЕ ПМ сос п/о мгс 1.5*4_Х5_50с</t>
  </si>
  <si>
    <t>СОЧНЫЕ Папа может сос п/о мгс 1.5*4_А</t>
  </si>
  <si>
    <t>СОЧНЫЕ ПМ сос п/о мгс 1.5*4_А_50с</t>
  </si>
  <si>
    <t>СОЧНЫЕ Папа может сос п/о мгс 1.5*4</t>
  </si>
  <si>
    <t>СОЧНЫЕ ПМ сос п/о мгс 1.5*4_50с</t>
  </si>
  <si>
    <t>СОЧНЫЕ Папа может сос п/о мгс 1.5*4_С</t>
  </si>
  <si>
    <t>СОЧНЫЕ ПМ сос п/о мгс 1.5*4_С_50с</t>
  </si>
  <si>
    <t>МОЛОЧНЫЕ ПРЕМИУМ ПМ сос п/о в/у 1/350</t>
  </si>
  <si>
    <t>МОЛОЧ.ПРЕМИУМ ПМ сос п/о в/у 1/350_50с</t>
  </si>
  <si>
    <t>МОЛОЧНЫЕ ПРЕМИУМ ПМ сос п/о мгс 0.6кг</t>
  </si>
  <si>
    <t>МОЛОЧ.ПРЕМИУМ ПМ сос п/о мгс 0.6кг_50с</t>
  </si>
  <si>
    <t>МОЛОЧНЫЕ ПРЕМИУМ ПМ сос п/о мгс 1.5*4_О</t>
  </si>
  <si>
    <t>МОЛОЧ.ПРЕМИУМ ПМ сос п/о мгс 1.5*4_О_50с</t>
  </si>
  <si>
    <t>МОЛОЧНЫЕ ПРЕМИУМ ПМ сос п/о мгс 1.5*4</t>
  </si>
  <si>
    <t>МОЛОЧ.ПРЕМИУМ ПМ сос п/о мгс 1.5*4_50с</t>
  </si>
  <si>
    <t>МЯСНЫЕ С ГОВЯДИНОЙ ПМ сос п/о мгс 0.4кг</t>
  </si>
  <si>
    <t>МЯСНЫЕ С ГОВЯД.ПМ сос п/о мгс 0.4кг_50с</t>
  </si>
  <si>
    <t>МЯСНЫЕ С ГОВЯДИНОЙ ПМ сос п/о мгс 0.6кг</t>
  </si>
  <si>
    <t>МЯСНЫЕ С ГОВЯД.ПМ сос п/о мгс 0.6кг_50с</t>
  </si>
  <si>
    <t>МОЛОЧНЫЕ ОРИГИН. сос п/о мгс 1*6_Kvalita</t>
  </si>
  <si>
    <t>МОЛОЧ.ОРИГИН.сос п/о мгс 1*6_Kvalita_50с</t>
  </si>
  <si>
    <t>СЛИВОЧНЫЕ ПМ сос п/о мгс 0.41кг 10шт.</t>
  </si>
  <si>
    <t>СЛИВОЧНЫЕ ПМ сос п/о мгс 0.41кг 10шт_50с</t>
  </si>
  <si>
    <t>СЛИВОЧНЫЕ Папа может сос п/о мгс 1.5*4_О</t>
  </si>
  <si>
    <t>СЛИВОЧНЫЕ ПМ сос п/о мгс 1.5*4_О_50с</t>
  </si>
  <si>
    <t>СЛИВОЧНЫЕ Папа может сос п/о мгс 1.5*4</t>
  </si>
  <si>
    <t>СЛИВОЧНЫЕ ПМ сос п/о мгс 1.5*4_50с</t>
  </si>
  <si>
    <t>СЛИВОЧНЫЕ Папа может сос п/о мгс 1.5*4_А</t>
  </si>
  <si>
    <t>СЛИВОЧНЫЕ ПМ сос п/о мгс 1.5*4_А_50с</t>
  </si>
  <si>
    <t>СЛИВОЧНЫЕ Папа может сос п/о мгс 1.5*4_М</t>
  </si>
  <si>
    <t>СЛИВОЧНЫЕ ПМ сос п/о мгс 1.5*4_М_50с</t>
  </si>
  <si>
    <t>СОЧНЫЕ С СЫРОМ ПМ сар п/о мгс 0.3кг</t>
  </si>
  <si>
    <t>СОЧНЫЕ С СЫРОМ ПМ сар п/о мгс 0.3кг_60с</t>
  </si>
  <si>
    <t>СОЧНЫЕ Папа может сар п/о мгс 0.3кг</t>
  </si>
  <si>
    <t>СОЧНЫЕ Папа может сар п/о мгс 0.3кг_60с</t>
  </si>
  <si>
    <t>ШПИКАЧКИ СОЧНЫЕ С БЕКОНОМ п/о мгс 1*3</t>
  </si>
  <si>
    <t>ШПИКАЧКИ СОЧНЫЕ С БЕК. п/о мгс 1*3_60с</t>
  </si>
  <si>
    <t>ШПИКАЧКИ СОЧНЫЕ С БЕКОНОМ п/о мгс 0.3кг</t>
  </si>
  <si>
    <t>ШПИКАЧКИ СОЧНЫЕ С БЕК. п/о мгс 0.3кг_60с</t>
  </si>
  <si>
    <t>ШПИКАЧКИ С БЕКОНОМ сар п/о мгс 0.8кг 4шт</t>
  </si>
  <si>
    <t>ШПИКАЧКИ С БЕКОНОМ сар п/о мгс 0.8кг_60с</t>
  </si>
  <si>
    <t>7066 СОЧНЫЕ ПМ сос п/о мгс 0.41кг 10шт_50с</t>
  </si>
  <si>
    <t>ротация завода на 7066 / есть дубль</t>
  </si>
  <si>
    <t>7080 СЛИВОЧНЫЕ ПМ сос п/о мгс 0.41кг 10шт_50с</t>
  </si>
  <si>
    <t>ротация завода на 7080</t>
  </si>
  <si>
    <t>7077 МЯСНЫЕ С ГОВЯД.ПМ сос п/о мгс 0.4кг_50с</t>
  </si>
  <si>
    <t>ротация завода на 7077 / Мкд Трейд</t>
  </si>
  <si>
    <t>7074 МОЛОЧ.ПРЕМИУМ ПМ сос п/о мгс 0.6кг_50с</t>
  </si>
  <si>
    <t>7075 МОЛОЧ.ПРЕМИУМ ПМ сос п/о мгс 1.5*4_О_50с</t>
  </si>
  <si>
    <t>ротация завода на 7075</t>
  </si>
  <si>
    <t>7082 СЛИВОЧНЫЕ ПМ сос п/о мгс 1.5*4_50с</t>
  </si>
  <si>
    <t>ротация завода на 7082</t>
  </si>
  <si>
    <t>7070 СОЧНЫЕ ПМ сос п/о мгс 1.5*4_А_50с</t>
  </si>
  <si>
    <t>новинка / вместо 5698 (31,01,25) / 1001035937001,КЛАССИЧЕСКИЕ Папа может сар б/о мгс 1*3</t>
  </si>
  <si>
    <t>новинка / вместо 6206 (31,01,25) / 1001084217090,СВИНИНА ПО-ДОМ. к/в мл/к в/у 0.3кг_50с</t>
  </si>
  <si>
    <t>новинка / вместо 6722</t>
  </si>
  <si>
    <t>новинка / вместо 6726</t>
  </si>
  <si>
    <t>новинка / вместо 6777</t>
  </si>
  <si>
    <t>новинка / 1001223297103, ротация вместо 6919</t>
  </si>
  <si>
    <t>новинка / вместо 6948</t>
  </si>
  <si>
    <t>новинка / вместо 6951</t>
  </si>
  <si>
    <t>ротация завода на 7070</t>
  </si>
  <si>
    <t>новинка / вместо 6955</t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</si>
  <si>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</si>
  <si>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Мкд Трейд</t>
    </r>
  </si>
  <si>
    <t>Приоритет</t>
  </si>
  <si>
    <t>по динамике продаж</t>
  </si>
  <si>
    <t>7073 МОЛОЧ.ПРЕМИУМ ПМ сос п/о в/у 1/350_50с</t>
  </si>
  <si>
    <t>Ротация</t>
  </si>
  <si>
    <t>итого</t>
  </si>
  <si>
    <t>не заводим</t>
  </si>
  <si>
    <t>ротация на новинку 0,35</t>
  </si>
  <si>
    <t>заказ</t>
  </si>
  <si>
    <t>01,02,</t>
  </si>
  <si>
    <t>03,02,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</si>
</sst>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203864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 style="medium">
        <color rgb="FF333F4F"/>
      </right>
      <top style="medium">
        <color rgb="FF333F4F"/>
      </top>
      <bottom style="medium">
        <color rgb="FF333F4F"/>
      </bottom>
      <diagonal/>
    </border>
    <border>
      <left style="medium">
        <color rgb="FF333F4F"/>
      </left>
      <right style="medium">
        <color rgb="FF333F4F"/>
      </right>
      <top/>
      <bottom style="medium">
        <color rgb="FF333F4F"/>
      </bottom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 style="medium">
        <color rgb="FF333F4F"/>
      </left>
      <right style="medium">
        <color rgb="FF333F4F"/>
      </right>
      <top/>
      <bottom style="medium">
        <color indexed="64"/>
      </bottom>
      <diagonal/>
    </border>
    <border>
      <left/>
      <right style="medium">
        <color rgb="FF333F4F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6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0" fontId="0" fillId="0" borderId="1" xfId="0"/>
    <xf numFmtId="164" fontId="1" fillId="0" borderId="7" xfId="1" applyNumberFormat="1" applyBorder="1"/>
    <xf numFmtId="164" fontId="1" fillId="0" borderId="8" xfId="1" applyNumberFormat="1" applyBorder="1"/>
    <xf numFmtId="164" fontId="4" fillId="0" borderId="6" xfId="1" applyNumberFormat="1" applyFon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0" fontId="7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7" fillId="0" borderId="1" xfId="0" applyFont="1" applyAlignment="1">
      <alignment horizontal="center" vertical="center"/>
    </xf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4" fillId="9" borderId="7" xfId="1" applyNumberFormat="1" applyFont="1" applyFill="1" applyBorder="1"/>
    <xf numFmtId="164" fontId="1" fillId="6" borderId="1" xfId="1" applyNumberFormat="1" applyFill="1"/>
    <xf numFmtId="164" fontId="9" fillId="6" borderId="4" xfId="1" applyNumberFormat="1" applyFont="1" applyFill="1" applyBorder="1"/>
    <xf numFmtId="164" fontId="9" fillId="6" borderId="5" xfId="1" applyNumberFormat="1" applyFont="1" applyFill="1" applyBorder="1"/>
    <xf numFmtId="164" fontId="9" fillId="6" borderId="1" xfId="1" applyNumberFormat="1" applyFon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4" fillId="10" borderId="6" xfId="1" applyNumberFormat="1" applyFon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1" fillId="9" borderId="1" xfId="1" applyNumberFormat="1" applyFont="1" applyFill="1"/>
    <xf numFmtId="164" fontId="1" fillId="5" borderId="1" xfId="1" applyNumberFormat="1" applyFont="1" applyFill="1"/>
    <xf numFmtId="164" fontId="1" fillId="11" borderId="2" xfId="1" applyNumberFormat="1" applyFill="1" applyBorder="1"/>
    <xf numFmtId="0" fontId="0" fillId="0" borderId="1" xfId="0" applyBorder="1"/>
    <xf numFmtId="164" fontId="1" fillId="9" borderId="6" xfId="1" applyNumberFormat="1" applyFont="1" applyFill="1" applyBorder="1"/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0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20" width="7" style="58" customWidth="1"/>
    <col min="21" max="21" width="7" customWidth="1"/>
    <col min="22" max="22" width="21" customWidth="1"/>
    <col min="23" max="24" width="5" customWidth="1"/>
    <col min="25" max="34" width="6" customWidth="1"/>
    <col min="35" max="35" width="17.42578125" customWidth="1"/>
    <col min="36" max="37" width="6.7109375" customWidth="1"/>
    <col min="38" max="46" width="3" customWidth="1"/>
  </cols>
  <sheetData>
    <row r="1" spans="1:46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244</v>
      </c>
      <c r="S3" s="3" t="s">
        <v>247</v>
      </c>
      <c r="T3" s="3" t="s">
        <v>247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248</v>
      </c>
      <c r="T4" s="1" t="s">
        <v>249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248</v>
      </c>
      <c r="AK4" s="1" t="s">
        <v>249</v>
      </c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SUM(E6:E502)</f>
        <v>11254.679000000002</v>
      </c>
      <c r="F5" s="4">
        <f>SUM(F6:F502)</f>
        <v>7579.14</v>
      </c>
      <c r="G5" s="7"/>
      <c r="H5" s="1"/>
      <c r="I5" s="1"/>
      <c r="J5" s="4">
        <f t="shared" ref="J5:U5" si="0">SUM(J6:J502)</f>
        <v>12550.1</v>
      </c>
      <c r="K5" s="4">
        <f t="shared" si="0"/>
        <v>-1295.4209999999998</v>
      </c>
      <c r="L5" s="4">
        <f t="shared" si="0"/>
        <v>0</v>
      </c>
      <c r="M5" s="4">
        <f t="shared" si="0"/>
        <v>0</v>
      </c>
      <c r="N5" s="4">
        <f t="shared" si="0"/>
        <v>8731</v>
      </c>
      <c r="O5" s="4">
        <f t="shared" si="0"/>
        <v>10236</v>
      </c>
      <c r="P5" s="4">
        <f t="shared" si="0"/>
        <v>2250.9358000000007</v>
      </c>
      <c r="Q5" s="4">
        <f t="shared" si="0"/>
        <v>5447.1426000000001</v>
      </c>
      <c r="R5" s="4">
        <f t="shared" si="0"/>
        <v>8592</v>
      </c>
      <c r="S5" s="4">
        <f t="shared" si="0"/>
        <v>5366</v>
      </c>
      <c r="T5" s="4">
        <f t="shared" ref="T5" si="1">SUM(T6:T502)</f>
        <v>3226</v>
      </c>
      <c r="U5" s="4">
        <f t="shared" si="0"/>
        <v>7334</v>
      </c>
      <c r="V5" s="1"/>
      <c r="W5" s="1"/>
      <c r="X5" s="1"/>
      <c r="Y5" s="4">
        <f t="shared" ref="Y5:AH5" si="2">SUM(Y6:Y502)</f>
        <v>2672.9226000000008</v>
      </c>
      <c r="Z5" s="4">
        <f t="shared" si="2"/>
        <v>2269.2862000000005</v>
      </c>
      <c r="AA5" s="4">
        <f t="shared" si="2"/>
        <v>3539.6047999999996</v>
      </c>
      <c r="AB5" s="4">
        <f t="shared" si="2"/>
        <v>3107.5176000000001</v>
      </c>
      <c r="AC5" s="4">
        <f t="shared" si="2"/>
        <v>2563.1746000000003</v>
      </c>
      <c r="AD5" s="4">
        <f t="shared" si="2"/>
        <v>2702.2895999999992</v>
      </c>
      <c r="AE5" s="4">
        <f t="shared" si="2"/>
        <v>2682.186999999999</v>
      </c>
      <c r="AF5" s="4">
        <f t="shared" si="2"/>
        <v>2101.7143999999998</v>
      </c>
      <c r="AG5" s="4">
        <f t="shared" si="2"/>
        <v>2479.652000000001</v>
      </c>
      <c r="AH5" s="4">
        <f t="shared" si="2"/>
        <v>2749.0116000000012</v>
      </c>
      <c r="AI5" s="1"/>
      <c r="AJ5" s="4">
        <f>SUM(AJ6:AJ502)</f>
        <v>2580.02</v>
      </c>
      <c r="AK5" s="4">
        <f>SUM(AK6:AK502)</f>
        <v>2019.4</v>
      </c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36</v>
      </c>
      <c r="B6" s="1" t="s">
        <v>37</v>
      </c>
      <c r="C6" s="1"/>
      <c r="D6" s="1">
        <v>61.030999999999999</v>
      </c>
      <c r="E6" s="1">
        <v>2.7069999999999999</v>
      </c>
      <c r="F6" s="1">
        <v>58.323999999999998</v>
      </c>
      <c r="G6" s="7">
        <v>1</v>
      </c>
      <c r="H6" s="1" t="e">
        <v>#N/A</v>
      </c>
      <c r="I6" s="1" t="s">
        <v>38</v>
      </c>
      <c r="J6" s="1">
        <v>2.5</v>
      </c>
      <c r="K6" s="1">
        <f t="shared" ref="K6:K38" si="3">E6-J6</f>
        <v>0.20699999999999985</v>
      </c>
      <c r="L6" s="1"/>
      <c r="M6" s="1"/>
      <c r="N6" s="1">
        <v>0</v>
      </c>
      <c r="O6" s="1"/>
      <c r="P6" s="1">
        <f>E6/5</f>
        <v>0.54139999999999999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(F6+N6+O6+R6)/P6</f>
        <v>107.7281123014407</v>
      </c>
      <c r="X6" s="1">
        <f>(F6+N6+O6)/P6</f>
        <v>107.7281123014407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 t="s">
        <v>39</v>
      </c>
      <c r="AJ6" s="1">
        <f>S6*G6</f>
        <v>0</v>
      </c>
      <c r="AK6" s="1">
        <f>T6*G6</f>
        <v>0</v>
      </c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40</v>
      </c>
      <c r="B7" s="1" t="s">
        <v>41</v>
      </c>
      <c r="C7" s="1">
        <v>355</v>
      </c>
      <c r="D7" s="1">
        <v>96</v>
      </c>
      <c r="E7" s="1">
        <v>229</v>
      </c>
      <c r="F7" s="1">
        <v>139</v>
      </c>
      <c r="G7" s="7">
        <v>0.4</v>
      </c>
      <c r="H7" s="1">
        <v>60</v>
      </c>
      <c r="I7" s="1" t="s">
        <v>38</v>
      </c>
      <c r="J7" s="1">
        <v>228</v>
      </c>
      <c r="K7" s="1">
        <f t="shared" si="3"/>
        <v>1</v>
      </c>
      <c r="L7" s="1"/>
      <c r="M7" s="1"/>
      <c r="N7" s="1">
        <v>210</v>
      </c>
      <c r="O7" s="1">
        <v>280</v>
      </c>
      <c r="P7" s="1">
        <f t="shared" ref="P7:P70" si="4">E7/5</f>
        <v>45.8</v>
      </c>
      <c r="Q7" s="5"/>
      <c r="R7" s="5">
        <v>60</v>
      </c>
      <c r="S7" s="5">
        <f t="shared" ref="S7:S70" si="5">R7-T7</f>
        <v>60</v>
      </c>
      <c r="T7" s="5"/>
      <c r="U7" s="5">
        <v>60</v>
      </c>
      <c r="V7" s="1"/>
      <c r="W7" s="1">
        <f t="shared" ref="W7:W70" si="6">(F7+N7+O7+R7)/P7</f>
        <v>15.043668122270743</v>
      </c>
      <c r="X7" s="1">
        <f t="shared" ref="X7:X70" si="7">(F7+N7+O7)/P7</f>
        <v>13.733624454148472</v>
      </c>
      <c r="Y7" s="1">
        <v>58.2</v>
      </c>
      <c r="Z7" s="1">
        <v>47.6</v>
      </c>
      <c r="AA7" s="1">
        <v>104.6</v>
      </c>
      <c r="AB7" s="1">
        <v>71.8</v>
      </c>
      <c r="AC7" s="1">
        <v>66.400000000000006</v>
      </c>
      <c r="AD7" s="1">
        <v>67.599999999999994</v>
      </c>
      <c r="AE7" s="1">
        <v>69.8</v>
      </c>
      <c r="AF7" s="1">
        <v>38.799999999999997</v>
      </c>
      <c r="AG7" s="1">
        <v>59.2</v>
      </c>
      <c r="AH7" s="1">
        <v>81.8</v>
      </c>
      <c r="AI7" s="1"/>
      <c r="AJ7" s="1">
        <f t="shared" ref="AJ7:AJ70" si="8">S7*G7</f>
        <v>24</v>
      </c>
      <c r="AK7" s="1">
        <f t="shared" ref="AK7:AK70" si="9">T7*G7</f>
        <v>0</v>
      </c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42</v>
      </c>
      <c r="B8" s="1" t="s">
        <v>37</v>
      </c>
      <c r="C8" s="1">
        <v>66.262</v>
      </c>
      <c r="D8" s="1"/>
      <c r="E8" s="1">
        <v>9.9559999999999995</v>
      </c>
      <c r="F8" s="1">
        <v>50.341999999999999</v>
      </c>
      <c r="G8" s="7">
        <v>1</v>
      </c>
      <c r="H8" s="1">
        <v>120</v>
      </c>
      <c r="I8" s="1" t="s">
        <v>38</v>
      </c>
      <c r="J8" s="1">
        <v>11</v>
      </c>
      <c r="K8" s="1">
        <f t="shared" si="3"/>
        <v>-1.0440000000000005</v>
      </c>
      <c r="L8" s="1"/>
      <c r="M8" s="1"/>
      <c r="N8" s="1">
        <v>0</v>
      </c>
      <c r="O8" s="1"/>
      <c r="P8" s="1">
        <f t="shared" si="4"/>
        <v>1.9911999999999999</v>
      </c>
      <c r="Q8" s="5"/>
      <c r="R8" s="5">
        <f t="shared" ref="R8:R69" si="10">ROUND(Q8,0)</f>
        <v>0</v>
      </c>
      <c r="S8" s="5">
        <f t="shared" si="5"/>
        <v>0</v>
      </c>
      <c r="T8" s="5"/>
      <c r="U8" s="5"/>
      <c r="V8" s="1"/>
      <c r="W8" s="1">
        <f t="shared" si="6"/>
        <v>25.282241864202494</v>
      </c>
      <c r="X8" s="1">
        <f t="shared" si="7"/>
        <v>25.282241864202494</v>
      </c>
      <c r="Y8" s="1">
        <v>2.1791999999999998</v>
      </c>
      <c r="Z8" s="1">
        <v>2.6886000000000001</v>
      </c>
      <c r="AA8" s="1">
        <v>9.8881999999999994</v>
      </c>
      <c r="AB8" s="1">
        <v>8.6758000000000006</v>
      </c>
      <c r="AC8" s="1">
        <v>5.5964</v>
      </c>
      <c r="AD8" s="1">
        <v>7.3494000000000002</v>
      </c>
      <c r="AE8" s="1">
        <v>3.2158000000000002</v>
      </c>
      <c r="AF8" s="1">
        <v>3.5192000000000001</v>
      </c>
      <c r="AG8" s="1">
        <v>3.6223999999999998</v>
      </c>
      <c r="AH8" s="1">
        <v>7.9892000000000003</v>
      </c>
      <c r="AI8" s="43" t="s">
        <v>43</v>
      </c>
      <c r="AJ8" s="1">
        <f t="shared" si="8"/>
        <v>0</v>
      </c>
      <c r="AK8" s="1">
        <f t="shared" si="9"/>
        <v>0</v>
      </c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44</v>
      </c>
      <c r="B9" s="1" t="s">
        <v>37</v>
      </c>
      <c r="C9" s="1">
        <v>206.589</v>
      </c>
      <c r="D9" s="1">
        <v>644.57100000000003</v>
      </c>
      <c r="E9" s="1">
        <v>370.11099999999999</v>
      </c>
      <c r="F9" s="1">
        <v>355.572</v>
      </c>
      <c r="G9" s="7">
        <v>1</v>
      </c>
      <c r="H9" s="1">
        <v>60</v>
      </c>
      <c r="I9" s="1" t="s">
        <v>45</v>
      </c>
      <c r="J9" s="1">
        <v>346.8</v>
      </c>
      <c r="K9" s="1">
        <f t="shared" si="3"/>
        <v>23.310999999999979</v>
      </c>
      <c r="L9" s="1"/>
      <c r="M9" s="1"/>
      <c r="N9" s="1">
        <v>220</v>
      </c>
      <c r="O9" s="1">
        <v>300</v>
      </c>
      <c r="P9" s="1">
        <f t="shared" si="4"/>
        <v>74.022199999999998</v>
      </c>
      <c r="Q9" s="5">
        <f>14*P9-O9-N9-F9</f>
        <v>160.73879999999997</v>
      </c>
      <c r="R9" s="57">
        <v>400</v>
      </c>
      <c r="S9" s="5">
        <f t="shared" si="5"/>
        <v>160</v>
      </c>
      <c r="T9" s="57">
        <v>240</v>
      </c>
      <c r="U9" s="5">
        <v>240</v>
      </c>
      <c r="V9" s="1"/>
      <c r="W9" s="1">
        <f t="shared" si="6"/>
        <v>17.232289772527704</v>
      </c>
      <c r="X9" s="1">
        <f t="shared" si="7"/>
        <v>11.828505502403333</v>
      </c>
      <c r="Y9" s="1">
        <v>80.785600000000002</v>
      </c>
      <c r="Z9" s="1">
        <v>75.278199999999998</v>
      </c>
      <c r="AA9" s="1">
        <v>125.67059999999999</v>
      </c>
      <c r="AB9" s="1">
        <v>104.2002</v>
      </c>
      <c r="AC9" s="1">
        <v>75.340599999999995</v>
      </c>
      <c r="AD9" s="1">
        <v>74.899799999999999</v>
      </c>
      <c r="AE9" s="1">
        <v>74.465599999999995</v>
      </c>
      <c r="AF9" s="1">
        <v>60.304200000000002</v>
      </c>
      <c r="AG9" s="1">
        <v>72.531000000000006</v>
      </c>
      <c r="AH9" s="1">
        <v>100.0724</v>
      </c>
      <c r="AI9" s="1"/>
      <c r="AJ9" s="1">
        <f t="shared" si="8"/>
        <v>160</v>
      </c>
      <c r="AK9" s="1">
        <f t="shared" si="9"/>
        <v>240</v>
      </c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46</v>
      </c>
      <c r="B10" s="1" t="s">
        <v>37</v>
      </c>
      <c r="C10" s="1">
        <v>47.110999999999997</v>
      </c>
      <c r="D10" s="1"/>
      <c r="E10" s="1">
        <v>15.157</v>
      </c>
      <c r="F10" s="1">
        <v>31.443999999999999</v>
      </c>
      <c r="G10" s="7">
        <v>1</v>
      </c>
      <c r="H10" s="1">
        <v>120</v>
      </c>
      <c r="I10" s="1" t="s">
        <v>38</v>
      </c>
      <c r="J10" s="1">
        <v>15</v>
      </c>
      <c r="K10" s="1">
        <f t="shared" si="3"/>
        <v>0.15700000000000003</v>
      </c>
      <c r="L10" s="1"/>
      <c r="M10" s="1"/>
      <c r="N10" s="1">
        <v>0</v>
      </c>
      <c r="O10" s="1"/>
      <c r="P10" s="1">
        <f t="shared" si="4"/>
        <v>3.0314000000000001</v>
      </c>
      <c r="Q10" s="5">
        <f t="shared" ref="Q10:Q18" si="11">13*P10-O10-N10-F10</f>
        <v>7.9642000000000017</v>
      </c>
      <c r="R10" s="5">
        <f t="shared" si="10"/>
        <v>8</v>
      </c>
      <c r="S10" s="5">
        <f t="shared" si="5"/>
        <v>8</v>
      </c>
      <c r="T10" s="5"/>
      <c r="U10" s="5"/>
      <c r="V10" s="1"/>
      <c r="W10" s="1">
        <f t="shared" si="6"/>
        <v>13.011809724879594</v>
      </c>
      <c r="X10" s="1">
        <f t="shared" si="7"/>
        <v>10.372765059048623</v>
      </c>
      <c r="Y10" s="1">
        <v>0.86340000000000006</v>
      </c>
      <c r="Z10" s="1">
        <v>0.90480000000000005</v>
      </c>
      <c r="AA10" s="1">
        <v>6.3323999999999998</v>
      </c>
      <c r="AB10" s="1">
        <v>5.85</v>
      </c>
      <c r="AC10" s="1">
        <v>4.92</v>
      </c>
      <c r="AD10" s="1">
        <v>5.0599999999999996</v>
      </c>
      <c r="AE10" s="1">
        <v>5.3673999999999999</v>
      </c>
      <c r="AF10" s="1">
        <v>0.7298</v>
      </c>
      <c r="AG10" s="1">
        <v>3.1484000000000001</v>
      </c>
      <c r="AH10" s="1">
        <v>7.4177999999999997</v>
      </c>
      <c r="AI10" s="43" t="s">
        <v>43</v>
      </c>
      <c r="AJ10" s="1">
        <f t="shared" si="8"/>
        <v>8</v>
      </c>
      <c r="AK10" s="1">
        <f t="shared" si="9"/>
        <v>0</v>
      </c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48</v>
      </c>
      <c r="B11" s="1" t="s">
        <v>37</v>
      </c>
      <c r="C11" s="1">
        <v>111.94199999999999</v>
      </c>
      <c r="D11" s="1"/>
      <c r="E11" s="1">
        <v>61.862000000000002</v>
      </c>
      <c r="F11" s="1">
        <v>50.08</v>
      </c>
      <c r="G11" s="7">
        <v>1</v>
      </c>
      <c r="H11" s="1">
        <v>60</v>
      </c>
      <c r="I11" s="1" t="s">
        <v>38</v>
      </c>
      <c r="J11" s="1">
        <v>58.5</v>
      </c>
      <c r="K11" s="1">
        <f t="shared" si="3"/>
        <v>3.3620000000000019</v>
      </c>
      <c r="L11" s="1"/>
      <c r="M11" s="1"/>
      <c r="N11" s="1">
        <v>0</v>
      </c>
      <c r="O11" s="1"/>
      <c r="P11" s="1">
        <f t="shared" si="4"/>
        <v>12.372400000000001</v>
      </c>
      <c r="Q11" s="5">
        <f t="shared" si="11"/>
        <v>110.76120000000002</v>
      </c>
      <c r="R11" s="5">
        <v>140</v>
      </c>
      <c r="S11" s="5">
        <f t="shared" si="5"/>
        <v>80</v>
      </c>
      <c r="T11" s="5">
        <v>60</v>
      </c>
      <c r="U11" s="5">
        <v>140</v>
      </c>
      <c r="V11" s="1"/>
      <c r="W11" s="1">
        <f t="shared" si="6"/>
        <v>15.363227829685426</v>
      </c>
      <c r="X11" s="1">
        <f t="shared" si="7"/>
        <v>4.0477191167437194</v>
      </c>
      <c r="Y11" s="1">
        <v>7.0168000000000008</v>
      </c>
      <c r="Z11" s="1">
        <v>8.8716000000000008</v>
      </c>
      <c r="AA11" s="1">
        <v>19.973199999999999</v>
      </c>
      <c r="AB11" s="1">
        <v>17.2972</v>
      </c>
      <c r="AC11" s="1">
        <v>11.321999999999999</v>
      </c>
      <c r="AD11" s="1">
        <v>10.9824</v>
      </c>
      <c r="AE11" s="1">
        <v>7.5137999999999998</v>
      </c>
      <c r="AF11" s="1">
        <v>12.64</v>
      </c>
      <c r="AG11" s="1">
        <v>12.3912</v>
      </c>
      <c r="AH11" s="1">
        <v>15.148199999999999</v>
      </c>
      <c r="AI11" s="43" t="s">
        <v>81</v>
      </c>
      <c r="AJ11" s="1">
        <f t="shared" si="8"/>
        <v>80</v>
      </c>
      <c r="AK11" s="1">
        <f t="shared" si="9"/>
        <v>60</v>
      </c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49</v>
      </c>
      <c r="B12" s="1" t="s">
        <v>37</v>
      </c>
      <c r="C12" s="1">
        <v>84.397999999999996</v>
      </c>
      <c r="D12" s="1"/>
      <c r="E12" s="1">
        <v>42.975999999999999</v>
      </c>
      <c r="F12" s="1">
        <v>22.690999999999999</v>
      </c>
      <c r="G12" s="7">
        <v>1</v>
      </c>
      <c r="H12" s="1">
        <v>60</v>
      </c>
      <c r="I12" s="1" t="s">
        <v>45</v>
      </c>
      <c r="J12" s="1">
        <v>40.5</v>
      </c>
      <c r="K12" s="1">
        <f t="shared" si="3"/>
        <v>2.4759999999999991</v>
      </c>
      <c r="L12" s="1"/>
      <c r="M12" s="1"/>
      <c r="N12" s="1">
        <v>120</v>
      </c>
      <c r="O12" s="1"/>
      <c r="P12" s="1">
        <f t="shared" si="4"/>
        <v>8.5952000000000002</v>
      </c>
      <c r="Q12" s="5"/>
      <c r="R12" s="5">
        <f t="shared" si="10"/>
        <v>0</v>
      </c>
      <c r="S12" s="5">
        <f t="shared" si="5"/>
        <v>0</v>
      </c>
      <c r="T12" s="5"/>
      <c r="U12" s="5"/>
      <c r="V12" s="1"/>
      <c r="W12" s="1">
        <f t="shared" si="6"/>
        <v>16.601242553983617</v>
      </c>
      <c r="X12" s="1">
        <f t="shared" si="7"/>
        <v>16.601242553983617</v>
      </c>
      <c r="Y12" s="1">
        <v>11.296200000000001</v>
      </c>
      <c r="Z12" s="1">
        <v>6.7359999999999998</v>
      </c>
      <c r="AA12" s="1">
        <v>17.332599999999999</v>
      </c>
      <c r="AB12" s="1">
        <v>11.9162</v>
      </c>
      <c r="AC12" s="1">
        <v>12.9552</v>
      </c>
      <c r="AD12" s="1">
        <v>11.8962</v>
      </c>
      <c r="AE12" s="1">
        <v>16.147200000000002</v>
      </c>
      <c r="AF12" s="1">
        <v>9.5451999999999995</v>
      </c>
      <c r="AG12" s="1">
        <v>13.5944</v>
      </c>
      <c r="AH12" s="1">
        <v>17.886800000000001</v>
      </c>
      <c r="AI12" s="1"/>
      <c r="AJ12" s="1">
        <f t="shared" si="8"/>
        <v>0</v>
      </c>
      <c r="AK12" s="1">
        <f t="shared" si="9"/>
        <v>0</v>
      </c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50</v>
      </c>
      <c r="B13" s="1" t="s">
        <v>37</v>
      </c>
      <c r="C13" s="1">
        <v>242.82599999999999</v>
      </c>
      <c r="D13" s="1">
        <v>512.221</v>
      </c>
      <c r="E13" s="1">
        <v>311.90899999999999</v>
      </c>
      <c r="F13" s="1">
        <v>316.435</v>
      </c>
      <c r="G13" s="7">
        <v>1</v>
      </c>
      <c r="H13" s="1">
        <v>60</v>
      </c>
      <c r="I13" s="1" t="s">
        <v>45</v>
      </c>
      <c r="J13" s="1">
        <v>296.5</v>
      </c>
      <c r="K13" s="1">
        <f t="shared" si="3"/>
        <v>15.408999999999992</v>
      </c>
      <c r="L13" s="1"/>
      <c r="M13" s="1"/>
      <c r="N13" s="1">
        <v>250</v>
      </c>
      <c r="O13" s="1">
        <v>300</v>
      </c>
      <c r="P13" s="1">
        <f t="shared" si="4"/>
        <v>62.381799999999998</v>
      </c>
      <c r="Q13" s="5">
        <f t="shared" ref="Q13" si="12">14*P13-O13-N13-F13</f>
        <v>6.9101999999999748</v>
      </c>
      <c r="R13" s="57">
        <v>200</v>
      </c>
      <c r="S13" s="5">
        <f t="shared" si="5"/>
        <v>0</v>
      </c>
      <c r="T13" s="57">
        <v>200</v>
      </c>
      <c r="U13" s="5">
        <v>70</v>
      </c>
      <c r="V13" s="1"/>
      <c r="W13" s="1">
        <f t="shared" si="6"/>
        <v>17.095290613608455</v>
      </c>
      <c r="X13" s="1">
        <f t="shared" si="7"/>
        <v>13.889227306682397</v>
      </c>
      <c r="Y13" s="1">
        <v>77.633200000000002</v>
      </c>
      <c r="Z13" s="1">
        <v>67.313400000000001</v>
      </c>
      <c r="AA13" s="1">
        <v>100.63679999999999</v>
      </c>
      <c r="AB13" s="1">
        <v>85.366399999999999</v>
      </c>
      <c r="AC13" s="1">
        <v>74.011799999999994</v>
      </c>
      <c r="AD13" s="1">
        <v>71.411600000000007</v>
      </c>
      <c r="AE13" s="1">
        <v>68.629599999999996</v>
      </c>
      <c r="AF13" s="1">
        <v>52.532800000000002</v>
      </c>
      <c r="AG13" s="1">
        <v>68.445400000000006</v>
      </c>
      <c r="AH13" s="1">
        <v>89.381200000000007</v>
      </c>
      <c r="AI13" s="1"/>
      <c r="AJ13" s="1">
        <f t="shared" si="8"/>
        <v>0</v>
      </c>
      <c r="AK13" s="1">
        <f t="shared" si="9"/>
        <v>200</v>
      </c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51</v>
      </c>
      <c r="B14" s="1" t="s">
        <v>41</v>
      </c>
      <c r="C14" s="1">
        <v>223</v>
      </c>
      <c r="D14" s="1"/>
      <c r="E14" s="1">
        <v>151</v>
      </c>
      <c r="F14" s="1">
        <v>38</v>
      </c>
      <c r="G14" s="7">
        <v>0.25</v>
      </c>
      <c r="H14" s="1">
        <v>120</v>
      </c>
      <c r="I14" s="1" t="s">
        <v>38</v>
      </c>
      <c r="J14" s="1">
        <v>170</v>
      </c>
      <c r="K14" s="1">
        <f t="shared" si="3"/>
        <v>-19</v>
      </c>
      <c r="L14" s="1"/>
      <c r="M14" s="1"/>
      <c r="N14" s="1">
        <v>60</v>
      </c>
      <c r="O14" s="1">
        <v>90</v>
      </c>
      <c r="P14" s="1">
        <f t="shared" si="4"/>
        <v>30.2</v>
      </c>
      <c r="Q14" s="5">
        <f t="shared" si="11"/>
        <v>204.59999999999997</v>
      </c>
      <c r="R14" s="5">
        <v>270</v>
      </c>
      <c r="S14" s="5">
        <f t="shared" si="5"/>
        <v>120</v>
      </c>
      <c r="T14" s="5">
        <v>150</v>
      </c>
      <c r="U14" s="5">
        <v>270</v>
      </c>
      <c r="V14" s="1"/>
      <c r="W14" s="1">
        <f t="shared" si="6"/>
        <v>15.165562913907285</v>
      </c>
      <c r="X14" s="1">
        <f t="shared" si="7"/>
        <v>6.2251655629139071</v>
      </c>
      <c r="Y14" s="1">
        <v>23.8</v>
      </c>
      <c r="Z14" s="1">
        <v>17.399999999999999</v>
      </c>
      <c r="AA14" s="1">
        <v>49</v>
      </c>
      <c r="AB14" s="1">
        <v>43.2</v>
      </c>
      <c r="AC14" s="1">
        <v>22.4</v>
      </c>
      <c r="AD14" s="1">
        <v>22</v>
      </c>
      <c r="AE14" s="1">
        <v>21.6</v>
      </c>
      <c r="AF14" s="1">
        <v>12.6</v>
      </c>
      <c r="AG14" s="1">
        <v>20.8</v>
      </c>
      <c r="AH14" s="1">
        <v>20</v>
      </c>
      <c r="AI14" s="1"/>
      <c r="AJ14" s="1">
        <f t="shared" si="8"/>
        <v>30</v>
      </c>
      <c r="AK14" s="1">
        <f t="shared" si="9"/>
        <v>37.5</v>
      </c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52</v>
      </c>
      <c r="B15" s="1" t="s">
        <v>37</v>
      </c>
      <c r="C15" s="1">
        <v>199.59399999999999</v>
      </c>
      <c r="D15" s="1">
        <v>371.54300000000001</v>
      </c>
      <c r="E15" s="1">
        <v>179.345</v>
      </c>
      <c r="F15" s="1">
        <v>322.791</v>
      </c>
      <c r="G15" s="7">
        <v>1</v>
      </c>
      <c r="H15" s="1">
        <v>45</v>
      </c>
      <c r="I15" s="1" t="s">
        <v>53</v>
      </c>
      <c r="J15" s="1">
        <v>176.9</v>
      </c>
      <c r="K15" s="1">
        <f t="shared" si="3"/>
        <v>2.4449999999999932</v>
      </c>
      <c r="L15" s="1"/>
      <c r="M15" s="1"/>
      <c r="N15" s="1">
        <v>80</v>
      </c>
      <c r="O15" s="1">
        <v>120</v>
      </c>
      <c r="P15" s="1">
        <f t="shared" si="4"/>
        <v>35.869</v>
      </c>
      <c r="Q15" s="5"/>
      <c r="R15" s="5">
        <v>20</v>
      </c>
      <c r="S15" s="5">
        <f t="shared" si="5"/>
        <v>20</v>
      </c>
      <c r="T15" s="5"/>
      <c r="U15" s="5">
        <v>20</v>
      </c>
      <c r="V15" s="1"/>
      <c r="W15" s="1">
        <f t="shared" si="6"/>
        <v>15.132593604505281</v>
      </c>
      <c r="X15" s="1">
        <f t="shared" si="7"/>
        <v>14.575009060748835</v>
      </c>
      <c r="Y15" s="1">
        <v>47.574399999999997</v>
      </c>
      <c r="Z15" s="1">
        <v>49.789400000000001</v>
      </c>
      <c r="AA15" s="1">
        <v>59.988799999999998</v>
      </c>
      <c r="AB15" s="1">
        <v>54.186599999999999</v>
      </c>
      <c r="AC15" s="1">
        <v>46.233199999999997</v>
      </c>
      <c r="AD15" s="1">
        <v>37.029400000000003</v>
      </c>
      <c r="AE15" s="1">
        <v>56.322200000000002</v>
      </c>
      <c r="AF15" s="1">
        <v>32.709200000000003</v>
      </c>
      <c r="AG15" s="1">
        <v>49.913800000000002</v>
      </c>
      <c r="AH15" s="1">
        <v>53.282600000000002</v>
      </c>
      <c r="AI15" s="1"/>
      <c r="AJ15" s="1">
        <f t="shared" si="8"/>
        <v>20</v>
      </c>
      <c r="AK15" s="1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54</v>
      </c>
      <c r="B16" s="1" t="s">
        <v>37</v>
      </c>
      <c r="C16" s="1">
        <v>200.86</v>
      </c>
      <c r="D16" s="1">
        <v>40.612000000000002</v>
      </c>
      <c r="E16" s="1">
        <v>134.49100000000001</v>
      </c>
      <c r="F16" s="1">
        <v>43.469000000000001</v>
      </c>
      <c r="G16" s="7">
        <v>1</v>
      </c>
      <c r="H16" s="1">
        <v>60</v>
      </c>
      <c r="I16" s="1" t="s">
        <v>38</v>
      </c>
      <c r="J16" s="1">
        <v>135.4</v>
      </c>
      <c r="K16" s="1">
        <f t="shared" si="3"/>
        <v>-0.90899999999999181</v>
      </c>
      <c r="L16" s="1"/>
      <c r="M16" s="1"/>
      <c r="N16" s="1">
        <v>80</v>
      </c>
      <c r="O16" s="1">
        <v>120</v>
      </c>
      <c r="P16" s="1">
        <f t="shared" si="4"/>
        <v>26.898200000000003</v>
      </c>
      <c r="Q16" s="5">
        <f t="shared" si="11"/>
        <v>106.20760000000001</v>
      </c>
      <c r="R16" s="5">
        <v>160</v>
      </c>
      <c r="S16" s="5">
        <f t="shared" si="5"/>
        <v>80</v>
      </c>
      <c r="T16" s="5">
        <v>80</v>
      </c>
      <c r="U16" s="5">
        <v>160</v>
      </c>
      <c r="V16" s="1"/>
      <c r="W16" s="1">
        <f t="shared" si="6"/>
        <v>14.999851291164463</v>
      </c>
      <c r="X16" s="1">
        <f t="shared" si="7"/>
        <v>9.0514978697459298</v>
      </c>
      <c r="Y16" s="1">
        <v>25.352399999999999</v>
      </c>
      <c r="Z16" s="1">
        <v>21.286200000000001</v>
      </c>
      <c r="AA16" s="1">
        <v>46.414999999999999</v>
      </c>
      <c r="AB16" s="1">
        <v>34.079799999999999</v>
      </c>
      <c r="AC16" s="1">
        <v>29.616</v>
      </c>
      <c r="AD16" s="1">
        <v>33.5212</v>
      </c>
      <c r="AE16" s="1">
        <v>34.011600000000001</v>
      </c>
      <c r="AF16" s="1">
        <v>22.7136</v>
      </c>
      <c r="AG16" s="1">
        <v>22.927600000000002</v>
      </c>
      <c r="AH16" s="1">
        <v>38.4634</v>
      </c>
      <c r="AI16" s="1"/>
      <c r="AJ16" s="1">
        <f t="shared" si="8"/>
        <v>80</v>
      </c>
      <c r="AK16" s="1">
        <f t="shared" si="9"/>
        <v>80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55</v>
      </c>
      <c r="B17" s="1" t="s">
        <v>41</v>
      </c>
      <c r="C17" s="1">
        <v>272</v>
      </c>
      <c r="D17" s="1">
        <v>264</v>
      </c>
      <c r="E17" s="1">
        <v>168</v>
      </c>
      <c r="F17" s="1">
        <v>301</v>
      </c>
      <c r="G17" s="7">
        <v>0.25</v>
      </c>
      <c r="H17" s="1">
        <v>120</v>
      </c>
      <c r="I17" s="1" t="s">
        <v>38</v>
      </c>
      <c r="J17" s="1">
        <v>171</v>
      </c>
      <c r="K17" s="1">
        <f t="shared" si="3"/>
        <v>-3</v>
      </c>
      <c r="L17" s="1"/>
      <c r="M17" s="1"/>
      <c r="N17" s="1">
        <v>0</v>
      </c>
      <c r="O17" s="1">
        <v>20</v>
      </c>
      <c r="P17" s="1">
        <f t="shared" si="4"/>
        <v>33.6</v>
      </c>
      <c r="Q17" s="5">
        <f t="shared" si="11"/>
        <v>115.80000000000001</v>
      </c>
      <c r="R17" s="5">
        <v>180</v>
      </c>
      <c r="S17" s="5">
        <f t="shared" si="5"/>
        <v>100</v>
      </c>
      <c r="T17" s="5">
        <v>80</v>
      </c>
      <c r="U17" s="5">
        <v>180</v>
      </c>
      <c r="V17" s="1"/>
      <c r="W17" s="1">
        <f t="shared" si="6"/>
        <v>14.910714285714285</v>
      </c>
      <c r="X17" s="1">
        <f t="shared" si="7"/>
        <v>9.5535714285714288</v>
      </c>
      <c r="Y17" s="1">
        <v>31.8</v>
      </c>
      <c r="Z17" s="1">
        <v>42</v>
      </c>
      <c r="AA17" s="1">
        <v>65</v>
      </c>
      <c r="AB17" s="1">
        <v>58.4</v>
      </c>
      <c r="AC17" s="1">
        <v>51.4</v>
      </c>
      <c r="AD17" s="1">
        <v>41.2</v>
      </c>
      <c r="AE17" s="1">
        <v>54.8</v>
      </c>
      <c r="AF17" s="1">
        <v>22.4</v>
      </c>
      <c r="AG17" s="1">
        <v>34.799999999999997</v>
      </c>
      <c r="AH17" s="1">
        <v>39.799999999999997</v>
      </c>
      <c r="AI17" s="1"/>
      <c r="AJ17" s="1">
        <f t="shared" si="8"/>
        <v>25</v>
      </c>
      <c r="AK17" s="1">
        <f t="shared" si="9"/>
        <v>20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56</v>
      </c>
      <c r="B18" s="1" t="s">
        <v>41</v>
      </c>
      <c r="C18" s="1">
        <v>95</v>
      </c>
      <c r="D18" s="1"/>
      <c r="E18" s="1">
        <v>39</v>
      </c>
      <c r="F18" s="1">
        <v>43</v>
      </c>
      <c r="G18" s="7">
        <v>0.4</v>
      </c>
      <c r="H18" s="1">
        <v>60</v>
      </c>
      <c r="I18" s="1" t="s">
        <v>38</v>
      </c>
      <c r="J18" s="1">
        <v>39</v>
      </c>
      <c r="K18" s="1">
        <f t="shared" si="3"/>
        <v>0</v>
      </c>
      <c r="L18" s="1"/>
      <c r="M18" s="1"/>
      <c r="N18" s="1">
        <v>0</v>
      </c>
      <c r="O18" s="1">
        <v>30</v>
      </c>
      <c r="P18" s="1">
        <f t="shared" si="4"/>
        <v>7.8</v>
      </c>
      <c r="Q18" s="5">
        <f t="shared" si="11"/>
        <v>28.399999999999991</v>
      </c>
      <c r="R18" s="5">
        <v>40</v>
      </c>
      <c r="S18" s="5">
        <f t="shared" si="5"/>
        <v>40</v>
      </c>
      <c r="T18" s="5"/>
      <c r="U18" s="5">
        <v>44</v>
      </c>
      <c r="V18" s="1"/>
      <c r="W18" s="1">
        <f t="shared" si="6"/>
        <v>14.487179487179487</v>
      </c>
      <c r="X18" s="1">
        <f t="shared" si="7"/>
        <v>9.3589743589743595</v>
      </c>
      <c r="Y18" s="1">
        <v>7.4</v>
      </c>
      <c r="Z18" s="1">
        <v>2.2000000000000002</v>
      </c>
      <c r="AA18" s="1">
        <v>12.8</v>
      </c>
      <c r="AB18" s="1">
        <v>12.4</v>
      </c>
      <c r="AC18" s="1">
        <v>8</v>
      </c>
      <c r="AD18" s="1">
        <v>10</v>
      </c>
      <c r="AE18" s="1">
        <v>4.5999999999999996</v>
      </c>
      <c r="AF18" s="1">
        <v>11.6</v>
      </c>
      <c r="AG18" s="1">
        <v>7</v>
      </c>
      <c r="AH18" s="1">
        <v>4.4000000000000004</v>
      </c>
      <c r="AI18" s="43" t="s">
        <v>43</v>
      </c>
      <c r="AJ18" s="1">
        <f t="shared" si="8"/>
        <v>16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57</v>
      </c>
      <c r="B19" s="1" t="s">
        <v>37</v>
      </c>
      <c r="C19" s="1">
        <v>199.83799999999999</v>
      </c>
      <c r="D19" s="1">
        <v>479.75200000000001</v>
      </c>
      <c r="E19" s="1">
        <v>245.36799999999999</v>
      </c>
      <c r="F19" s="1">
        <v>362.53699999999998</v>
      </c>
      <c r="G19" s="7">
        <v>1</v>
      </c>
      <c r="H19" s="1">
        <v>45</v>
      </c>
      <c r="I19" s="1" t="s">
        <v>53</v>
      </c>
      <c r="J19" s="1">
        <v>237.2</v>
      </c>
      <c r="K19" s="1">
        <f t="shared" si="3"/>
        <v>8.1680000000000064</v>
      </c>
      <c r="L19" s="1"/>
      <c r="M19" s="1"/>
      <c r="N19" s="1">
        <v>0</v>
      </c>
      <c r="O19" s="1">
        <v>175</v>
      </c>
      <c r="P19" s="1">
        <f t="shared" si="4"/>
        <v>49.073599999999999</v>
      </c>
      <c r="Q19" s="5">
        <f>14*P19-O19-N19-F19</f>
        <v>149.49340000000001</v>
      </c>
      <c r="R19" s="5">
        <v>200</v>
      </c>
      <c r="S19" s="5">
        <f t="shared" si="5"/>
        <v>120</v>
      </c>
      <c r="T19" s="5">
        <v>80</v>
      </c>
      <c r="U19" s="5">
        <v>200</v>
      </c>
      <c r="V19" s="1"/>
      <c r="W19" s="1">
        <f t="shared" si="6"/>
        <v>15.029201036810017</v>
      </c>
      <c r="X19" s="1">
        <f t="shared" si="7"/>
        <v>10.953689967721953</v>
      </c>
      <c r="Y19" s="1">
        <v>51.197800000000001</v>
      </c>
      <c r="Z19" s="1">
        <v>54.876800000000003</v>
      </c>
      <c r="AA19" s="1">
        <v>68.430599999999998</v>
      </c>
      <c r="AB19" s="1">
        <v>55.007399999999997</v>
      </c>
      <c r="AC19" s="1">
        <v>42.448</v>
      </c>
      <c r="AD19" s="1">
        <v>49.999000000000002</v>
      </c>
      <c r="AE19" s="1">
        <v>55.3202</v>
      </c>
      <c r="AF19" s="1">
        <v>34.566600000000001</v>
      </c>
      <c r="AG19" s="1">
        <v>45.603400000000001</v>
      </c>
      <c r="AH19" s="1">
        <v>58.286200000000001</v>
      </c>
      <c r="AI19" s="1" t="s">
        <v>58</v>
      </c>
      <c r="AJ19" s="1">
        <f t="shared" si="8"/>
        <v>120</v>
      </c>
      <c r="AK19" s="1">
        <f t="shared" si="9"/>
        <v>80</v>
      </c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.75" thickBot="1" x14ac:dyDescent="0.3">
      <c r="A20" s="1" t="s">
        <v>59</v>
      </c>
      <c r="B20" s="1" t="s">
        <v>41</v>
      </c>
      <c r="C20" s="1">
        <v>36</v>
      </c>
      <c r="D20" s="1">
        <v>32</v>
      </c>
      <c r="E20" s="1">
        <v>33</v>
      </c>
      <c r="F20" s="1"/>
      <c r="G20" s="7">
        <v>0.12</v>
      </c>
      <c r="H20" s="1">
        <v>60</v>
      </c>
      <c r="I20" s="1" t="s">
        <v>38</v>
      </c>
      <c r="J20" s="1">
        <v>60</v>
      </c>
      <c r="K20" s="1">
        <f t="shared" si="3"/>
        <v>-27</v>
      </c>
      <c r="L20" s="1"/>
      <c r="M20" s="1"/>
      <c r="N20" s="1">
        <v>120</v>
      </c>
      <c r="O20" s="1">
        <v>200</v>
      </c>
      <c r="P20" s="1">
        <f t="shared" si="4"/>
        <v>6.6</v>
      </c>
      <c r="Q20" s="5">
        <v>20</v>
      </c>
      <c r="R20" s="5">
        <f t="shared" si="10"/>
        <v>20</v>
      </c>
      <c r="S20" s="5">
        <f t="shared" si="5"/>
        <v>20</v>
      </c>
      <c r="T20" s="5"/>
      <c r="U20" s="5"/>
      <c r="V20" s="1"/>
      <c r="W20" s="1">
        <f t="shared" si="6"/>
        <v>51.515151515151516</v>
      </c>
      <c r="X20" s="1">
        <f t="shared" si="7"/>
        <v>48.484848484848484</v>
      </c>
      <c r="Y20" s="1">
        <v>24.2</v>
      </c>
      <c r="Z20" s="1">
        <v>11</v>
      </c>
      <c r="AA20" s="1">
        <v>43.4</v>
      </c>
      <c r="AB20" s="1">
        <v>28</v>
      </c>
      <c r="AC20" s="1">
        <v>32</v>
      </c>
      <c r="AD20" s="1">
        <v>27.2</v>
      </c>
      <c r="AE20" s="1">
        <v>22.6</v>
      </c>
      <c r="AF20" s="1">
        <v>24.4</v>
      </c>
      <c r="AG20" s="1">
        <v>44.4</v>
      </c>
      <c r="AH20" s="1">
        <v>30.2</v>
      </c>
      <c r="AI20" s="1"/>
      <c r="AJ20" s="1">
        <f t="shared" si="8"/>
        <v>2.4</v>
      </c>
      <c r="AK20" s="1">
        <f t="shared" si="9"/>
        <v>0</v>
      </c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4" t="s">
        <v>60</v>
      </c>
      <c r="B21" s="15" t="s">
        <v>37</v>
      </c>
      <c r="C21" s="15">
        <v>70.790999999999997</v>
      </c>
      <c r="D21" s="15">
        <v>35.179000000000002</v>
      </c>
      <c r="E21" s="15">
        <v>77.093000000000004</v>
      </c>
      <c r="F21" s="16">
        <v>23.859000000000002</v>
      </c>
      <c r="G21" s="17">
        <v>0</v>
      </c>
      <c r="H21" s="18">
        <v>45</v>
      </c>
      <c r="I21" s="18" t="s">
        <v>61</v>
      </c>
      <c r="J21" s="18">
        <v>79</v>
      </c>
      <c r="K21" s="18">
        <f t="shared" si="3"/>
        <v>-1.9069999999999965</v>
      </c>
      <c r="L21" s="18"/>
      <c r="M21" s="18"/>
      <c r="N21" s="18">
        <v>50</v>
      </c>
      <c r="O21" s="18">
        <v>50</v>
      </c>
      <c r="P21" s="18">
        <f t="shared" si="4"/>
        <v>15.418600000000001</v>
      </c>
      <c r="Q21" s="19"/>
      <c r="R21" s="19">
        <f t="shared" si="10"/>
        <v>0</v>
      </c>
      <c r="S21" s="5">
        <f t="shared" si="5"/>
        <v>0</v>
      </c>
      <c r="T21" s="19"/>
      <c r="U21" s="19"/>
      <c r="V21" s="18"/>
      <c r="W21" s="18">
        <f t="shared" si="6"/>
        <v>8.0330899044011783</v>
      </c>
      <c r="X21" s="18">
        <f t="shared" si="7"/>
        <v>8.0330899044011783</v>
      </c>
      <c r="Y21" s="18">
        <v>14.9048</v>
      </c>
      <c r="Z21" s="18">
        <v>12.6564</v>
      </c>
      <c r="AA21" s="18">
        <v>17.758600000000001</v>
      </c>
      <c r="AB21" s="18">
        <v>14.9482</v>
      </c>
      <c r="AC21" s="18">
        <v>12.808199999999999</v>
      </c>
      <c r="AD21" s="18">
        <v>11.7362</v>
      </c>
      <c r="AE21" s="18">
        <v>20.300799999999999</v>
      </c>
      <c r="AF21" s="18">
        <v>13.226000000000001</v>
      </c>
      <c r="AG21" s="18">
        <v>13.627000000000001</v>
      </c>
      <c r="AH21" s="18">
        <v>16.223400000000002</v>
      </c>
      <c r="AI21" s="20" t="s">
        <v>62</v>
      </c>
      <c r="AJ21" s="18">
        <f t="shared" si="8"/>
        <v>0</v>
      </c>
      <c r="AK21" s="18">
        <f t="shared" si="9"/>
        <v>0</v>
      </c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.75" thickBot="1" x14ac:dyDescent="0.3">
      <c r="A22" s="35" t="s">
        <v>154</v>
      </c>
      <c r="B22" s="36" t="s">
        <v>37</v>
      </c>
      <c r="C22" s="36"/>
      <c r="D22" s="36"/>
      <c r="E22" s="36"/>
      <c r="F22" s="37"/>
      <c r="G22" s="38">
        <v>1</v>
      </c>
      <c r="H22" s="39">
        <v>45</v>
      </c>
      <c r="I22" s="39" t="s">
        <v>38</v>
      </c>
      <c r="J22" s="39"/>
      <c r="K22" s="39"/>
      <c r="L22" s="39"/>
      <c r="M22" s="39"/>
      <c r="N22" s="39"/>
      <c r="O22" s="39"/>
      <c r="P22" s="39">
        <f t="shared" si="4"/>
        <v>0</v>
      </c>
      <c r="Q22" s="40">
        <v>50</v>
      </c>
      <c r="R22" s="40">
        <v>100</v>
      </c>
      <c r="S22" s="5">
        <f t="shared" si="5"/>
        <v>40</v>
      </c>
      <c r="T22" s="40">
        <v>60</v>
      </c>
      <c r="U22" s="40">
        <v>100</v>
      </c>
      <c r="V22" s="39"/>
      <c r="W22" s="39" t="e">
        <f t="shared" si="6"/>
        <v>#DIV/0!</v>
      </c>
      <c r="X22" s="39" t="e">
        <f t="shared" si="7"/>
        <v>#DIV/0!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55" t="s">
        <v>228</v>
      </c>
      <c r="AJ22" s="39">
        <f t="shared" si="8"/>
        <v>40</v>
      </c>
      <c r="AK22" s="39">
        <f t="shared" si="9"/>
        <v>60</v>
      </c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63</v>
      </c>
      <c r="B23" s="1" t="s">
        <v>41</v>
      </c>
      <c r="C23" s="1">
        <v>408</v>
      </c>
      <c r="D23" s="1">
        <v>120</v>
      </c>
      <c r="E23" s="1">
        <v>283</v>
      </c>
      <c r="F23" s="1">
        <v>144</v>
      </c>
      <c r="G23" s="7">
        <v>0.25</v>
      </c>
      <c r="H23" s="1">
        <v>120</v>
      </c>
      <c r="I23" s="1" t="s">
        <v>38</v>
      </c>
      <c r="J23" s="1">
        <v>286</v>
      </c>
      <c r="K23" s="1">
        <f t="shared" si="3"/>
        <v>-3</v>
      </c>
      <c r="L23" s="1"/>
      <c r="M23" s="1"/>
      <c r="N23" s="1">
        <v>100</v>
      </c>
      <c r="O23" s="1">
        <v>170</v>
      </c>
      <c r="P23" s="1">
        <f t="shared" si="4"/>
        <v>56.6</v>
      </c>
      <c r="Q23" s="5">
        <f t="shared" ref="Q23:Q28" si="13">13*P23-O23-N23-F23</f>
        <v>321.80000000000007</v>
      </c>
      <c r="R23" s="5">
        <v>430</v>
      </c>
      <c r="S23" s="5">
        <f t="shared" si="5"/>
        <v>230</v>
      </c>
      <c r="T23" s="5">
        <v>200</v>
      </c>
      <c r="U23" s="5">
        <v>430</v>
      </c>
      <c r="V23" s="1"/>
      <c r="W23" s="1">
        <f t="shared" si="6"/>
        <v>14.911660777385158</v>
      </c>
      <c r="X23" s="1">
        <f t="shared" si="7"/>
        <v>7.3144876325088335</v>
      </c>
      <c r="Y23" s="1">
        <v>47.2</v>
      </c>
      <c r="Z23" s="1">
        <v>39</v>
      </c>
      <c r="AA23" s="1">
        <v>97.4</v>
      </c>
      <c r="AB23" s="1">
        <v>76.2</v>
      </c>
      <c r="AC23" s="1">
        <v>67</v>
      </c>
      <c r="AD23" s="1">
        <v>61.2</v>
      </c>
      <c r="AE23" s="1">
        <v>65.8</v>
      </c>
      <c r="AF23" s="1">
        <v>34.6</v>
      </c>
      <c r="AG23" s="1">
        <v>53.6</v>
      </c>
      <c r="AH23" s="1">
        <v>71.599999999999994</v>
      </c>
      <c r="AI23" s="1"/>
      <c r="AJ23" s="1">
        <f t="shared" si="8"/>
        <v>57.5</v>
      </c>
      <c r="AK23" s="1">
        <f t="shared" si="9"/>
        <v>50</v>
      </c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64</v>
      </c>
      <c r="B24" s="1" t="s">
        <v>37</v>
      </c>
      <c r="C24" s="1">
        <v>23.997</v>
      </c>
      <c r="D24" s="1">
        <v>23.428999999999998</v>
      </c>
      <c r="E24" s="1">
        <v>5.0880000000000001</v>
      </c>
      <c r="F24" s="1">
        <v>34.262</v>
      </c>
      <c r="G24" s="7">
        <v>1</v>
      </c>
      <c r="H24" s="1">
        <v>120</v>
      </c>
      <c r="I24" s="1" t="s">
        <v>38</v>
      </c>
      <c r="J24" s="1">
        <v>5.5</v>
      </c>
      <c r="K24" s="1">
        <f t="shared" si="3"/>
        <v>-0.41199999999999992</v>
      </c>
      <c r="L24" s="1"/>
      <c r="M24" s="1"/>
      <c r="N24" s="1">
        <v>20</v>
      </c>
      <c r="O24" s="1">
        <v>20</v>
      </c>
      <c r="P24" s="1">
        <f t="shared" si="4"/>
        <v>1.0176000000000001</v>
      </c>
      <c r="Q24" s="5"/>
      <c r="R24" s="5">
        <f t="shared" si="10"/>
        <v>0</v>
      </c>
      <c r="S24" s="5">
        <f t="shared" si="5"/>
        <v>0</v>
      </c>
      <c r="T24" s="5"/>
      <c r="U24" s="5"/>
      <c r="V24" s="1"/>
      <c r="W24" s="1">
        <f t="shared" si="6"/>
        <v>72.977594339622641</v>
      </c>
      <c r="X24" s="1">
        <f t="shared" si="7"/>
        <v>72.977594339622641</v>
      </c>
      <c r="Y24" s="1">
        <v>5.3284000000000002</v>
      </c>
      <c r="Z24" s="1">
        <v>4.7644000000000002</v>
      </c>
      <c r="AA24" s="1">
        <v>7.8532000000000002</v>
      </c>
      <c r="AB24" s="1">
        <v>7.665</v>
      </c>
      <c r="AC24" s="1">
        <v>6.2035999999999998</v>
      </c>
      <c r="AD24" s="1">
        <v>4.5793999999999997</v>
      </c>
      <c r="AE24" s="1">
        <v>4.7774000000000001</v>
      </c>
      <c r="AF24" s="1">
        <v>0.1956</v>
      </c>
      <c r="AG24" s="1">
        <v>4.5724</v>
      </c>
      <c r="AH24" s="1">
        <v>4.1322000000000001</v>
      </c>
      <c r="AI24" s="43" t="s">
        <v>43</v>
      </c>
      <c r="AJ24" s="1">
        <f t="shared" si="8"/>
        <v>0</v>
      </c>
      <c r="AK24" s="1">
        <f t="shared" si="9"/>
        <v>0</v>
      </c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65</v>
      </c>
      <c r="B25" s="1" t="s">
        <v>41</v>
      </c>
      <c r="C25" s="1">
        <v>47</v>
      </c>
      <c r="D25" s="1">
        <v>120</v>
      </c>
      <c r="E25" s="1">
        <v>98</v>
      </c>
      <c r="F25" s="1">
        <v>23</v>
      </c>
      <c r="G25" s="7">
        <v>0.4</v>
      </c>
      <c r="H25" s="1">
        <v>45</v>
      </c>
      <c r="I25" s="1" t="s">
        <v>38</v>
      </c>
      <c r="J25" s="1">
        <v>99</v>
      </c>
      <c r="K25" s="1">
        <f t="shared" si="3"/>
        <v>-1</v>
      </c>
      <c r="L25" s="1"/>
      <c r="M25" s="1"/>
      <c r="N25" s="1">
        <v>100</v>
      </c>
      <c r="O25" s="1">
        <v>100</v>
      </c>
      <c r="P25" s="1">
        <f t="shared" si="4"/>
        <v>19.600000000000001</v>
      </c>
      <c r="Q25" s="5">
        <f t="shared" si="13"/>
        <v>31.800000000000011</v>
      </c>
      <c r="R25" s="5">
        <v>70</v>
      </c>
      <c r="S25" s="5">
        <f t="shared" si="5"/>
        <v>70</v>
      </c>
      <c r="T25" s="5"/>
      <c r="U25" s="5">
        <v>70</v>
      </c>
      <c r="V25" s="1"/>
      <c r="W25" s="1">
        <f t="shared" si="6"/>
        <v>14.948979591836734</v>
      </c>
      <c r="X25" s="1">
        <f t="shared" si="7"/>
        <v>11.377551020408163</v>
      </c>
      <c r="Y25" s="1">
        <v>23.2</v>
      </c>
      <c r="Z25" s="1">
        <v>14.6</v>
      </c>
      <c r="AA25" s="1">
        <v>11.8</v>
      </c>
      <c r="AB25" s="1">
        <v>2</v>
      </c>
      <c r="AC25" s="1">
        <v>19</v>
      </c>
      <c r="AD25" s="1">
        <v>23.2</v>
      </c>
      <c r="AE25" s="1">
        <v>10.4</v>
      </c>
      <c r="AF25" s="1">
        <v>16.600000000000001</v>
      </c>
      <c r="AG25" s="1">
        <v>18.2</v>
      </c>
      <c r="AH25" s="1">
        <v>23.8</v>
      </c>
      <c r="AI25" s="1" t="s">
        <v>58</v>
      </c>
      <c r="AJ25" s="1">
        <f t="shared" si="8"/>
        <v>28</v>
      </c>
      <c r="AK25" s="1">
        <f t="shared" si="9"/>
        <v>0</v>
      </c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66</v>
      </c>
      <c r="B26" s="1" t="s">
        <v>37</v>
      </c>
      <c r="C26" s="1">
        <v>260.19299999999998</v>
      </c>
      <c r="D26" s="1">
        <v>114.54600000000001</v>
      </c>
      <c r="E26" s="1">
        <v>163.84899999999999</v>
      </c>
      <c r="F26" s="1">
        <v>163.43199999999999</v>
      </c>
      <c r="G26" s="7">
        <v>1</v>
      </c>
      <c r="H26" s="1">
        <v>60</v>
      </c>
      <c r="I26" s="1" t="s">
        <v>45</v>
      </c>
      <c r="J26" s="1">
        <v>157.9</v>
      </c>
      <c r="K26" s="1">
        <f t="shared" si="3"/>
        <v>5.9489999999999839</v>
      </c>
      <c r="L26" s="1"/>
      <c r="M26" s="1"/>
      <c r="N26" s="1">
        <v>100</v>
      </c>
      <c r="O26" s="1">
        <v>130</v>
      </c>
      <c r="P26" s="1">
        <f t="shared" si="4"/>
        <v>32.769799999999996</v>
      </c>
      <c r="Q26" s="5">
        <f>14*P26-O26-N26-F26</f>
        <v>65.345199999999949</v>
      </c>
      <c r="R26" s="57">
        <v>150</v>
      </c>
      <c r="S26" s="5">
        <f t="shared" si="5"/>
        <v>50</v>
      </c>
      <c r="T26" s="57">
        <v>100</v>
      </c>
      <c r="U26" s="5">
        <v>100</v>
      </c>
      <c r="V26" s="1"/>
      <c r="W26" s="1">
        <f t="shared" si="6"/>
        <v>16.583317566784054</v>
      </c>
      <c r="X26" s="1">
        <f t="shared" si="7"/>
        <v>12.005932291317007</v>
      </c>
      <c r="Y26" s="1">
        <v>37.084000000000003</v>
      </c>
      <c r="Z26" s="1">
        <v>34.355400000000003</v>
      </c>
      <c r="AA26" s="1">
        <v>68.521199999999993</v>
      </c>
      <c r="AB26" s="1">
        <v>44.393000000000001</v>
      </c>
      <c r="AC26" s="1">
        <v>39.375599999999999</v>
      </c>
      <c r="AD26" s="1">
        <v>43.728000000000002</v>
      </c>
      <c r="AE26" s="1">
        <v>48.588000000000001</v>
      </c>
      <c r="AF26" s="1">
        <v>33.9116</v>
      </c>
      <c r="AG26" s="1">
        <v>26.0152</v>
      </c>
      <c r="AH26" s="1">
        <v>53.040999999999997</v>
      </c>
      <c r="AI26" s="1"/>
      <c r="AJ26" s="1">
        <f t="shared" si="8"/>
        <v>50</v>
      </c>
      <c r="AK26" s="1">
        <f t="shared" si="9"/>
        <v>100</v>
      </c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67</v>
      </c>
      <c r="B27" s="1" t="s">
        <v>41</v>
      </c>
      <c r="C27" s="1">
        <v>374</v>
      </c>
      <c r="D27" s="1">
        <v>160</v>
      </c>
      <c r="E27" s="1">
        <v>185</v>
      </c>
      <c r="F27" s="1">
        <v>258</v>
      </c>
      <c r="G27" s="7">
        <v>0.22</v>
      </c>
      <c r="H27" s="1">
        <v>120</v>
      </c>
      <c r="I27" s="1" t="s">
        <v>38</v>
      </c>
      <c r="J27" s="1">
        <v>188</v>
      </c>
      <c r="K27" s="1">
        <f t="shared" si="3"/>
        <v>-3</v>
      </c>
      <c r="L27" s="1"/>
      <c r="M27" s="1"/>
      <c r="N27" s="1">
        <v>80</v>
      </c>
      <c r="O27" s="1">
        <v>120</v>
      </c>
      <c r="P27" s="1">
        <f t="shared" si="4"/>
        <v>37</v>
      </c>
      <c r="Q27" s="5">
        <f t="shared" si="13"/>
        <v>23</v>
      </c>
      <c r="R27" s="5">
        <v>100</v>
      </c>
      <c r="S27" s="5">
        <f t="shared" si="5"/>
        <v>30</v>
      </c>
      <c r="T27" s="5">
        <v>70</v>
      </c>
      <c r="U27" s="5">
        <v>100</v>
      </c>
      <c r="V27" s="1"/>
      <c r="W27" s="1">
        <f t="shared" si="6"/>
        <v>15.081081081081081</v>
      </c>
      <c r="X27" s="1">
        <f t="shared" si="7"/>
        <v>12.378378378378379</v>
      </c>
      <c r="Y27" s="1">
        <v>43.2</v>
      </c>
      <c r="Z27" s="1">
        <v>43.8</v>
      </c>
      <c r="AA27" s="1">
        <v>67.8</v>
      </c>
      <c r="AB27" s="1">
        <v>57.2</v>
      </c>
      <c r="AC27" s="1">
        <v>54.4</v>
      </c>
      <c r="AD27" s="1">
        <v>51.8</v>
      </c>
      <c r="AE27" s="1">
        <v>73.400000000000006</v>
      </c>
      <c r="AF27" s="1">
        <v>19.2</v>
      </c>
      <c r="AG27" s="1">
        <v>26.6</v>
      </c>
      <c r="AH27" s="1">
        <v>51</v>
      </c>
      <c r="AI27" s="1"/>
      <c r="AJ27" s="1">
        <f t="shared" si="8"/>
        <v>6.6</v>
      </c>
      <c r="AK27" s="1">
        <f t="shared" si="9"/>
        <v>15.4</v>
      </c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.75" thickBot="1" x14ac:dyDescent="0.3">
      <c r="A28" s="1" t="s">
        <v>68</v>
      </c>
      <c r="B28" s="1" t="s">
        <v>41</v>
      </c>
      <c r="C28" s="1"/>
      <c r="D28" s="1">
        <v>8</v>
      </c>
      <c r="E28" s="1">
        <v>7</v>
      </c>
      <c r="F28" s="1"/>
      <c r="G28" s="7">
        <v>0.33</v>
      </c>
      <c r="H28" s="1">
        <v>45</v>
      </c>
      <c r="I28" s="1" t="s">
        <v>38</v>
      </c>
      <c r="J28" s="1">
        <v>28</v>
      </c>
      <c r="K28" s="1">
        <f t="shared" si="3"/>
        <v>-21</v>
      </c>
      <c r="L28" s="1"/>
      <c r="M28" s="1"/>
      <c r="N28" s="1">
        <v>8</v>
      </c>
      <c r="O28" s="1">
        <v>8</v>
      </c>
      <c r="P28" s="1">
        <f t="shared" si="4"/>
        <v>1.4</v>
      </c>
      <c r="Q28" s="5">
        <f t="shared" si="13"/>
        <v>2.1999999999999993</v>
      </c>
      <c r="R28" s="5">
        <v>8</v>
      </c>
      <c r="S28" s="5">
        <f t="shared" si="5"/>
        <v>8</v>
      </c>
      <c r="T28" s="5"/>
      <c r="U28" s="5"/>
      <c r="V28" s="1"/>
      <c r="W28" s="1">
        <f t="shared" si="6"/>
        <v>17.142857142857142</v>
      </c>
      <c r="X28" s="1">
        <f t="shared" si="7"/>
        <v>11.428571428571429</v>
      </c>
      <c r="Y28" s="1">
        <v>-0.8</v>
      </c>
      <c r="Z28" s="1">
        <v>0.4</v>
      </c>
      <c r="AA28" s="1">
        <v>4.4000000000000004</v>
      </c>
      <c r="AB28" s="1">
        <v>4.4000000000000004</v>
      </c>
      <c r="AC28" s="1">
        <v>2</v>
      </c>
      <c r="AD28" s="1">
        <v>3.2</v>
      </c>
      <c r="AE28" s="1">
        <v>6.2</v>
      </c>
      <c r="AF28" s="1">
        <v>7.6</v>
      </c>
      <c r="AG28" s="1">
        <v>11</v>
      </c>
      <c r="AH28" s="1">
        <v>2.4</v>
      </c>
      <c r="AI28" s="1" t="s">
        <v>69</v>
      </c>
      <c r="AJ28" s="1">
        <f t="shared" si="8"/>
        <v>2.64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4" t="s">
        <v>70</v>
      </c>
      <c r="B29" s="15" t="s">
        <v>41</v>
      </c>
      <c r="C29" s="15">
        <v>155</v>
      </c>
      <c r="D29" s="15">
        <v>72</v>
      </c>
      <c r="E29" s="15">
        <v>49</v>
      </c>
      <c r="F29" s="16">
        <v>156</v>
      </c>
      <c r="G29" s="17">
        <v>0</v>
      </c>
      <c r="H29" s="18">
        <v>45</v>
      </c>
      <c r="I29" s="18" t="s">
        <v>61</v>
      </c>
      <c r="J29" s="18">
        <v>52</v>
      </c>
      <c r="K29" s="18">
        <f t="shared" si="3"/>
        <v>-3</v>
      </c>
      <c r="L29" s="18"/>
      <c r="M29" s="18"/>
      <c r="N29" s="18">
        <v>0</v>
      </c>
      <c r="O29" s="18">
        <v>20</v>
      </c>
      <c r="P29" s="18">
        <f t="shared" si="4"/>
        <v>9.8000000000000007</v>
      </c>
      <c r="Q29" s="19"/>
      <c r="R29" s="19">
        <f t="shared" si="10"/>
        <v>0</v>
      </c>
      <c r="S29" s="5">
        <f t="shared" si="5"/>
        <v>0</v>
      </c>
      <c r="T29" s="19"/>
      <c r="U29" s="19"/>
      <c r="V29" s="18"/>
      <c r="W29" s="18">
        <f t="shared" si="6"/>
        <v>17.959183673469386</v>
      </c>
      <c r="X29" s="18">
        <f t="shared" si="7"/>
        <v>17.959183673469386</v>
      </c>
      <c r="Y29" s="18">
        <v>15.6</v>
      </c>
      <c r="Z29" s="18">
        <v>20.2</v>
      </c>
      <c r="AA29" s="18">
        <v>15</v>
      </c>
      <c r="AB29" s="18">
        <v>29</v>
      </c>
      <c r="AC29" s="18">
        <v>19</v>
      </c>
      <c r="AD29" s="18">
        <v>3.6</v>
      </c>
      <c r="AE29" s="18">
        <v>27</v>
      </c>
      <c r="AF29" s="18">
        <v>7.8</v>
      </c>
      <c r="AG29" s="18">
        <v>15.6</v>
      </c>
      <c r="AH29" s="18">
        <v>12.4</v>
      </c>
      <c r="AI29" s="21" t="s">
        <v>160</v>
      </c>
      <c r="AJ29" s="18">
        <f t="shared" si="8"/>
        <v>0</v>
      </c>
      <c r="AK29" s="18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.75" thickBot="1" x14ac:dyDescent="0.3">
      <c r="A30" s="35" t="s">
        <v>155</v>
      </c>
      <c r="B30" s="36" t="s">
        <v>41</v>
      </c>
      <c r="C30" s="36"/>
      <c r="D30" s="36"/>
      <c r="E30" s="36"/>
      <c r="F30" s="37"/>
      <c r="G30" s="38">
        <v>0.3</v>
      </c>
      <c r="H30" s="39">
        <v>50</v>
      </c>
      <c r="I30" s="39" t="s">
        <v>38</v>
      </c>
      <c r="J30" s="39"/>
      <c r="K30" s="39"/>
      <c r="L30" s="39"/>
      <c r="M30" s="39"/>
      <c r="N30" s="39"/>
      <c r="O30" s="39"/>
      <c r="P30" s="39">
        <f t="shared" si="4"/>
        <v>0</v>
      </c>
      <c r="Q30" s="40">
        <v>20</v>
      </c>
      <c r="R30" s="40">
        <f t="shared" si="10"/>
        <v>20</v>
      </c>
      <c r="S30" s="5">
        <f t="shared" si="5"/>
        <v>0</v>
      </c>
      <c r="T30" s="40">
        <v>20</v>
      </c>
      <c r="U30" s="40"/>
      <c r="V30" s="39"/>
      <c r="W30" s="39" t="e">
        <f t="shared" si="6"/>
        <v>#DIV/0!</v>
      </c>
      <c r="X30" s="39" t="e">
        <f t="shared" si="7"/>
        <v>#DIV/0!</v>
      </c>
      <c r="Y30" s="39">
        <v>0</v>
      </c>
      <c r="Z30" s="39">
        <v>0</v>
      </c>
      <c r="AA30" s="39">
        <v>0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55" t="s">
        <v>229</v>
      </c>
      <c r="AJ30" s="39">
        <f t="shared" si="8"/>
        <v>0</v>
      </c>
      <c r="AK30" s="39">
        <f t="shared" si="9"/>
        <v>6</v>
      </c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71</v>
      </c>
      <c r="B31" s="1" t="s">
        <v>41</v>
      </c>
      <c r="C31" s="1">
        <v>4</v>
      </c>
      <c r="D31" s="1">
        <v>10</v>
      </c>
      <c r="E31" s="1">
        <v>9</v>
      </c>
      <c r="F31" s="1"/>
      <c r="G31" s="7">
        <v>0.09</v>
      </c>
      <c r="H31" s="1">
        <v>45</v>
      </c>
      <c r="I31" s="1" t="s">
        <v>38</v>
      </c>
      <c r="J31" s="1">
        <v>100</v>
      </c>
      <c r="K31" s="1">
        <f t="shared" si="3"/>
        <v>-91</v>
      </c>
      <c r="L31" s="1"/>
      <c r="M31" s="1"/>
      <c r="N31" s="1">
        <v>40</v>
      </c>
      <c r="O31" s="1">
        <v>40</v>
      </c>
      <c r="P31" s="1">
        <f t="shared" si="4"/>
        <v>1.8</v>
      </c>
      <c r="Q31" s="5"/>
      <c r="R31" s="5">
        <f t="shared" si="10"/>
        <v>0</v>
      </c>
      <c r="S31" s="5">
        <f t="shared" si="5"/>
        <v>0</v>
      </c>
      <c r="T31" s="5"/>
      <c r="U31" s="5"/>
      <c r="V31" s="1"/>
      <c r="W31" s="1">
        <f t="shared" si="6"/>
        <v>44.444444444444443</v>
      </c>
      <c r="X31" s="1">
        <f t="shared" si="7"/>
        <v>44.444444444444443</v>
      </c>
      <c r="Y31" s="1">
        <v>7.2</v>
      </c>
      <c r="Z31" s="1">
        <v>3.4</v>
      </c>
      <c r="AA31" s="1">
        <v>8.6</v>
      </c>
      <c r="AB31" s="1">
        <v>6.8</v>
      </c>
      <c r="AC31" s="1">
        <v>6</v>
      </c>
      <c r="AD31" s="1">
        <v>7.4</v>
      </c>
      <c r="AE31" s="1">
        <v>2.8</v>
      </c>
      <c r="AF31" s="1">
        <v>8.4</v>
      </c>
      <c r="AG31" s="1">
        <v>5.8</v>
      </c>
      <c r="AH31" s="1">
        <v>0</v>
      </c>
      <c r="AI31" s="1"/>
      <c r="AJ31" s="1">
        <f t="shared" si="8"/>
        <v>0</v>
      </c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72</v>
      </c>
      <c r="B32" s="1" t="s">
        <v>37</v>
      </c>
      <c r="C32" s="1">
        <v>104.48099999999999</v>
      </c>
      <c r="D32" s="1">
        <v>444.64</v>
      </c>
      <c r="E32" s="1">
        <v>184.85300000000001</v>
      </c>
      <c r="F32" s="1">
        <v>289.42099999999999</v>
      </c>
      <c r="G32" s="7">
        <v>1</v>
      </c>
      <c r="H32" s="1">
        <v>45</v>
      </c>
      <c r="I32" s="1" t="s">
        <v>53</v>
      </c>
      <c r="J32" s="1">
        <v>185.5</v>
      </c>
      <c r="K32" s="1">
        <f t="shared" si="3"/>
        <v>-0.64699999999999136</v>
      </c>
      <c r="L32" s="1"/>
      <c r="M32" s="1"/>
      <c r="N32" s="1">
        <v>0</v>
      </c>
      <c r="O32" s="1">
        <v>60</v>
      </c>
      <c r="P32" s="1">
        <f t="shared" si="4"/>
        <v>36.970600000000005</v>
      </c>
      <c r="Q32" s="5">
        <f>14*P32-O32-N32-F32</f>
        <v>168.1674000000001</v>
      </c>
      <c r="R32" s="5">
        <v>210</v>
      </c>
      <c r="S32" s="5">
        <f t="shared" si="5"/>
        <v>110</v>
      </c>
      <c r="T32" s="5">
        <v>100</v>
      </c>
      <c r="U32" s="5">
        <v>210</v>
      </c>
      <c r="V32" s="1"/>
      <c r="W32" s="1">
        <f t="shared" si="6"/>
        <v>15.131509902463037</v>
      </c>
      <c r="X32" s="1">
        <f t="shared" si="7"/>
        <v>9.4513207792137521</v>
      </c>
      <c r="Y32" s="1">
        <v>36.199800000000003</v>
      </c>
      <c r="Z32" s="1">
        <v>50.689</v>
      </c>
      <c r="AA32" s="1">
        <v>29.7316</v>
      </c>
      <c r="AB32" s="1">
        <v>30.647200000000002</v>
      </c>
      <c r="AC32" s="1">
        <v>31.489000000000001</v>
      </c>
      <c r="AD32" s="1">
        <v>35.928600000000003</v>
      </c>
      <c r="AE32" s="1">
        <v>35.546799999999998</v>
      </c>
      <c r="AF32" s="1">
        <v>32.0974</v>
      </c>
      <c r="AG32" s="1">
        <v>25.116199999999999</v>
      </c>
      <c r="AH32" s="1">
        <v>32.105800000000002</v>
      </c>
      <c r="AI32" s="1"/>
      <c r="AJ32" s="1">
        <f t="shared" si="8"/>
        <v>110</v>
      </c>
      <c r="AK32" s="1">
        <f t="shared" si="9"/>
        <v>100</v>
      </c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73</v>
      </c>
      <c r="B33" s="1" t="s">
        <v>41</v>
      </c>
      <c r="C33" s="1">
        <v>23</v>
      </c>
      <c r="D33" s="1">
        <v>120</v>
      </c>
      <c r="E33" s="1">
        <v>86</v>
      </c>
      <c r="F33" s="1">
        <v>32</v>
      </c>
      <c r="G33" s="7">
        <v>0.4</v>
      </c>
      <c r="H33" s="1">
        <v>60</v>
      </c>
      <c r="I33" s="1" t="s">
        <v>38</v>
      </c>
      <c r="J33" s="1">
        <v>149</v>
      </c>
      <c r="K33" s="1">
        <f t="shared" si="3"/>
        <v>-63</v>
      </c>
      <c r="L33" s="1"/>
      <c r="M33" s="1"/>
      <c r="N33" s="1">
        <v>94</v>
      </c>
      <c r="O33" s="1">
        <v>116</v>
      </c>
      <c r="P33" s="1">
        <f t="shared" si="4"/>
        <v>17.2</v>
      </c>
      <c r="Q33" s="5">
        <v>40</v>
      </c>
      <c r="R33" s="5">
        <f t="shared" si="10"/>
        <v>40</v>
      </c>
      <c r="S33" s="5">
        <f t="shared" si="5"/>
        <v>40</v>
      </c>
      <c r="T33" s="5"/>
      <c r="U33" s="5"/>
      <c r="V33" s="1"/>
      <c r="W33" s="1">
        <f t="shared" si="6"/>
        <v>16.395348837209301</v>
      </c>
      <c r="X33" s="1">
        <f t="shared" si="7"/>
        <v>14.069767441860465</v>
      </c>
      <c r="Y33" s="1">
        <v>22.6</v>
      </c>
      <c r="Z33" s="1">
        <v>17.2</v>
      </c>
      <c r="AA33" s="1">
        <v>23</v>
      </c>
      <c r="AB33" s="1">
        <v>18.399999999999999</v>
      </c>
      <c r="AC33" s="1">
        <v>19.600000000000001</v>
      </c>
      <c r="AD33" s="1">
        <v>20.6</v>
      </c>
      <c r="AE33" s="1">
        <v>6.2</v>
      </c>
      <c r="AF33" s="1">
        <v>20.2</v>
      </c>
      <c r="AG33" s="1">
        <v>21</v>
      </c>
      <c r="AH33" s="1">
        <v>19.600000000000001</v>
      </c>
      <c r="AI33" s="1" t="s">
        <v>58</v>
      </c>
      <c r="AJ33" s="1">
        <f t="shared" si="8"/>
        <v>16</v>
      </c>
      <c r="AK33" s="1">
        <f t="shared" si="9"/>
        <v>0</v>
      </c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74</v>
      </c>
      <c r="B34" s="1" t="s">
        <v>41</v>
      </c>
      <c r="C34" s="1">
        <v>584</v>
      </c>
      <c r="D34" s="1">
        <v>368</v>
      </c>
      <c r="E34" s="1">
        <v>417.72500000000002</v>
      </c>
      <c r="F34" s="1">
        <v>369.27499999999998</v>
      </c>
      <c r="G34" s="7">
        <v>0.4</v>
      </c>
      <c r="H34" s="1">
        <v>60</v>
      </c>
      <c r="I34" s="1" t="s">
        <v>45</v>
      </c>
      <c r="J34" s="1">
        <v>420.4</v>
      </c>
      <c r="K34" s="1">
        <f t="shared" si="3"/>
        <v>-2.6749999999999545</v>
      </c>
      <c r="L34" s="1"/>
      <c r="M34" s="1"/>
      <c r="N34" s="1">
        <v>310</v>
      </c>
      <c r="O34" s="1">
        <v>400</v>
      </c>
      <c r="P34" s="1">
        <f t="shared" si="4"/>
        <v>83.545000000000002</v>
      </c>
      <c r="Q34" s="5">
        <f>14*P34-O34-N34-F34</f>
        <v>90.355000000000132</v>
      </c>
      <c r="R34" s="5">
        <v>170</v>
      </c>
      <c r="S34" s="5">
        <f t="shared" si="5"/>
        <v>100</v>
      </c>
      <c r="T34" s="5">
        <v>70</v>
      </c>
      <c r="U34" s="5">
        <v>170</v>
      </c>
      <c r="V34" s="1"/>
      <c r="W34" s="1">
        <f t="shared" si="6"/>
        <v>14.953318570830092</v>
      </c>
      <c r="X34" s="1">
        <f t="shared" si="7"/>
        <v>12.918487042911007</v>
      </c>
      <c r="Y34" s="1">
        <v>100.2</v>
      </c>
      <c r="Z34" s="1">
        <v>85.4</v>
      </c>
      <c r="AA34" s="1">
        <v>161.4</v>
      </c>
      <c r="AB34" s="1">
        <v>127.4</v>
      </c>
      <c r="AC34" s="1">
        <v>89.2</v>
      </c>
      <c r="AD34" s="1">
        <v>104</v>
      </c>
      <c r="AE34" s="1">
        <v>83.8</v>
      </c>
      <c r="AF34" s="1">
        <v>75</v>
      </c>
      <c r="AG34" s="1">
        <v>78.8</v>
      </c>
      <c r="AH34" s="1">
        <v>101</v>
      </c>
      <c r="AI34" s="1"/>
      <c r="AJ34" s="1">
        <f t="shared" si="8"/>
        <v>40</v>
      </c>
      <c r="AK34" s="1">
        <f t="shared" si="9"/>
        <v>28</v>
      </c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 t="s">
        <v>75</v>
      </c>
      <c r="B35" s="1" t="s">
        <v>41</v>
      </c>
      <c r="C35" s="1">
        <v>64</v>
      </c>
      <c r="D35" s="1"/>
      <c r="E35" s="1">
        <v>7</v>
      </c>
      <c r="F35" s="1">
        <v>51</v>
      </c>
      <c r="G35" s="7">
        <v>0.5</v>
      </c>
      <c r="H35" s="1">
        <v>60</v>
      </c>
      <c r="I35" s="1" t="s">
        <v>38</v>
      </c>
      <c r="J35" s="1">
        <v>7</v>
      </c>
      <c r="K35" s="1">
        <f t="shared" si="3"/>
        <v>0</v>
      </c>
      <c r="L35" s="1"/>
      <c r="M35" s="1"/>
      <c r="N35" s="1">
        <v>0</v>
      </c>
      <c r="O35" s="1"/>
      <c r="P35" s="1">
        <f t="shared" si="4"/>
        <v>1.4</v>
      </c>
      <c r="Q35" s="5"/>
      <c r="R35" s="5">
        <f t="shared" si="10"/>
        <v>0</v>
      </c>
      <c r="S35" s="5">
        <f t="shared" si="5"/>
        <v>0</v>
      </c>
      <c r="T35" s="5"/>
      <c r="U35" s="5"/>
      <c r="V35" s="1"/>
      <c r="W35" s="1">
        <f t="shared" si="6"/>
        <v>36.428571428571431</v>
      </c>
      <c r="X35" s="1">
        <f t="shared" si="7"/>
        <v>36.428571428571431</v>
      </c>
      <c r="Y35" s="1">
        <v>3.8</v>
      </c>
      <c r="Z35" s="1">
        <v>3</v>
      </c>
      <c r="AA35" s="1">
        <v>3.8</v>
      </c>
      <c r="AB35" s="1">
        <v>3.8</v>
      </c>
      <c r="AC35" s="1">
        <v>3.2</v>
      </c>
      <c r="AD35" s="1">
        <v>5</v>
      </c>
      <c r="AE35" s="1">
        <v>8</v>
      </c>
      <c r="AF35" s="1">
        <v>7.2</v>
      </c>
      <c r="AG35" s="1">
        <v>4.2</v>
      </c>
      <c r="AH35" s="1">
        <v>6.8</v>
      </c>
      <c r="AI35" s="48" t="s">
        <v>47</v>
      </c>
      <c r="AJ35" s="1">
        <f t="shared" si="8"/>
        <v>0</v>
      </c>
      <c r="AK35" s="1">
        <f t="shared" si="9"/>
        <v>0</v>
      </c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76</v>
      </c>
      <c r="B36" s="1" t="s">
        <v>41</v>
      </c>
      <c r="C36" s="1">
        <v>3</v>
      </c>
      <c r="D36" s="1">
        <v>8</v>
      </c>
      <c r="E36" s="1">
        <v>6</v>
      </c>
      <c r="F36" s="1">
        <v>4</v>
      </c>
      <c r="G36" s="7">
        <v>0.5</v>
      </c>
      <c r="H36" s="1">
        <v>60</v>
      </c>
      <c r="I36" s="1" t="s">
        <v>38</v>
      </c>
      <c r="J36" s="1">
        <v>6</v>
      </c>
      <c r="K36" s="1">
        <f t="shared" si="3"/>
        <v>0</v>
      </c>
      <c r="L36" s="1"/>
      <c r="M36" s="1"/>
      <c r="N36" s="1">
        <v>8</v>
      </c>
      <c r="O36" s="1"/>
      <c r="P36" s="1">
        <f t="shared" si="4"/>
        <v>1.2</v>
      </c>
      <c r="Q36" s="5">
        <f t="shared" ref="Q36" si="14">13*P36-O36-N36-F36</f>
        <v>3.5999999999999996</v>
      </c>
      <c r="R36" s="5">
        <f t="shared" si="10"/>
        <v>4</v>
      </c>
      <c r="S36" s="5">
        <f t="shared" si="5"/>
        <v>4</v>
      </c>
      <c r="T36" s="5"/>
      <c r="U36" s="5"/>
      <c r="V36" s="1"/>
      <c r="W36" s="1">
        <f t="shared" si="6"/>
        <v>13.333333333333334</v>
      </c>
      <c r="X36" s="1">
        <f t="shared" si="7"/>
        <v>10</v>
      </c>
      <c r="Y36" s="1">
        <v>1.6</v>
      </c>
      <c r="Z36" s="1">
        <v>1.6</v>
      </c>
      <c r="AA36" s="1">
        <v>2.6</v>
      </c>
      <c r="AB36" s="1">
        <v>2.2000000000000002</v>
      </c>
      <c r="AC36" s="1">
        <v>2.2000000000000002</v>
      </c>
      <c r="AD36" s="1">
        <v>0.4</v>
      </c>
      <c r="AE36" s="1">
        <v>2</v>
      </c>
      <c r="AF36" s="1">
        <v>-0.4</v>
      </c>
      <c r="AG36" s="1">
        <v>4.5999999999999996</v>
      </c>
      <c r="AH36" s="1">
        <v>1.2</v>
      </c>
      <c r="AI36" s="1"/>
      <c r="AJ36" s="1">
        <f t="shared" si="8"/>
        <v>2</v>
      </c>
      <c r="AK36" s="1">
        <f t="shared" si="9"/>
        <v>0</v>
      </c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77</v>
      </c>
      <c r="B37" s="1" t="s">
        <v>41</v>
      </c>
      <c r="C37" s="1">
        <v>512</v>
      </c>
      <c r="D37" s="1">
        <v>32</v>
      </c>
      <c r="E37" s="1">
        <v>369</v>
      </c>
      <c r="F37" s="1">
        <v>62</v>
      </c>
      <c r="G37" s="7">
        <v>0.4</v>
      </c>
      <c r="H37" s="1">
        <v>60</v>
      </c>
      <c r="I37" s="1" t="s">
        <v>45</v>
      </c>
      <c r="J37" s="1">
        <v>375</v>
      </c>
      <c r="K37" s="1">
        <f t="shared" si="3"/>
        <v>-6</v>
      </c>
      <c r="L37" s="1"/>
      <c r="M37" s="1"/>
      <c r="N37" s="1">
        <v>410</v>
      </c>
      <c r="O37" s="1">
        <v>500</v>
      </c>
      <c r="P37" s="1">
        <f t="shared" si="4"/>
        <v>73.8</v>
      </c>
      <c r="Q37" s="5">
        <f>14*P37-O37-N37-F37</f>
        <v>61.200000000000045</v>
      </c>
      <c r="R37" s="5">
        <v>135</v>
      </c>
      <c r="S37" s="5">
        <f t="shared" si="5"/>
        <v>85</v>
      </c>
      <c r="T37" s="5">
        <v>50</v>
      </c>
      <c r="U37" s="5">
        <v>135</v>
      </c>
      <c r="V37" s="1"/>
      <c r="W37" s="1">
        <f t="shared" si="6"/>
        <v>15</v>
      </c>
      <c r="X37" s="1">
        <f t="shared" si="7"/>
        <v>13.170731707317074</v>
      </c>
      <c r="Y37" s="1">
        <v>89.4</v>
      </c>
      <c r="Z37" s="1">
        <v>59</v>
      </c>
      <c r="AA37" s="1">
        <v>131.19999999999999</v>
      </c>
      <c r="AB37" s="1">
        <v>109.2</v>
      </c>
      <c r="AC37" s="1">
        <v>69</v>
      </c>
      <c r="AD37" s="1">
        <v>84.8</v>
      </c>
      <c r="AE37" s="1">
        <v>71</v>
      </c>
      <c r="AF37" s="1">
        <v>82.2</v>
      </c>
      <c r="AG37" s="1">
        <v>76</v>
      </c>
      <c r="AH37" s="1">
        <v>66.2</v>
      </c>
      <c r="AI37" s="1" t="s">
        <v>58</v>
      </c>
      <c r="AJ37" s="1">
        <f t="shared" si="8"/>
        <v>34</v>
      </c>
      <c r="AK37" s="1">
        <f t="shared" si="9"/>
        <v>20</v>
      </c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8" t="s">
        <v>78</v>
      </c>
      <c r="B38" s="18" t="s">
        <v>41</v>
      </c>
      <c r="C38" s="18">
        <v>-6</v>
      </c>
      <c r="D38" s="18"/>
      <c r="E38" s="18"/>
      <c r="F38" s="46">
        <v>-6</v>
      </c>
      <c r="G38" s="17">
        <v>0</v>
      </c>
      <c r="H38" s="18" t="e">
        <v>#N/A</v>
      </c>
      <c r="I38" s="18" t="s">
        <v>61</v>
      </c>
      <c r="J38" s="18"/>
      <c r="K38" s="18">
        <f t="shared" si="3"/>
        <v>0</v>
      </c>
      <c r="L38" s="18"/>
      <c r="M38" s="18"/>
      <c r="N38" s="18">
        <v>0</v>
      </c>
      <c r="O38" s="18"/>
      <c r="P38" s="18">
        <f t="shared" si="4"/>
        <v>0</v>
      </c>
      <c r="Q38" s="19"/>
      <c r="R38" s="19">
        <f t="shared" si="10"/>
        <v>0</v>
      </c>
      <c r="S38" s="5">
        <f t="shared" si="5"/>
        <v>0</v>
      </c>
      <c r="T38" s="19"/>
      <c r="U38" s="19"/>
      <c r="V38" s="18"/>
      <c r="W38" s="18" t="e">
        <f t="shared" si="6"/>
        <v>#DIV/0!</v>
      </c>
      <c r="X38" s="18" t="e">
        <f t="shared" si="7"/>
        <v>#DIV/0!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 t="s">
        <v>79</v>
      </c>
      <c r="AJ38" s="18">
        <f t="shared" si="8"/>
        <v>0</v>
      </c>
      <c r="AK38" s="18">
        <f t="shared" si="9"/>
        <v>0</v>
      </c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80</v>
      </c>
      <c r="B39" s="1" t="s">
        <v>41</v>
      </c>
      <c r="C39" s="1">
        <v>661</v>
      </c>
      <c r="D39" s="1"/>
      <c r="E39" s="1">
        <v>385</v>
      </c>
      <c r="F39" s="1">
        <v>114</v>
      </c>
      <c r="G39" s="7">
        <v>0.4</v>
      </c>
      <c r="H39" s="1">
        <v>60</v>
      </c>
      <c r="I39" s="1" t="s">
        <v>38</v>
      </c>
      <c r="J39" s="1">
        <v>392</v>
      </c>
      <c r="K39" s="1">
        <f t="shared" ref="K39:K70" si="15">E39-J39</f>
        <v>-7</v>
      </c>
      <c r="L39" s="1"/>
      <c r="M39" s="1"/>
      <c r="N39" s="1">
        <v>430</v>
      </c>
      <c r="O39" s="1">
        <v>600</v>
      </c>
      <c r="P39" s="1">
        <f t="shared" si="4"/>
        <v>77</v>
      </c>
      <c r="Q39" s="5"/>
      <c r="R39" s="5">
        <f t="shared" si="10"/>
        <v>0</v>
      </c>
      <c r="S39" s="5">
        <f t="shared" si="5"/>
        <v>0</v>
      </c>
      <c r="T39" s="5"/>
      <c r="U39" s="5"/>
      <c r="V39" s="1"/>
      <c r="W39" s="1">
        <f t="shared" si="6"/>
        <v>14.857142857142858</v>
      </c>
      <c r="X39" s="1">
        <f t="shared" si="7"/>
        <v>14.857142857142858</v>
      </c>
      <c r="Y39" s="1">
        <v>102.2</v>
      </c>
      <c r="Z39" s="1">
        <v>67</v>
      </c>
      <c r="AA39" s="1">
        <v>155</v>
      </c>
      <c r="AB39" s="1">
        <v>131.6</v>
      </c>
      <c r="AC39" s="1">
        <v>117.6</v>
      </c>
      <c r="AD39" s="1">
        <v>178.6</v>
      </c>
      <c r="AE39" s="1">
        <v>99.2</v>
      </c>
      <c r="AF39" s="1">
        <v>119</v>
      </c>
      <c r="AG39" s="1">
        <v>92.4</v>
      </c>
      <c r="AH39" s="1">
        <v>81.599999999999994</v>
      </c>
      <c r="AI39" s="21" t="s">
        <v>81</v>
      </c>
      <c r="AJ39" s="1">
        <f t="shared" si="8"/>
        <v>0</v>
      </c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 t="s">
        <v>82</v>
      </c>
      <c r="B40" s="1" t="s">
        <v>41</v>
      </c>
      <c r="C40" s="1">
        <v>73</v>
      </c>
      <c r="D40" s="1"/>
      <c r="E40" s="1">
        <v>21</v>
      </c>
      <c r="F40" s="1">
        <v>42</v>
      </c>
      <c r="G40" s="7">
        <v>0.84</v>
      </c>
      <c r="H40" s="1">
        <v>45</v>
      </c>
      <c r="I40" s="1" t="s">
        <v>38</v>
      </c>
      <c r="J40" s="1">
        <v>21</v>
      </c>
      <c r="K40" s="1">
        <f t="shared" si="15"/>
        <v>0</v>
      </c>
      <c r="L40" s="1"/>
      <c r="M40" s="1"/>
      <c r="N40" s="1">
        <v>16</v>
      </c>
      <c r="O40" s="1">
        <v>16</v>
      </c>
      <c r="P40" s="1">
        <f t="shared" si="4"/>
        <v>4.2</v>
      </c>
      <c r="Q40" s="5"/>
      <c r="R40" s="5">
        <f t="shared" si="10"/>
        <v>0</v>
      </c>
      <c r="S40" s="5">
        <f t="shared" si="5"/>
        <v>0</v>
      </c>
      <c r="T40" s="5"/>
      <c r="U40" s="5"/>
      <c r="V40" s="1"/>
      <c r="W40" s="1">
        <f t="shared" si="6"/>
        <v>17.619047619047617</v>
      </c>
      <c r="X40" s="1">
        <f t="shared" si="7"/>
        <v>17.619047619047617</v>
      </c>
      <c r="Y40" s="1">
        <v>6.6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21" t="s">
        <v>238</v>
      </c>
      <c r="AJ40" s="1">
        <f t="shared" si="8"/>
        <v>0</v>
      </c>
      <c r="AK40" s="1">
        <f t="shared" si="9"/>
        <v>0</v>
      </c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83</v>
      </c>
      <c r="B41" s="1" t="s">
        <v>41</v>
      </c>
      <c r="C41" s="1">
        <v>83</v>
      </c>
      <c r="D41" s="1">
        <v>130</v>
      </c>
      <c r="E41" s="1">
        <v>85</v>
      </c>
      <c r="F41" s="1">
        <v>70</v>
      </c>
      <c r="G41" s="7">
        <v>0.1</v>
      </c>
      <c r="H41" s="1">
        <v>45</v>
      </c>
      <c r="I41" s="1" t="s">
        <v>38</v>
      </c>
      <c r="J41" s="1">
        <v>90</v>
      </c>
      <c r="K41" s="1">
        <f t="shared" si="15"/>
        <v>-5</v>
      </c>
      <c r="L41" s="1"/>
      <c r="M41" s="1"/>
      <c r="N41" s="1">
        <v>100</v>
      </c>
      <c r="O41" s="1">
        <v>130</v>
      </c>
      <c r="P41" s="1">
        <f t="shared" si="4"/>
        <v>17</v>
      </c>
      <c r="Q41" s="5">
        <v>30</v>
      </c>
      <c r="R41" s="5">
        <f t="shared" si="10"/>
        <v>30</v>
      </c>
      <c r="S41" s="5">
        <f t="shared" si="5"/>
        <v>30</v>
      </c>
      <c r="T41" s="5"/>
      <c r="U41" s="5"/>
      <c r="V41" s="1"/>
      <c r="W41" s="1">
        <f t="shared" si="6"/>
        <v>19.411764705882351</v>
      </c>
      <c r="X41" s="1">
        <f t="shared" si="7"/>
        <v>17.647058823529413</v>
      </c>
      <c r="Y41" s="1">
        <v>27.8</v>
      </c>
      <c r="Z41" s="1">
        <v>21.6</v>
      </c>
      <c r="AA41" s="1">
        <v>6.6</v>
      </c>
      <c r="AB41" s="1">
        <v>22.2</v>
      </c>
      <c r="AC41" s="1">
        <v>31.8</v>
      </c>
      <c r="AD41" s="1">
        <v>18.8</v>
      </c>
      <c r="AE41" s="1">
        <v>22.6</v>
      </c>
      <c r="AF41" s="1">
        <v>14.2</v>
      </c>
      <c r="AG41" s="1">
        <v>26.6</v>
      </c>
      <c r="AH41" s="1">
        <v>14</v>
      </c>
      <c r="AI41" s="1"/>
      <c r="AJ41" s="1">
        <f t="shared" si="8"/>
        <v>3</v>
      </c>
      <c r="AK41" s="1">
        <f t="shared" si="9"/>
        <v>0</v>
      </c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84</v>
      </c>
      <c r="B42" s="1" t="s">
        <v>41</v>
      </c>
      <c r="C42" s="1">
        <v>129</v>
      </c>
      <c r="D42" s="1">
        <v>182</v>
      </c>
      <c r="E42" s="1">
        <v>121</v>
      </c>
      <c r="F42" s="1">
        <v>157</v>
      </c>
      <c r="G42" s="7">
        <v>0.1</v>
      </c>
      <c r="H42" s="1">
        <v>60</v>
      </c>
      <c r="I42" s="1" t="s">
        <v>38</v>
      </c>
      <c r="J42" s="1">
        <v>125</v>
      </c>
      <c r="K42" s="1">
        <f t="shared" si="15"/>
        <v>-4</v>
      </c>
      <c r="L42" s="1"/>
      <c r="M42" s="1"/>
      <c r="N42" s="1">
        <v>0</v>
      </c>
      <c r="O42" s="1">
        <v>44</v>
      </c>
      <c r="P42" s="1">
        <f t="shared" si="4"/>
        <v>24.2</v>
      </c>
      <c r="Q42" s="5">
        <f t="shared" ref="Q42:Q58" si="16">13*P42-O42-N42-F42</f>
        <v>113.59999999999997</v>
      </c>
      <c r="R42" s="5">
        <v>160</v>
      </c>
      <c r="S42" s="5">
        <f t="shared" si="5"/>
        <v>104</v>
      </c>
      <c r="T42" s="5">
        <v>56</v>
      </c>
      <c r="U42" s="5">
        <v>160</v>
      </c>
      <c r="V42" s="1"/>
      <c r="W42" s="1">
        <f t="shared" si="6"/>
        <v>14.917355371900827</v>
      </c>
      <c r="X42" s="1">
        <f t="shared" si="7"/>
        <v>8.3057851239669418</v>
      </c>
      <c r="Y42" s="1">
        <v>21</v>
      </c>
      <c r="Z42" s="1">
        <v>27.2</v>
      </c>
      <c r="AA42" s="1">
        <v>42.2</v>
      </c>
      <c r="AB42" s="1">
        <v>36.6</v>
      </c>
      <c r="AC42" s="1">
        <v>14.2</v>
      </c>
      <c r="AD42" s="1">
        <v>21.8</v>
      </c>
      <c r="AE42" s="1">
        <v>25.8</v>
      </c>
      <c r="AF42" s="1">
        <v>18.2</v>
      </c>
      <c r="AG42" s="1">
        <v>22.8</v>
      </c>
      <c r="AH42" s="1">
        <v>21.6</v>
      </c>
      <c r="AI42" s="1" t="s">
        <v>58</v>
      </c>
      <c r="AJ42" s="1">
        <f t="shared" si="8"/>
        <v>10.4</v>
      </c>
      <c r="AK42" s="1">
        <f t="shared" si="9"/>
        <v>5.6000000000000005</v>
      </c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85</v>
      </c>
      <c r="B43" s="1" t="s">
        <v>41</v>
      </c>
      <c r="C43" s="1">
        <v>43</v>
      </c>
      <c r="D43" s="1">
        <v>400</v>
      </c>
      <c r="E43" s="1">
        <v>240</v>
      </c>
      <c r="F43" s="1">
        <v>159</v>
      </c>
      <c r="G43" s="7">
        <v>0.1</v>
      </c>
      <c r="H43" s="1">
        <v>60</v>
      </c>
      <c r="I43" s="1" t="s">
        <v>38</v>
      </c>
      <c r="J43" s="1">
        <v>243</v>
      </c>
      <c r="K43" s="1">
        <f t="shared" si="15"/>
        <v>-3</v>
      </c>
      <c r="L43" s="1"/>
      <c r="M43" s="1"/>
      <c r="N43" s="1">
        <v>0</v>
      </c>
      <c r="O43" s="1">
        <v>60</v>
      </c>
      <c r="P43" s="1">
        <f t="shared" si="4"/>
        <v>48</v>
      </c>
      <c r="Q43" s="5">
        <f t="shared" si="16"/>
        <v>405</v>
      </c>
      <c r="R43" s="5">
        <v>500</v>
      </c>
      <c r="S43" s="5">
        <f t="shared" si="5"/>
        <v>350</v>
      </c>
      <c r="T43" s="5">
        <v>150</v>
      </c>
      <c r="U43" s="5">
        <v>500</v>
      </c>
      <c r="V43" s="1"/>
      <c r="W43" s="1">
        <f t="shared" si="6"/>
        <v>14.979166666666666</v>
      </c>
      <c r="X43" s="1">
        <f t="shared" si="7"/>
        <v>4.5625</v>
      </c>
      <c r="Y43" s="1">
        <v>28.6</v>
      </c>
      <c r="Z43" s="1">
        <v>44.8</v>
      </c>
      <c r="AA43" s="1">
        <v>57.2</v>
      </c>
      <c r="AB43" s="1">
        <v>45.6</v>
      </c>
      <c r="AC43" s="1">
        <v>25</v>
      </c>
      <c r="AD43" s="1">
        <v>31.4</v>
      </c>
      <c r="AE43" s="1">
        <v>39</v>
      </c>
      <c r="AF43" s="1">
        <v>14.6</v>
      </c>
      <c r="AG43" s="1">
        <v>28.2</v>
      </c>
      <c r="AH43" s="1">
        <v>27.4</v>
      </c>
      <c r="AI43" s="1"/>
      <c r="AJ43" s="1">
        <f t="shared" si="8"/>
        <v>35</v>
      </c>
      <c r="AK43" s="1">
        <f t="shared" si="9"/>
        <v>15</v>
      </c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86</v>
      </c>
      <c r="B44" s="1" t="s">
        <v>41</v>
      </c>
      <c r="C44" s="1">
        <v>68</v>
      </c>
      <c r="D44" s="1">
        <v>192</v>
      </c>
      <c r="E44" s="1">
        <v>186</v>
      </c>
      <c r="F44" s="1">
        <v>-1</v>
      </c>
      <c r="G44" s="7">
        <v>0.4</v>
      </c>
      <c r="H44" s="1">
        <v>45</v>
      </c>
      <c r="I44" s="1" t="s">
        <v>38</v>
      </c>
      <c r="J44" s="1">
        <v>215</v>
      </c>
      <c r="K44" s="1">
        <f t="shared" si="15"/>
        <v>-29</v>
      </c>
      <c r="L44" s="1"/>
      <c r="M44" s="1"/>
      <c r="N44" s="1">
        <v>150</v>
      </c>
      <c r="O44" s="1">
        <v>200</v>
      </c>
      <c r="P44" s="1">
        <f t="shared" si="4"/>
        <v>37.200000000000003</v>
      </c>
      <c r="Q44" s="5">
        <f t="shared" si="16"/>
        <v>134.60000000000002</v>
      </c>
      <c r="R44" s="5">
        <v>200</v>
      </c>
      <c r="S44" s="5">
        <f t="shared" si="5"/>
        <v>100</v>
      </c>
      <c r="T44" s="5">
        <v>100</v>
      </c>
      <c r="U44" s="5">
        <v>200</v>
      </c>
      <c r="V44" s="1"/>
      <c r="W44" s="1">
        <f t="shared" si="6"/>
        <v>14.75806451612903</v>
      </c>
      <c r="X44" s="1">
        <f t="shared" si="7"/>
        <v>9.3817204301075261</v>
      </c>
      <c r="Y44" s="1">
        <v>38</v>
      </c>
      <c r="Z44" s="1">
        <v>29.2</v>
      </c>
      <c r="AA44" s="1">
        <v>38</v>
      </c>
      <c r="AB44" s="1">
        <v>32.4</v>
      </c>
      <c r="AC44" s="1">
        <v>27.6</v>
      </c>
      <c r="AD44" s="1">
        <v>31.2</v>
      </c>
      <c r="AE44" s="1">
        <v>30.8</v>
      </c>
      <c r="AF44" s="1">
        <v>37</v>
      </c>
      <c r="AG44" s="1">
        <v>44</v>
      </c>
      <c r="AH44" s="1">
        <v>34.4</v>
      </c>
      <c r="AI44" s="1"/>
      <c r="AJ44" s="1">
        <f t="shared" si="8"/>
        <v>40</v>
      </c>
      <c r="AK44" s="1">
        <f t="shared" si="9"/>
        <v>40</v>
      </c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87</v>
      </c>
      <c r="B45" s="1" t="s">
        <v>41</v>
      </c>
      <c r="C45" s="1">
        <v>53</v>
      </c>
      <c r="D45" s="1"/>
      <c r="E45" s="1">
        <v>18</v>
      </c>
      <c r="F45" s="1">
        <v>19</v>
      </c>
      <c r="G45" s="7">
        <v>0.3</v>
      </c>
      <c r="H45" s="1" t="e">
        <v>#N/A</v>
      </c>
      <c r="I45" s="1" t="s">
        <v>38</v>
      </c>
      <c r="J45" s="1">
        <v>29</v>
      </c>
      <c r="K45" s="1">
        <f t="shared" si="15"/>
        <v>-11</v>
      </c>
      <c r="L45" s="1"/>
      <c r="M45" s="1"/>
      <c r="N45" s="1">
        <v>40</v>
      </c>
      <c r="O45" s="1"/>
      <c r="P45" s="1">
        <f t="shared" si="4"/>
        <v>3.6</v>
      </c>
      <c r="Q45" s="5"/>
      <c r="R45" s="5">
        <v>20</v>
      </c>
      <c r="S45" s="5">
        <f t="shared" si="5"/>
        <v>0</v>
      </c>
      <c r="T45" s="5">
        <v>20</v>
      </c>
      <c r="U45" s="5">
        <v>40</v>
      </c>
      <c r="V45" s="1" t="s">
        <v>240</v>
      </c>
      <c r="W45" s="1">
        <f t="shared" si="6"/>
        <v>21.944444444444443</v>
      </c>
      <c r="X45" s="1">
        <f t="shared" si="7"/>
        <v>16.388888888888889</v>
      </c>
      <c r="Y45" s="1">
        <v>6.2</v>
      </c>
      <c r="Z45" s="1">
        <v>3.8</v>
      </c>
      <c r="AA45" s="1">
        <v>7.6</v>
      </c>
      <c r="AB45" s="1">
        <v>8.4</v>
      </c>
      <c r="AC45" s="1">
        <v>5.8</v>
      </c>
      <c r="AD45" s="1">
        <v>5</v>
      </c>
      <c r="AE45" s="1">
        <v>13.6</v>
      </c>
      <c r="AF45" s="1">
        <v>13.8</v>
      </c>
      <c r="AG45" s="1">
        <v>16.399999999999999</v>
      </c>
      <c r="AH45" s="1">
        <v>15.4</v>
      </c>
      <c r="AI45" s="1"/>
      <c r="AJ45" s="1">
        <f t="shared" si="8"/>
        <v>0</v>
      </c>
      <c r="AK45" s="1">
        <f t="shared" si="9"/>
        <v>6</v>
      </c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88</v>
      </c>
      <c r="B46" s="1" t="s">
        <v>37</v>
      </c>
      <c r="C46" s="1">
        <v>282.01299999999998</v>
      </c>
      <c r="D46" s="1">
        <v>32.156999999999996</v>
      </c>
      <c r="E46" s="1">
        <v>163.291</v>
      </c>
      <c r="F46" s="1">
        <v>95.765000000000001</v>
      </c>
      <c r="G46" s="7">
        <v>1</v>
      </c>
      <c r="H46" s="1">
        <v>60</v>
      </c>
      <c r="I46" s="1" t="s">
        <v>45</v>
      </c>
      <c r="J46" s="1">
        <v>164.2</v>
      </c>
      <c r="K46" s="1">
        <f t="shared" si="15"/>
        <v>-0.90899999999999181</v>
      </c>
      <c r="L46" s="1"/>
      <c r="M46" s="1"/>
      <c r="N46" s="1">
        <v>110</v>
      </c>
      <c r="O46" s="1">
        <v>150</v>
      </c>
      <c r="P46" s="1">
        <f t="shared" si="4"/>
        <v>32.658200000000001</v>
      </c>
      <c r="Q46" s="5">
        <f>14*P46-O46-N46-F46</f>
        <v>101.44980000000002</v>
      </c>
      <c r="R46" s="57">
        <v>180</v>
      </c>
      <c r="S46" s="5">
        <f t="shared" si="5"/>
        <v>100</v>
      </c>
      <c r="T46" s="57">
        <v>80</v>
      </c>
      <c r="U46" s="5">
        <v>130</v>
      </c>
      <c r="V46" s="1"/>
      <c r="W46" s="1">
        <f t="shared" si="6"/>
        <v>16.405221353289527</v>
      </c>
      <c r="X46" s="1">
        <f t="shared" si="7"/>
        <v>10.893588746471023</v>
      </c>
      <c r="Y46" s="1">
        <v>35.065800000000003</v>
      </c>
      <c r="Z46" s="1">
        <v>28.678999999999998</v>
      </c>
      <c r="AA46" s="1">
        <v>61.335000000000001</v>
      </c>
      <c r="AB46" s="1">
        <v>43.7746</v>
      </c>
      <c r="AC46" s="1">
        <v>41.873399999999997</v>
      </c>
      <c r="AD46" s="1">
        <v>41.389200000000002</v>
      </c>
      <c r="AE46" s="1">
        <v>36.383200000000002</v>
      </c>
      <c r="AF46" s="1">
        <v>22.9422</v>
      </c>
      <c r="AG46" s="1">
        <v>34.401400000000002</v>
      </c>
      <c r="AH46" s="1">
        <v>46.334400000000002</v>
      </c>
      <c r="AI46" s="1"/>
      <c r="AJ46" s="1">
        <f t="shared" si="8"/>
        <v>100</v>
      </c>
      <c r="AK46" s="1">
        <f t="shared" si="9"/>
        <v>80</v>
      </c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89</v>
      </c>
      <c r="B47" s="1" t="s">
        <v>37</v>
      </c>
      <c r="C47" s="1">
        <v>99.039000000000001</v>
      </c>
      <c r="D47" s="1">
        <v>50.625999999999998</v>
      </c>
      <c r="E47" s="1">
        <v>92.8</v>
      </c>
      <c r="F47" s="1">
        <v>37.280999999999999</v>
      </c>
      <c r="G47" s="7">
        <v>1</v>
      </c>
      <c r="H47" s="1">
        <v>45</v>
      </c>
      <c r="I47" s="1" t="s">
        <v>38</v>
      </c>
      <c r="J47" s="1">
        <v>97</v>
      </c>
      <c r="K47" s="1">
        <f t="shared" si="15"/>
        <v>-4.2000000000000028</v>
      </c>
      <c r="L47" s="1"/>
      <c r="M47" s="1"/>
      <c r="N47" s="1">
        <v>50</v>
      </c>
      <c r="O47" s="1">
        <v>80</v>
      </c>
      <c r="P47" s="1">
        <f t="shared" si="4"/>
        <v>18.559999999999999</v>
      </c>
      <c r="Q47" s="5">
        <f t="shared" si="16"/>
        <v>73.998999999999967</v>
      </c>
      <c r="R47" s="5">
        <v>100</v>
      </c>
      <c r="S47" s="5">
        <f t="shared" si="5"/>
        <v>50</v>
      </c>
      <c r="T47" s="5">
        <v>50</v>
      </c>
      <c r="U47" s="5">
        <v>110</v>
      </c>
      <c r="V47" s="1"/>
      <c r="W47" s="1">
        <f t="shared" si="6"/>
        <v>14.400915948275863</v>
      </c>
      <c r="X47" s="1">
        <f t="shared" si="7"/>
        <v>9.0129849137931046</v>
      </c>
      <c r="Y47" s="1">
        <v>18.555</v>
      </c>
      <c r="Z47" s="1">
        <v>16.613800000000001</v>
      </c>
      <c r="AA47" s="1">
        <v>14.61</v>
      </c>
      <c r="AB47" s="1">
        <v>12.750400000000001</v>
      </c>
      <c r="AC47" s="1">
        <v>18.853400000000001</v>
      </c>
      <c r="AD47" s="1">
        <v>17.727</v>
      </c>
      <c r="AE47" s="1">
        <v>20.976600000000001</v>
      </c>
      <c r="AF47" s="1">
        <v>19.115400000000001</v>
      </c>
      <c r="AG47" s="1">
        <v>20.109400000000001</v>
      </c>
      <c r="AH47" s="1">
        <v>26.043399999999998</v>
      </c>
      <c r="AI47" s="1"/>
      <c r="AJ47" s="1">
        <f t="shared" si="8"/>
        <v>50</v>
      </c>
      <c r="AK47" s="1">
        <f t="shared" si="9"/>
        <v>50</v>
      </c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 t="s">
        <v>90</v>
      </c>
      <c r="B48" s="1" t="s">
        <v>37</v>
      </c>
      <c r="C48" s="1">
        <v>26.379000000000001</v>
      </c>
      <c r="D48" s="1">
        <v>33.731000000000002</v>
      </c>
      <c r="E48" s="1">
        <v>44.737000000000002</v>
      </c>
      <c r="F48" s="1">
        <v>3.883</v>
      </c>
      <c r="G48" s="7">
        <v>1</v>
      </c>
      <c r="H48" s="1">
        <v>45</v>
      </c>
      <c r="I48" s="1" t="s">
        <v>38</v>
      </c>
      <c r="J48" s="1">
        <v>47.3</v>
      </c>
      <c r="K48" s="1">
        <f t="shared" si="15"/>
        <v>-2.5629999999999953</v>
      </c>
      <c r="L48" s="1"/>
      <c r="M48" s="1"/>
      <c r="N48" s="1">
        <v>80</v>
      </c>
      <c r="O48" s="1">
        <v>80</v>
      </c>
      <c r="P48" s="1">
        <f t="shared" si="4"/>
        <v>8.9474</v>
      </c>
      <c r="Q48" s="5"/>
      <c r="R48" s="5">
        <f t="shared" si="10"/>
        <v>0</v>
      </c>
      <c r="S48" s="5">
        <f t="shared" si="5"/>
        <v>0</v>
      </c>
      <c r="T48" s="5"/>
      <c r="U48" s="5"/>
      <c r="V48" s="1"/>
      <c r="W48" s="1">
        <f t="shared" si="6"/>
        <v>18.316270648456534</v>
      </c>
      <c r="X48" s="1">
        <f t="shared" si="7"/>
        <v>18.316270648456534</v>
      </c>
      <c r="Y48" s="1">
        <v>15.192600000000001</v>
      </c>
      <c r="Z48" s="1">
        <v>7.9729999999999999</v>
      </c>
      <c r="AA48" s="1">
        <v>6.9558</v>
      </c>
      <c r="AB48" s="1">
        <v>9.1414000000000009</v>
      </c>
      <c r="AC48" s="1">
        <v>11.0824</v>
      </c>
      <c r="AD48" s="1">
        <v>8.8704000000000001</v>
      </c>
      <c r="AE48" s="1">
        <v>12.3186</v>
      </c>
      <c r="AF48" s="1">
        <v>12.0722</v>
      </c>
      <c r="AG48" s="1">
        <v>10.058</v>
      </c>
      <c r="AH48" s="1">
        <v>13.6402</v>
      </c>
      <c r="AI48" s="1"/>
      <c r="AJ48" s="1">
        <f t="shared" si="8"/>
        <v>0</v>
      </c>
      <c r="AK48" s="1">
        <f t="shared" si="9"/>
        <v>0</v>
      </c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 t="s">
        <v>91</v>
      </c>
      <c r="B49" s="1" t="s">
        <v>41</v>
      </c>
      <c r="C49" s="1">
        <v>4</v>
      </c>
      <c r="D49" s="1"/>
      <c r="E49" s="1">
        <v>2</v>
      </c>
      <c r="F49" s="1">
        <v>1</v>
      </c>
      <c r="G49" s="7">
        <v>0.09</v>
      </c>
      <c r="H49" s="1">
        <v>45</v>
      </c>
      <c r="I49" s="1" t="s">
        <v>38</v>
      </c>
      <c r="J49" s="1">
        <v>3</v>
      </c>
      <c r="K49" s="1">
        <f t="shared" si="15"/>
        <v>-1</v>
      </c>
      <c r="L49" s="1"/>
      <c r="M49" s="1"/>
      <c r="N49" s="1">
        <v>6</v>
      </c>
      <c r="O49" s="1"/>
      <c r="P49" s="1">
        <f t="shared" si="4"/>
        <v>0.4</v>
      </c>
      <c r="Q49" s="5"/>
      <c r="R49" s="5">
        <v>10</v>
      </c>
      <c r="S49" s="5">
        <f t="shared" si="5"/>
        <v>10</v>
      </c>
      <c r="T49" s="5"/>
      <c r="U49" s="5">
        <v>10</v>
      </c>
      <c r="V49" s="1"/>
      <c r="W49" s="1">
        <f t="shared" si="6"/>
        <v>42.5</v>
      </c>
      <c r="X49" s="1">
        <f t="shared" si="7"/>
        <v>17.5</v>
      </c>
      <c r="Y49" s="1">
        <v>0.6</v>
      </c>
      <c r="Z49" s="1">
        <v>0.2</v>
      </c>
      <c r="AA49" s="1">
        <v>0.2</v>
      </c>
      <c r="AB49" s="1">
        <v>0.2</v>
      </c>
      <c r="AC49" s="1">
        <v>0</v>
      </c>
      <c r="AD49" s="1">
        <v>0.8</v>
      </c>
      <c r="AE49" s="1">
        <v>0</v>
      </c>
      <c r="AF49" s="1">
        <v>0</v>
      </c>
      <c r="AG49" s="1">
        <v>0</v>
      </c>
      <c r="AH49" s="1">
        <v>-0.2</v>
      </c>
      <c r="AI49" s="43" t="s">
        <v>43</v>
      </c>
      <c r="AJ49" s="1">
        <f t="shared" si="8"/>
        <v>0.89999999999999991</v>
      </c>
      <c r="AK49" s="1">
        <f t="shared" si="9"/>
        <v>0</v>
      </c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 t="s">
        <v>92</v>
      </c>
      <c r="B50" s="1" t="s">
        <v>41</v>
      </c>
      <c r="C50" s="1">
        <v>46</v>
      </c>
      <c r="D50" s="1"/>
      <c r="E50" s="1">
        <v>24</v>
      </c>
      <c r="F50" s="1">
        <v>10</v>
      </c>
      <c r="G50" s="7">
        <v>0.35</v>
      </c>
      <c r="H50" s="1">
        <v>45</v>
      </c>
      <c r="I50" s="1" t="s">
        <v>38</v>
      </c>
      <c r="J50" s="1">
        <v>25</v>
      </c>
      <c r="K50" s="1">
        <f t="shared" si="15"/>
        <v>-1</v>
      </c>
      <c r="L50" s="1"/>
      <c r="M50" s="1"/>
      <c r="N50" s="1">
        <v>40</v>
      </c>
      <c r="O50" s="1">
        <v>40</v>
      </c>
      <c r="P50" s="1">
        <f t="shared" si="4"/>
        <v>4.8</v>
      </c>
      <c r="Q50" s="5"/>
      <c r="R50" s="5">
        <f t="shared" si="10"/>
        <v>0</v>
      </c>
      <c r="S50" s="5">
        <f t="shared" si="5"/>
        <v>0</v>
      </c>
      <c r="T50" s="5"/>
      <c r="U50" s="5"/>
      <c r="V50" s="1"/>
      <c r="W50" s="1">
        <f t="shared" si="6"/>
        <v>18.75</v>
      </c>
      <c r="X50" s="1">
        <f t="shared" si="7"/>
        <v>18.75</v>
      </c>
      <c r="Y50" s="1">
        <v>8.4</v>
      </c>
      <c r="Z50" s="1">
        <v>0</v>
      </c>
      <c r="AA50" s="1">
        <v>11.2</v>
      </c>
      <c r="AB50" s="1">
        <v>5.4</v>
      </c>
      <c r="AC50" s="1">
        <v>3.4</v>
      </c>
      <c r="AD50" s="1">
        <v>1.8</v>
      </c>
      <c r="AE50" s="1">
        <v>3.6</v>
      </c>
      <c r="AF50" s="1">
        <v>6.6</v>
      </c>
      <c r="AG50" s="1">
        <v>0</v>
      </c>
      <c r="AH50" s="1">
        <v>0</v>
      </c>
      <c r="AI50" s="1" t="s">
        <v>58</v>
      </c>
      <c r="AJ50" s="1">
        <f t="shared" si="8"/>
        <v>0</v>
      </c>
      <c r="AK50" s="1">
        <f t="shared" si="9"/>
        <v>0</v>
      </c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 t="s">
        <v>93</v>
      </c>
      <c r="B51" s="1" t="s">
        <v>37</v>
      </c>
      <c r="C51" s="1">
        <v>-0.61499999999999999</v>
      </c>
      <c r="D51" s="1">
        <v>202.46600000000001</v>
      </c>
      <c r="E51" s="1">
        <v>73.424999999999997</v>
      </c>
      <c r="F51" s="1">
        <v>127.43</v>
      </c>
      <c r="G51" s="7">
        <v>1</v>
      </c>
      <c r="H51" s="1">
        <v>45</v>
      </c>
      <c r="I51" s="1" t="s">
        <v>38</v>
      </c>
      <c r="J51" s="1">
        <v>75</v>
      </c>
      <c r="K51" s="1">
        <f t="shared" si="15"/>
        <v>-1.5750000000000028</v>
      </c>
      <c r="L51" s="1"/>
      <c r="M51" s="1"/>
      <c r="N51" s="1">
        <v>0</v>
      </c>
      <c r="O51" s="1"/>
      <c r="P51" s="1">
        <f t="shared" si="4"/>
        <v>14.684999999999999</v>
      </c>
      <c r="Q51" s="5">
        <f t="shared" si="16"/>
        <v>63.474999999999966</v>
      </c>
      <c r="R51" s="5">
        <v>90</v>
      </c>
      <c r="S51" s="5">
        <f t="shared" si="5"/>
        <v>90</v>
      </c>
      <c r="T51" s="5"/>
      <c r="U51" s="5">
        <v>90</v>
      </c>
      <c r="V51" s="1"/>
      <c r="W51" s="1">
        <f t="shared" si="6"/>
        <v>14.806264896152538</v>
      </c>
      <c r="X51" s="1">
        <f t="shared" si="7"/>
        <v>8.6775621382362971</v>
      </c>
      <c r="Y51" s="1">
        <v>8.5221999999999998</v>
      </c>
      <c r="Z51" s="1">
        <v>21.524799999999999</v>
      </c>
      <c r="AA51" s="1">
        <v>10.6076</v>
      </c>
      <c r="AB51" s="1">
        <v>13.014799999999999</v>
      </c>
      <c r="AC51" s="1">
        <v>18.6006</v>
      </c>
      <c r="AD51" s="1">
        <v>14.919600000000001</v>
      </c>
      <c r="AE51" s="1">
        <v>7.4226000000000001</v>
      </c>
      <c r="AF51" s="1">
        <v>6.0115999999999996</v>
      </c>
      <c r="AG51" s="1">
        <v>0.2006</v>
      </c>
      <c r="AH51" s="1">
        <v>0</v>
      </c>
      <c r="AI51" s="1" t="s">
        <v>58</v>
      </c>
      <c r="AJ51" s="1">
        <f t="shared" si="8"/>
        <v>90</v>
      </c>
      <c r="AK51" s="1">
        <f t="shared" si="9"/>
        <v>0</v>
      </c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95</v>
      </c>
      <c r="B52" s="1" t="s">
        <v>37</v>
      </c>
      <c r="C52" s="1">
        <v>106.122</v>
      </c>
      <c r="D52" s="1">
        <v>6.7839999999999998</v>
      </c>
      <c r="E52" s="1">
        <v>55.098999999999997</v>
      </c>
      <c r="F52" s="1">
        <v>31.800999999999998</v>
      </c>
      <c r="G52" s="7">
        <v>1</v>
      </c>
      <c r="H52" s="1">
        <v>45</v>
      </c>
      <c r="I52" s="1" t="s">
        <v>38</v>
      </c>
      <c r="J52" s="1">
        <v>57</v>
      </c>
      <c r="K52" s="1">
        <f t="shared" si="15"/>
        <v>-1.9010000000000034</v>
      </c>
      <c r="L52" s="1"/>
      <c r="M52" s="1"/>
      <c r="N52" s="1">
        <v>64</v>
      </c>
      <c r="O52" s="1">
        <v>80</v>
      </c>
      <c r="P52" s="1">
        <f t="shared" si="4"/>
        <v>11.0198</v>
      </c>
      <c r="Q52" s="5"/>
      <c r="R52" s="5">
        <f t="shared" si="10"/>
        <v>0</v>
      </c>
      <c r="S52" s="5">
        <f t="shared" si="5"/>
        <v>0</v>
      </c>
      <c r="T52" s="5"/>
      <c r="U52" s="5"/>
      <c r="V52" s="1"/>
      <c r="W52" s="1">
        <f t="shared" si="6"/>
        <v>15.953193342891884</v>
      </c>
      <c r="X52" s="1">
        <f t="shared" si="7"/>
        <v>15.953193342891884</v>
      </c>
      <c r="Y52" s="1">
        <v>16.297599999999999</v>
      </c>
      <c r="Z52" s="1">
        <v>9.3238000000000003</v>
      </c>
      <c r="AA52" s="1">
        <v>17.052399999999999</v>
      </c>
      <c r="AB52" s="1">
        <v>22.253399999999999</v>
      </c>
      <c r="AC52" s="1">
        <v>9.8122000000000007</v>
      </c>
      <c r="AD52" s="1">
        <v>3.9636</v>
      </c>
      <c r="AE52" s="1">
        <v>26.9102</v>
      </c>
      <c r="AF52" s="1">
        <v>8.3491999999999997</v>
      </c>
      <c r="AG52" s="1">
        <v>9.2721999999999998</v>
      </c>
      <c r="AH52" s="1">
        <v>15.7614</v>
      </c>
      <c r="AI52" s="43" t="s">
        <v>43</v>
      </c>
      <c r="AJ52" s="1">
        <f t="shared" si="8"/>
        <v>0</v>
      </c>
      <c r="AK52" s="1">
        <f t="shared" si="9"/>
        <v>0</v>
      </c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 t="s">
        <v>96</v>
      </c>
      <c r="B53" s="1" t="s">
        <v>41</v>
      </c>
      <c r="C53" s="1">
        <v>429</v>
      </c>
      <c r="D53" s="1">
        <v>136</v>
      </c>
      <c r="E53" s="1">
        <v>336</v>
      </c>
      <c r="F53" s="1">
        <v>113</v>
      </c>
      <c r="G53" s="7">
        <v>0.28000000000000003</v>
      </c>
      <c r="H53" s="1">
        <v>45</v>
      </c>
      <c r="I53" s="1" t="s">
        <v>38</v>
      </c>
      <c r="J53" s="1">
        <v>358</v>
      </c>
      <c r="K53" s="1">
        <f t="shared" si="15"/>
        <v>-22</v>
      </c>
      <c r="L53" s="1"/>
      <c r="M53" s="1"/>
      <c r="N53" s="1">
        <v>280</v>
      </c>
      <c r="O53" s="1">
        <v>320</v>
      </c>
      <c r="P53" s="1">
        <f t="shared" si="4"/>
        <v>67.2</v>
      </c>
      <c r="Q53" s="5">
        <f t="shared" si="16"/>
        <v>160.60000000000002</v>
      </c>
      <c r="R53" s="5">
        <v>290</v>
      </c>
      <c r="S53" s="5">
        <f t="shared" si="5"/>
        <v>290</v>
      </c>
      <c r="T53" s="5"/>
      <c r="U53" s="5">
        <v>290</v>
      </c>
      <c r="V53" s="1"/>
      <c r="W53" s="1">
        <f t="shared" si="6"/>
        <v>14.925595238095237</v>
      </c>
      <c r="X53" s="1">
        <f t="shared" si="7"/>
        <v>10.610119047619047</v>
      </c>
      <c r="Y53" s="1">
        <v>74.2</v>
      </c>
      <c r="Z53" s="1">
        <v>63.6</v>
      </c>
      <c r="AA53" s="1">
        <v>114</v>
      </c>
      <c r="AB53" s="1">
        <v>103.2</v>
      </c>
      <c r="AC53" s="1">
        <v>83.6</v>
      </c>
      <c r="AD53" s="1">
        <v>70.8</v>
      </c>
      <c r="AE53" s="1">
        <v>71.8</v>
      </c>
      <c r="AF53" s="1">
        <v>40</v>
      </c>
      <c r="AG53" s="1">
        <v>71.2</v>
      </c>
      <c r="AH53" s="1">
        <v>101.4</v>
      </c>
      <c r="AI53" s="1"/>
      <c r="AJ53" s="1">
        <f t="shared" si="8"/>
        <v>81.2</v>
      </c>
      <c r="AK53" s="1">
        <f t="shared" si="9"/>
        <v>0</v>
      </c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 t="s">
        <v>97</v>
      </c>
      <c r="B54" s="1" t="s">
        <v>41</v>
      </c>
      <c r="C54" s="1">
        <v>1018</v>
      </c>
      <c r="D54" s="1"/>
      <c r="E54" s="1">
        <v>473</v>
      </c>
      <c r="F54" s="46">
        <f>366+F38</f>
        <v>360</v>
      </c>
      <c r="G54" s="7">
        <v>0.35</v>
      </c>
      <c r="H54" s="1">
        <v>45</v>
      </c>
      <c r="I54" s="1" t="s">
        <v>38</v>
      </c>
      <c r="J54" s="1">
        <v>494</v>
      </c>
      <c r="K54" s="1">
        <f t="shared" si="15"/>
        <v>-21</v>
      </c>
      <c r="L54" s="1"/>
      <c r="M54" s="1"/>
      <c r="N54" s="1">
        <v>250</v>
      </c>
      <c r="O54" s="1">
        <v>300</v>
      </c>
      <c r="P54" s="1">
        <f t="shared" si="4"/>
        <v>94.6</v>
      </c>
      <c r="Q54" s="5">
        <f t="shared" si="16"/>
        <v>319.79999999999995</v>
      </c>
      <c r="R54" s="5">
        <v>450</v>
      </c>
      <c r="S54" s="5">
        <f t="shared" si="5"/>
        <v>450</v>
      </c>
      <c r="T54" s="5"/>
      <c r="U54" s="5">
        <v>450</v>
      </c>
      <c r="V54" s="1"/>
      <c r="W54" s="1">
        <f t="shared" si="6"/>
        <v>14.37632135306554</v>
      </c>
      <c r="X54" s="1">
        <f t="shared" si="7"/>
        <v>9.6194503171247359</v>
      </c>
      <c r="Y54" s="1">
        <v>99.2</v>
      </c>
      <c r="Z54" s="1">
        <v>78.8</v>
      </c>
      <c r="AA54" s="1">
        <v>165.6</v>
      </c>
      <c r="AB54" s="1">
        <v>167.4</v>
      </c>
      <c r="AC54" s="1">
        <v>101</v>
      </c>
      <c r="AD54" s="1">
        <v>95.2</v>
      </c>
      <c r="AE54" s="1">
        <v>97.4</v>
      </c>
      <c r="AF54" s="1">
        <v>92.2</v>
      </c>
      <c r="AG54" s="1">
        <v>109.2</v>
      </c>
      <c r="AH54" s="1">
        <v>100.8</v>
      </c>
      <c r="AI54" s="1" t="s">
        <v>98</v>
      </c>
      <c r="AJ54" s="1">
        <f t="shared" si="8"/>
        <v>157.5</v>
      </c>
      <c r="AK54" s="1">
        <f t="shared" si="9"/>
        <v>0</v>
      </c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99</v>
      </c>
      <c r="B55" s="1" t="s">
        <v>41</v>
      </c>
      <c r="C55" s="1">
        <v>313</v>
      </c>
      <c r="D55" s="1">
        <v>296</v>
      </c>
      <c r="E55" s="1">
        <v>381</v>
      </c>
      <c r="F55" s="1">
        <v>61</v>
      </c>
      <c r="G55" s="7">
        <v>0.28000000000000003</v>
      </c>
      <c r="H55" s="1">
        <v>45</v>
      </c>
      <c r="I55" s="1" t="s">
        <v>38</v>
      </c>
      <c r="J55" s="1">
        <v>388</v>
      </c>
      <c r="K55" s="1">
        <f t="shared" si="15"/>
        <v>-7</v>
      </c>
      <c r="L55" s="1"/>
      <c r="M55" s="1"/>
      <c r="N55" s="1">
        <v>400</v>
      </c>
      <c r="O55" s="1">
        <v>500</v>
      </c>
      <c r="P55" s="1">
        <f t="shared" si="4"/>
        <v>76.2</v>
      </c>
      <c r="Q55" s="5">
        <f t="shared" si="16"/>
        <v>29.600000000000023</v>
      </c>
      <c r="R55" s="5">
        <v>180</v>
      </c>
      <c r="S55" s="5">
        <f t="shared" si="5"/>
        <v>180</v>
      </c>
      <c r="T55" s="5"/>
      <c r="U55" s="5">
        <v>180</v>
      </c>
      <c r="V55" s="1"/>
      <c r="W55" s="1">
        <f t="shared" si="6"/>
        <v>14.973753280839894</v>
      </c>
      <c r="X55" s="1">
        <f t="shared" si="7"/>
        <v>12.611548556430446</v>
      </c>
      <c r="Y55" s="1">
        <v>95.4</v>
      </c>
      <c r="Z55" s="1">
        <v>68</v>
      </c>
      <c r="AA55" s="1">
        <v>105.4</v>
      </c>
      <c r="AB55" s="1">
        <v>103</v>
      </c>
      <c r="AC55" s="1">
        <v>94.4</v>
      </c>
      <c r="AD55" s="1">
        <v>78.599999999999994</v>
      </c>
      <c r="AE55" s="1">
        <v>68.400000000000006</v>
      </c>
      <c r="AF55" s="1">
        <v>73.2</v>
      </c>
      <c r="AG55" s="1">
        <v>71.400000000000006</v>
      </c>
      <c r="AH55" s="1">
        <v>82</v>
      </c>
      <c r="AI55" s="1" t="s">
        <v>58</v>
      </c>
      <c r="AJ55" s="1">
        <f t="shared" si="8"/>
        <v>50.400000000000006</v>
      </c>
      <c r="AK55" s="1">
        <f t="shared" si="9"/>
        <v>0</v>
      </c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100</v>
      </c>
      <c r="B56" s="1" t="s">
        <v>41</v>
      </c>
      <c r="C56" s="1">
        <v>694</v>
      </c>
      <c r="D56" s="1">
        <v>64</v>
      </c>
      <c r="E56" s="1">
        <v>478</v>
      </c>
      <c r="F56" s="1">
        <v>48</v>
      </c>
      <c r="G56" s="7">
        <v>0.35</v>
      </c>
      <c r="H56" s="1">
        <v>45</v>
      </c>
      <c r="I56" s="1" t="s">
        <v>53</v>
      </c>
      <c r="J56" s="1">
        <v>497</v>
      </c>
      <c r="K56" s="1">
        <f t="shared" si="15"/>
        <v>-19</v>
      </c>
      <c r="L56" s="1"/>
      <c r="M56" s="1"/>
      <c r="N56" s="1">
        <v>490</v>
      </c>
      <c r="O56" s="1">
        <v>700</v>
      </c>
      <c r="P56" s="1">
        <f t="shared" si="4"/>
        <v>95.6</v>
      </c>
      <c r="Q56" s="5">
        <f t="shared" ref="Q56:Q57" si="17">14*P56-O56-N56-F56</f>
        <v>100.39999999999986</v>
      </c>
      <c r="R56" s="5">
        <v>200</v>
      </c>
      <c r="S56" s="5">
        <f t="shared" si="5"/>
        <v>200</v>
      </c>
      <c r="T56" s="5"/>
      <c r="U56" s="5">
        <v>200</v>
      </c>
      <c r="V56" s="1"/>
      <c r="W56" s="1">
        <f t="shared" si="6"/>
        <v>15.041841004184102</v>
      </c>
      <c r="X56" s="1">
        <f t="shared" si="7"/>
        <v>12.94979079497908</v>
      </c>
      <c r="Y56" s="1">
        <v>115.2</v>
      </c>
      <c r="Z56" s="1">
        <v>79.2</v>
      </c>
      <c r="AA56" s="1">
        <v>134.80000000000001</v>
      </c>
      <c r="AB56" s="1">
        <v>127.4</v>
      </c>
      <c r="AC56" s="1">
        <v>92.4</v>
      </c>
      <c r="AD56" s="1">
        <v>99.4</v>
      </c>
      <c r="AE56" s="1">
        <v>115.6</v>
      </c>
      <c r="AF56" s="1">
        <v>72.599999999999994</v>
      </c>
      <c r="AG56" s="1">
        <v>88.2</v>
      </c>
      <c r="AH56" s="1">
        <v>117.8</v>
      </c>
      <c r="AI56" s="1"/>
      <c r="AJ56" s="1">
        <f t="shared" si="8"/>
        <v>70</v>
      </c>
      <c r="AK56" s="1">
        <f t="shared" si="9"/>
        <v>0</v>
      </c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101</v>
      </c>
      <c r="B57" s="1" t="s">
        <v>41</v>
      </c>
      <c r="C57" s="1">
        <v>990</v>
      </c>
      <c r="D57" s="1"/>
      <c r="E57" s="1">
        <v>477</v>
      </c>
      <c r="F57" s="1">
        <v>366</v>
      </c>
      <c r="G57" s="7">
        <v>0.35</v>
      </c>
      <c r="H57" s="1">
        <v>45</v>
      </c>
      <c r="I57" s="1" t="s">
        <v>53</v>
      </c>
      <c r="J57" s="1">
        <v>494</v>
      </c>
      <c r="K57" s="1">
        <f t="shared" si="15"/>
        <v>-17</v>
      </c>
      <c r="L57" s="1"/>
      <c r="M57" s="1"/>
      <c r="N57" s="1">
        <v>350</v>
      </c>
      <c r="O57" s="1">
        <v>400</v>
      </c>
      <c r="P57" s="1">
        <f t="shared" si="4"/>
        <v>95.4</v>
      </c>
      <c r="Q57" s="5">
        <f t="shared" si="17"/>
        <v>219.60000000000014</v>
      </c>
      <c r="R57" s="5">
        <v>310</v>
      </c>
      <c r="S57" s="5">
        <f t="shared" si="5"/>
        <v>310</v>
      </c>
      <c r="T57" s="5"/>
      <c r="U57" s="5">
        <v>310</v>
      </c>
      <c r="V57" s="1"/>
      <c r="W57" s="1">
        <f t="shared" si="6"/>
        <v>14.947589098532493</v>
      </c>
      <c r="X57" s="1">
        <f t="shared" si="7"/>
        <v>11.69811320754717</v>
      </c>
      <c r="Y57" s="1">
        <v>106.4</v>
      </c>
      <c r="Z57" s="1">
        <v>91</v>
      </c>
      <c r="AA57" s="1">
        <v>215</v>
      </c>
      <c r="AB57" s="1">
        <v>189.6</v>
      </c>
      <c r="AC57" s="1">
        <v>108</v>
      </c>
      <c r="AD57" s="1">
        <v>138.80000000000001</v>
      </c>
      <c r="AE57" s="1">
        <v>110</v>
      </c>
      <c r="AF57" s="1">
        <v>118.8</v>
      </c>
      <c r="AG57" s="1">
        <v>94.6</v>
      </c>
      <c r="AH57" s="1">
        <v>105</v>
      </c>
      <c r="AI57" s="1" t="s">
        <v>58</v>
      </c>
      <c r="AJ57" s="1">
        <f t="shared" si="8"/>
        <v>108.5</v>
      </c>
      <c r="AK57" s="1">
        <f t="shared" si="9"/>
        <v>0</v>
      </c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102</v>
      </c>
      <c r="B58" s="1" t="s">
        <v>41</v>
      </c>
      <c r="C58" s="1">
        <v>167</v>
      </c>
      <c r="D58" s="1"/>
      <c r="E58" s="1">
        <v>125</v>
      </c>
      <c r="F58" s="1"/>
      <c r="G58" s="7">
        <v>0.28000000000000003</v>
      </c>
      <c r="H58" s="1">
        <v>45</v>
      </c>
      <c r="I58" s="1" t="s">
        <v>38</v>
      </c>
      <c r="J58" s="1">
        <v>128</v>
      </c>
      <c r="K58" s="1">
        <f t="shared" si="15"/>
        <v>-3</v>
      </c>
      <c r="L58" s="1"/>
      <c r="M58" s="1"/>
      <c r="N58" s="1">
        <v>70</v>
      </c>
      <c r="O58" s="1">
        <v>80</v>
      </c>
      <c r="P58" s="1">
        <f t="shared" si="4"/>
        <v>25</v>
      </c>
      <c r="Q58" s="5">
        <f t="shared" si="16"/>
        <v>175</v>
      </c>
      <c r="R58" s="5">
        <v>260</v>
      </c>
      <c r="S58" s="5">
        <f t="shared" si="5"/>
        <v>260</v>
      </c>
      <c r="T58" s="5"/>
      <c r="U58" s="5">
        <v>260</v>
      </c>
      <c r="V58" s="1"/>
      <c r="W58" s="1">
        <f t="shared" si="6"/>
        <v>16.399999999999999</v>
      </c>
      <c r="X58" s="1">
        <f t="shared" si="7"/>
        <v>6</v>
      </c>
      <c r="Y58" s="1">
        <v>19.2</v>
      </c>
      <c r="Z58" s="1">
        <v>14.8</v>
      </c>
      <c r="AA58" s="1">
        <v>21.4</v>
      </c>
      <c r="AB58" s="1">
        <v>24.8</v>
      </c>
      <c r="AC58" s="1">
        <v>28.2</v>
      </c>
      <c r="AD58" s="1">
        <v>26.2</v>
      </c>
      <c r="AE58" s="1">
        <v>21</v>
      </c>
      <c r="AF58" s="1">
        <v>26.2</v>
      </c>
      <c r="AG58" s="1">
        <v>25.2</v>
      </c>
      <c r="AH58" s="1">
        <v>28.6</v>
      </c>
      <c r="AI58" s="1" t="s">
        <v>58</v>
      </c>
      <c r="AJ58" s="1">
        <f t="shared" si="8"/>
        <v>72.800000000000011</v>
      </c>
      <c r="AK58" s="1">
        <f t="shared" si="9"/>
        <v>0</v>
      </c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.75" thickBot="1" x14ac:dyDescent="0.3">
      <c r="A59" s="1" t="s">
        <v>103</v>
      </c>
      <c r="B59" s="1" t="s">
        <v>41</v>
      </c>
      <c r="C59" s="1">
        <v>488</v>
      </c>
      <c r="D59" s="1">
        <v>712</v>
      </c>
      <c r="E59" s="1">
        <v>585</v>
      </c>
      <c r="F59" s="1">
        <v>378</v>
      </c>
      <c r="G59" s="7">
        <v>0.41</v>
      </c>
      <c r="H59" s="1">
        <v>45</v>
      </c>
      <c r="I59" s="1" t="s">
        <v>38</v>
      </c>
      <c r="J59" s="1">
        <v>606</v>
      </c>
      <c r="K59" s="1">
        <f t="shared" si="15"/>
        <v>-21</v>
      </c>
      <c r="L59" s="1"/>
      <c r="M59" s="1"/>
      <c r="N59" s="1">
        <v>520</v>
      </c>
      <c r="O59" s="1">
        <v>650</v>
      </c>
      <c r="P59" s="1">
        <f t="shared" si="4"/>
        <v>117</v>
      </c>
      <c r="Q59" s="5"/>
      <c r="R59" s="5">
        <v>200</v>
      </c>
      <c r="S59" s="5">
        <f t="shared" si="5"/>
        <v>100</v>
      </c>
      <c r="T59" s="5">
        <v>100</v>
      </c>
      <c r="U59" s="5">
        <v>200</v>
      </c>
      <c r="V59" s="1" t="s">
        <v>241</v>
      </c>
      <c r="W59" s="1">
        <f t="shared" si="6"/>
        <v>14.94017094017094</v>
      </c>
      <c r="X59" s="1">
        <f t="shared" si="7"/>
        <v>13.23076923076923</v>
      </c>
      <c r="Y59" s="1">
        <v>151.80000000000001</v>
      </c>
      <c r="Z59" s="1">
        <v>129</v>
      </c>
      <c r="AA59" s="1">
        <v>133</v>
      </c>
      <c r="AB59" s="1">
        <v>126.2</v>
      </c>
      <c r="AC59" s="1">
        <v>118.8</v>
      </c>
      <c r="AD59" s="1">
        <v>134.4</v>
      </c>
      <c r="AE59" s="1">
        <v>143.8006</v>
      </c>
      <c r="AF59" s="1">
        <v>82.8</v>
      </c>
      <c r="AG59" s="1">
        <v>124</v>
      </c>
      <c r="AH59" s="1">
        <v>131.19999999999999</v>
      </c>
      <c r="AI59" s="1"/>
      <c r="AJ59" s="1">
        <f t="shared" si="8"/>
        <v>41</v>
      </c>
      <c r="AK59" s="1">
        <f t="shared" si="9"/>
        <v>41</v>
      </c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4" t="s">
        <v>104</v>
      </c>
      <c r="B60" s="15" t="s">
        <v>41</v>
      </c>
      <c r="C60" s="15">
        <v>196</v>
      </c>
      <c r="D60" s="15">
        <v>700</v>
      </c>
      <c r="E60" s="44">
        <f>527+E99</f>
        <v>529</v>
      </c>
      <c r="F60" s="45">
        <f>178+F99</f>
        <v>176</v>
      </c>
      <c r="G60" s="17">
        <v>0</v>
      </c>
      <c r="H60" s="18">
        <v>45</v>
      </c>
      <c r="I60" s="20" t="s">
        <v>61</v>
      </c>
      <c r="J60" s="18">
        <v>536</v>
      </c>
      <c r="K60" s="18">
        <f t="shared" si="15"/>
        <v>-7</v>
      </c>
      <c r="L60" s="18"/>
      <c r="M60" s="18"/>
      <c r="N60" s="18">
        <v>520</v>
      </c>
      <c r="O60" s="18">
        <v>700</v>
      </c>
      <c r="P60" s="18">
        <f t="shared" si="4"/>
        <v>105.8</v>
      </c>
      <c r="Q60" s="19"/>
      <c r="R60" s="19">
        <f t="shared" si="10"/>
        <v>0</v>
      </c>
      <c r="S60" s="5">
        <f t="shared" si="5"/>
        <v>0</v>
      </c>
      <c r="T60" s="19"/>
      <c r="U60" s="19"/>
      <c r="V60" s="18"/>
      <c r="W60" s="18">
        <f t="shared" si="6"/>
        <v>13.194706994328923</v>
      </c>
      <c r="X60" s="18">
        <f t="shared" si="7"/>
        <v>13.194706994328923</v>
      </c>
      <c r="Y60" s="18">
        <v>128</v>
      </c>
      <c r="Z60" s="18">
        <v>90.8</v>
      </c>
      <c r="AA60" s="18">
        <v>112.8</v>
      </c>
      <c r="AB60" s="18">
        <v>88</v>
      </c>
      <c r="AC60" s="18">
        <v>72</v>
      </c>
      <c r="AD60" s="18">
        <v>93</v>
      </c>
      <c r="AE60" s="18">
        <v>74.8</v>
      </c>
      <c r="AF60" s="18">
        <v>74.599999999999994</v>
      </c>
      <c r="AG60" s="18">
        <v>114.8</v>
      </c>
      <c r="AH60" s="18">
        <v>118</v>
      </c>
      <c r="AI60" s="20" t="s">
        <v>217</v>
      </c>
      <c r="AJ60" s="18">
        <f t="shared" si="8"/>
        <v>0</v>
      </c>
      <c r="AK60" s="18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</row>
    <row r="61" spans="1:46" s="10" customFormat="1" ht="15.75" thickBot="1" x14ac:dyDescent="0.3">
      <c r="A61" s="59" t="s">
        <v>216</v>
      </c>
      <c r="B61" s="42" t="s">
        <v>41</v>
      </c>
      <c r="C61" s="36"/>
      <c r="D61" s="36"/>
      <c r="E61" s="36"/>
      <c r="F61" s="37"/>
      <c r="G61" s="38">
        <v>0.41</v>
      </c>
      <c r="H61" s="39">
        <v>50</v>
      </c>
      <c r="I61" s="39" t="s">
        <v>38</v>
      </c>
      <c r="J61" s="39"/>
      <c r="K61" s="39"/>
      <c r="L61" s="39"/>
      <c r="M61" s="39"/>
      <c r="N61" s="39"/>
      <c r="O61" s="39"/>
      <c r="P61" s="39">
        <f t="shared" si="4"/>
        <v>0</v>
      </c>
      <c r="Q61" s="40">
        <v>100</v>
      </c>
      <c r="R61" s="40">
        <v>190</v>
      </c>
      <c r="S61" s="5">
        <f t="shared" si="5"/>
        <v>0</v>
      </c>
      <c r="T61" s="40">
        <v>190</v>
      </c>
      <c r="U61" s="40">
        <v>190</v>
      </c>
      <c r="V61" s="39"/>
      <c r="W61" s="39" t="e">
        <f t="shared" si="6"/>
        <v>#DIV/0!</v>
      </c>
      <c r="X61" s="39" t="e">
        <f t="shared" ref="X61" si="18">(F61+N61+O61)/P61</f>
        <v>#DIV/0!</v>
      </c>
      <c r="Y61" s="39">
        <v>0</v>
      </c>
      <c r="Z61" s="39">
        <v>0</v>
      </c>
      <c r="AA61" s="39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0</v>
      </c>
      <c r="AG61" s="39">
        <v>0</v>
      </c>
      <c r="AH61" s="39">
        <v>0</v>
      </c>
      <c r="AI61" s="41" t="s">
        <v>230</v>
      </c>
      <c r="AJ61" s="39">
        <f t="shared" si="8"/>
        <v>0</v>
      </c>
      <c r="AK61" s="39">
        <f t="shared" si="9"/>
        <v>77.899999999999991</v>
      </c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4" t="s">
        <v>105</v>
      </c>
      <c r="B62" s="15" t="s">
        <v>41</v>
      </c>
      <c r="C62" s="15">
        <v>307</v>
      </c>
      <c r="D62" s="15">
        <v>170</v>
      </c>
      <c r="E62" s="15">
        <v>350</v>
      </c>
      <c r="F62" s="16">
        <v>-30</v>
      </c>
      <c r="G62" s="17">
        <v>0</v>
      </c>
      <c r="H62" s="18">
        <v>45</v>
      </c>
      <c r="I62" s="20" t="s">
        <v>61</v>
      </c>
      <c r="J62" s="18">
        <v>375</v>
      </c>
      <c r="K62" s="18">
        <f t="shared" si="15"/>
        <v>-25</v>
      </c>
      <c r="L62" s="18"/>
      <c r="M62" s="18"/>
      <c r="N62" s="18">
        <v>450</v>
      </c>
      <c r="O62" s="18">
        <v>500</v>
      </c>
      <c r="P62" s="18">
        <f t="shared" si="4"/>
        <v>70</v>
      </c>
      <c r="Q62" s="19"/>
      <c r="R62" s="19">
        <f t="shared" si="10"/>
        <v>0</v>
      </c>
      <c r="S62" s="5">
        <f t="shared" si="5"/>
        <v>0</v>
      </c>
      <c r="T62" s="19"/>
      <c r="U62" s="19"/>
      <c r="V62" s="18"/>
      <c r="W62" s="18">
        <f t="shared" si="6"/>
        <v>13.142857142857142</v>
      </c>
      <c r="X62" s="18">
        <f t="shared" si="7"/>
        <v>13.142857142857142</v>
      </c>
      <c r="Y62" s="18">
        <v>104.2</v>
      </c>
      <c r="Z62" s="18">
        <v>76.400000000000006</v>
      </c>
      <c r="AA62" s="18">
        <v>103.2</v>
      </c>
      <c r="AB62" s="18">
        <v>87</v>
      </c>
      <c r="AC62" s="18">
        <v>66.8</v>
      </c>
      <c r="AD62" s="18">
        <v>79.2</v>
      </c>
      <c r="AE62" s="18">
        <v>92.8</v>
      </c>
      <c r="AF62" s="18">
        <v>55.8</v>
      </c>
      <c r="AG62" s="18">
        <v>92</v>
      </c>
      <c r="AH62" s="18">
        <v>72.8</v>
      </c>
      <c r="AI62" s="20" t="s">
        <v>219</v>
      </c>
      <c r="AJ62" s="18">
        <f t="shared" si="8"/>
        <v>0</v>
      </c>
      <c r="AK62" s="18">
        <f t="shared" si="9"/>
        <v>0</v>
      </c>
      <c r="AL62" s="1"/>
      <c r="AM62" s="1"/>
      <c r="AN62" s="1"/>
      <c r="AO62" s="1"/>
      <c r="AP62" s="1"/>
      <c r="AQ62" s="1"/>
      <c r="AR62" s="1"/>
      <c r="AS62" s="1"/>
      <c r="AT62" s="1"/>
    </row>
    <row r="63" spans="1:46" s="10" customFormat="1" ht="15.75" thickBot="1" x14ac:dyDescent="0.3">
      <c r="A63" s="59" t="s">
        <v>218</v>
      </c>
      <c r="B63" s="42" t="s">
        <v>41</v>
      </c>
      <c r="C63" s="36"/>
      <c r="D63" s="36"/>
      <c r="E63" s="36"/>
      <c r="F63" s="37"/>
      <c r="G63" s="38">
        <v>0.41</v>
      </c>
      <c r="H63" s="39">
        <v>50</v>
      </c>
      <c r="I63" s="39" t="s">
        <v>38</v>
      </c>
      <c r="J63" s="39"/>
      <c r="K63" s="39"/>
      <c r="L63" s="39"/>
      <c r="M63" s="39"/>
      <c r="N63" s="39"/>
      <c r="O63" s="39"/>
      <c r="P63" s="39">
        <f t="shared" ref="P63" si="19">E63/5</f>
        <v>0</v>
      </c>
      <c r="Q63" s="40">
        <v>100</v>
      </c>
      <c r="R63" s="40">
        <f t="shared" si="10"/>
        <v>100</v>
      </c>
      <c r="S63" s="5">
        <f t="shared" si="5"/>
        <v>0</v>
      </c>
      <c r="T63" s="40">
        <v>100</v>
      </c>
      <c r="U63" s="40"/>
      <c r="V63" s="39"/>
      <c r="W63" s="39" t="e">
        <f t="shared" si="6"/>
        <v>#DIV/0!</v>
      </c>
      <c r="X63" s="39" t="e">
        <f t="shared" ref="X63" si="20">(F63+N63+O63)/P63</f>
        <v>#DIV/0!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41" t="s">
        <v>231</v>
      </c>
      <c r="AJ63" s="39">
        <f t="shared" si="8"/>
        <v>0</v>
      </c>
      <c r="AK63" s="39">
        <f t="shared" si="9"/>
        <v>41</v>
      </c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106</v>
      </c>
      <c r="B64" s="1" t="s">
        <v>41</v>
      </c>
      <c r="C64" s="1">
        <v>24</v>
      </c>
      <c r="D64" s="1"/>
      <c r="E64" s="1">
        <v>1</v>
      </c>
      <c r="F64" s="1">
        <v>1</v>
      </c>
      <c r="G64" s="7">
        <v>0.4</v>
      </c>
      <c r="H64" s="1">
        <v>30</v>
      </c>
      <c r="I64" s="1" t="s">
        <v>38</v>
      </c>
      <c r="J64" s="1">
        <v>31</v>
      </c>
      <c r="K64" s="1">
        <f t="shared" si="15"/>
        <v>-30</v>
      </c>
      <c r="L64" s="1"/>
      <c r="M64" s="1"/>
      <c r="N64" s="1">
        <v>35</v>
      </c>
      <c r="O64" s="1">
        <v>35</v>
      </c>
      <c r="P64" s="1">
        <f t="shared" si="4"/>
        <v>0.2</v>
      </c>
      <c r="Q64" s="5">
        <v>14</v>
      </c>
      <c r="R64" s="5">
        <f t="shared" si="10"/>
        <v>14</v>
      </c>
      <c r="S64" s="5">
        <f t="shared" si="5"/>
        <v>14</v>
      </c>
      <c r="T64" s="5"/>
      <c r="U64" s="5"/>
      <c r="V64" s="1"/>
      <c r="W64" s="1">
        <f t="shared" si="6"/>
        <v>425</v>
      </c>
      <c r="X64" s="1">
        <f t="shared" si="7"/>
        <v>355</v>
      </c>
      <c r="Y64" s="1">
        <v>6.2</v>
      </c>
      <c r="Z64" s="1">
        <v>2</v>
      </c>
      <c r="AA64" s="1">
        <v>1</v>
      </c>
      <c r="AB64" s="1">
        <v>0.4</v>
      </c>
      <c r="AC64" s="1">
        <v>3</v>
      </c>
      <c r="AD64" s="1">
        <v>4.2</v>
      </c>
      <c r="AE64" s="1">
        <v>4.4000000000000004</v>
      </c>
      <c r="AF64" s="1">
        <v>5.8</v>
      </c>
      <c r="AG64" s="1">
        <v>0</v>
      </c>
      <c r="AH64" s="1">
        <v>2.2000000000000002</v>
      </c>
      <c r="AI64" s="1" t="s">
        <v>58</v>
      </c>
      <c r="AJ64" s="1">
        <f t="shared" si="8"/>
        <v>5.6000000000000005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 t="s">
        <v>107</v>
      </c>
      <c r="B65" s="1" t="s">
        <v>37</v>
      </c>
      <c r="C65" s="1">
        <v>15.67</v>
      </c>
      <c r="D65" s="1"/>
      <c r="E65" s="1">
        <v>9.5380000000000003</v>
      </c>
      <c r="F65" s="1">
        <v>6.1319999999999997</v>
      </c>
      <c r="G65" s="7">
        <v>1</v>
      </c>
      <c r="H65" s="1">
        <v>30</v>
      </c>
      <c r="I65" s="1" t="s">
        <v>38</v>
      </c>
      <c r="J65" s="1">
        <v>9</v>
      </c>
      <c r="K65" s="1">
        <f t="shared" si="15"/>
        <v>0.53800000000000026</v>
      </c>
      <c r="L65" s="1"/>
      <c r="M65" s="1"/>
      <c r="N65" s="1">
        <v>0</v>
      </c>
      <c r="O65" s="1"/>
      <c r="P65" s="1">
        <f t="shared" si="4"/>
        <v>1.9076</v>
      </c>
      <c r="Q65" s="5">
        <v>16</v>
      </c>
      <c r="R65" s="5">
        <f t="shared" si="10"/>
        <v>16</v>
      </c>
      <c r="S65" s="5">
        <f t="shared" si="5"/>
        <v>16</v>
      </c>
      <c r="T65" s="5"/>
      <c r="U65" s="5"/>
      <c r="V65" s="1"/>
      <c r="W65" s="1">
        <f t="shared" si="6"/>
        <v>11.602013000629062</v>
      </c>
      <c r="X65" s="1">
        <f t="shared" si="7"/>
        <v>3.2145103795344934</v>
      </c>
      <c r="Y65" s="1">
        <v>0.20380000000000001</v>
      </c>
      <c r="Z65" s="1">
        <v>0</v>
      </c>
      <c r="AA65" s="1">
        <v>0</v>
      </c>
      <c r="AB65" s="1">
        <v>0</v>
      </c>
      <c r="AC65" s="1">
        <v>0.6482</v>
      </c>
      <c r="AD65" s="1">
        <v>0.43440000000000001</v>
      </c>
      <c r="AE65" s="1">
        <v>2.64</v>
      </c>
      <c r="AF65" s="1">
        <v>0.87</v>
      </c>
      <c r="AG65" s="1">
        <v>0</v>
      </c>
      <c r="AH65" s="1">
        <v>0</v>
      </c>
      <c r="AI65" s="43" t="s">
        <v>81</v>
      </c>
      <c r="AJ65" s="1">
        <f t="shared" si="8"/>
        <v>16</v>
      </c>
      <c r="AK65" s="1">
        <f t="shared" si="9"/>
        <v>0</v>
      </c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108</v>
      </c>
      <c r="B66" s="1" t="s">
        <v>41</v>
      </c>
      <c r="C66" s="1">
        <v>47</v>
      </c>
      <c r="D66" s="1">
        <v>24</v>
      </c>
      <c r="E66" s="1">
        <v>57</v>
      </c>
      <c r="F66" s="1">
        <v>-1</v>
      </c>
      <c r="G66" s="7">
        <v>0.41</v>
      </c>
      <c r="H66" s="1">
        <v>45</v>
      </c>
      <c r="I66" s="1" t="s">
        <v>38</v>
      </c>
      <c r="J66" s="1">
        <v>68</v>
      </c>
      <c r="K66" s="1">
        <f t="shared" si="15"/>
        <v>-11</v>
      </c>
      <c r="L66" s="1"/>
      <c r="M66" s="1"/>
      <c r="N66" s="1">
        <v>24</v>
      </c>
      <c r="O66" s="1">
        <v>24</v>
      </c>
      <c r="P66" s="1">
        <f t="shared" si="4"/>
        <v>11.4</v>
      </c>
      <c r="Q66" s="5">
        <f t="shared" ref="Q66" si="21">13*P66-O66-N66-F66</f>
        <v>101.20000000000002</v>
      </c>
      <c r="R66" s="5">
        <v>120</v>
      </c>
      <c r="S66" s="5">
        <f t="shared" si="5"/>
        <v>120</v>
      </c>
      <c r="T66" s="5"/>
      <c r="U66" s="5">
        <v>120</v>
      </c>
      <c r="V66" s="1"/>
      <c r="W66" s="1">
        <f t="shared" si="6"/>
        <v>14.649122807017543</v>
      </c>
      <c r="X66" s="1">
        <f t="shared" si="7"/>
        <v>4.1228070175438596</v>
      </c>
      <c r="Y66" s="1">
        <v>7.4</v>
      </c>
      <c r="Z66" s="1">
        <v>7.6</v>
      </c>
      <c r="AA66" s="1">
        <v>12.4</v>
      </c>
      <c r="AB66" s="1">
        <v>7.8</v>
      </c>
      <c r="AC66" s="1">
        <v>8</v>
      </c>
      <c r="AD66" s="1">
        <v>6.2</v>
      </c>
      <c r="AE66" s="1">
        <v>19.600000000000001</v>
      </c>
      <c r="AF66" s="1">
        <v>17</v>
      </c>
      <c r="AG66" s="1">
        <v>7.6</v>
      </c>
      <c r="AH66" s="1">
        <v>24.2</v>
      </c>
      <c r="AI66" s="1" t="s">
        <v>58</v>
      </c>
      <c r="AJ66" s="1">
        <f t="shared" si="8"/>
        <v>49.199999999999996</v>
      </c>
      <c r="AK66" s="1">
        <f t="shared" si="9"/>
        <v>0</v>
      </c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22" t="s">
        <v>109</v>
      </c>
      <c r="B67" s="22" t="s">
        <v>37</v>
      </c>
      <c r="C67" s="22"/>
      <c r="D67" s="22"/>
      <c r="E67" s="22"/>
      <c r="F67" s="22"/>
      <c r="G67" s="23">
        <v>0</v>
      </c>
      <c r="H67" s="22">
        <v>45</v>
      </c>
      <c r="I67" s="22" t="s">
        <v>38</v>
      </c>
      <c r="J67" s="22"/>
      <c r="K67" s="22">
        <f t="shared" si="15"/>
        <v>0</v>
      </c>
      <c r="L67" s="22"/>
      <c r="M67" s="22"/>
      <c r="N67" s="22">
        <v>0</v>
      </c>
      <c r="O67" s="22"/>
      <c r="P67" s="22">
        <f t="shared" si="4"/>
        <v>0</v>
      </c>
      <c r="Q67" s="24"/>
      <c r="R67" s="24">
        <f t="shared" si="10"/>
        <v>0</v>
      </c>
      <c r="S67" s="5">
        <f t="shared" si="5"/>
        <v>0</v>
      </c>
      <c r="T67" s="24"/>
      <c r="U67" s="24"/>
      <c r="V67" s="22"/>
      <c r="W67" s="22" t="e">
        <f t="shared" si="6"/>
        <v>#DIV/0!</v>
      </c>
      <c r="X67" s="22" t="e">
        <f t="shared" si="7"/>
        <v>#DIV/0!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-0.83460000000000001</v>
      </c>
      <c r="AH67" s="22">
        <v>0</v>
      </c>
      <c r="AI67" s="22" t="s">
        <v>110</v>
      </c>
      <c r="AJ67" s="22">
        <f t="shared" si="8"/>
        <v>0</v>
      </c>
      <c r="AK67" s="22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111</v>
      </c>
      <c r="B68" s="1" t="s">
        <v>41</v>
      </c>
      <c r="C68" s="1">
        <v>173</v>
      </c>
      <c r="D68" s="1"/>
      <c r="E68" s="1">
        <v>131</v>
      </c>
      <c r="F68" s="1">
        <v>2</v>
      </c>
      <c r="G68" s="7">
        <v>0.36</v>
      </c>
      <c r="H68" s="1">
        <v>45</v>
      </c>
      <c r="I68" s="1" t="s">
        <v>38</v>
      </c>
      <c r="J68" s="1">
        <v>173</v>
      </c>
      <c r="K68" s="1">
        <f t="shared" si="15"/>
        <v>-42</v>
      </c>
      <c r="L68" s="1"/>
      <c r="M68" s="1"/>
      <c r="N68" s="1">
        <v>170</v>
      </c>
      <c r="O68" s="1">
        <v>200</v>
      </c>
      <c r="P68" s="1">
        <f t="shared" si="4"/>
        <v>26.2</v>
      </c>
      <c r="Q68" s="5"/>
      <c r="R68" s="5">
        <v>20</v>
      </c>
      <c r="S68" s="5">
        <f t="shared" si="5"/>
        <v>20</v>
      </c>
      <c r="T68" s="5"/>
      <c r="U68" s="5">
        <v>20</v>
      </c>
      <c r="V68" s="1"/>
      <c r="W68" s="1">
        <f t="shared" si="6"/>
        <v>14.961832061068703</v>
      </c>
      <c r="X68" s="1">
        <f t="shared" si="7"/>
        <v>14.198473282442748</v>
      </c>
      <c r="Y68" s="1">
        <v>36</v>
      </c>
      <c r="Z68" s="1">
        <v>21.6</v>
      </c>
      <c r="AA68" s="1">
        <v>28.8</v>
      </c>
      <c r="AB68" s="1">
        <v>25.4</v>
      </c>
      <c r="AC68" s="1">
        <v>30.8</v>
      </c>
      <c r="AD68" s="1">
        <v>33.4</v>
      </c>
      <c r="AE68" s="1">
        <v>36.6</v>
      </c>
      <c r="AF68" s="1">
        <v>33</v>
      </c>
      <c r="AG68" s="1">
        <v>38.4</v>
      </c>
      <c r="AH68" s="1">
        <v>38</v>
      </c>
      <c r="AI68" s="1" t="s">
        <v>58</v>
      </c>
      <c r="AJ68" s="1">
        <f t="shared" si="8"/>
        <v>7.1999999999999993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112</v>
      </c>
      <c r="B69" s="1" t="s">
        <v>37</v>
      </c>
      <c r="C69" s="1">
        <v>16.199000000000002</v>
      </c>
      <c r="D69" s="1">
        <v>5.3250000000000002</v>
      </c>
      <c r="E69" s="1">
        <v>15.206</v>
      </c>
      <c r="F69" s="1">
        <v>1.994</v>
      </c>
      <c r="G69" s="7">
        <v>1</v>
      </c>
      <c r="H69" s="1">
        <v>45</v>
      </c>
      <c r="I69" s="1" t="s">
        <v>38</v>
      </c>
      <c r="J69" s="1">
        <v>14</v>
      </c>
      <c r="K69" s="1">
        <f t="shared" si="15"/>
        <v>1.2059999999999995</v>
      </c>
      <c r="L69" s="1"/>
      <c r="M69" s="1"/>
      <c r="N69" s="1">
        <v>24</v>
      </c>
      <c r="O69" s="1">
        <v>20</v>
      </c>
      <c r="P69" s="1">
        <f t="shared" si="4"/>
        <v>3.0411999999999999</v>
      </c>
      <c r="Q69" s="5"/>
      <c r="R69" s="5">
        <f t="shared" si="10"/>
        <v>0</v>
      </c>
      <c r="S69" s="5">
        <f t="shared" si="5"/>
        <v>0</v>
      </c>
      <c r="T69" s="5"/>
      <c r="U69" s="5"/>
      <c r="V69" s="1"/>
      <c r="W69" s="1">
        <f t="shared" si="6"/>
        <v>15.123635407076154</v>
      </c>
      <c r="X69" s="1">
        <f t="shared" si="7"/>
        <v>15.123635407076154</v>
      </c>
      <c r="Y69" s="1">
        <v>4.3049999999999997</v>
      </c>
      <c r="Z69" s="1">
        <v>0.85060000000000002</v>
      </c>
      <c r="AA69" s="1">
        <v>2.5409999999999999</v>
      </c>
      <c r="AB69" s="1">
        <v>3.6684000000000001</v>
      </c>
      <c r="AC69" s="1">
        <v>3.3275999999999999</v>
      </c>
      <c r="AD69" s="1">
        <v>4.3268000000000004</v>
      </c>
      <c r="AE69" s="1">
        <v>0.222</v>
      </c>
      <c r="AF69" s="1">
        <v>2.8742000000000001</v>
      </c>
      <c r="AG69" s="1">
        <v>3.044</v>
      </c>
      <c r="AH69" s="1">
        <v>1.0868</v>
      </c>
      <c r="AI69" s="25" t="s">
        <v>58</v>
      </c>
      <c r="AJ69" s="1">
        <f t="shared" si="8"/>
        <v>0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113</v>
      </c>
      <c r="B70" s="1" t="s">
        <v>41</v>
      </c>
      <c r="C70" s="1"/>
      <c r="D70" s="1">
        <v>30</v>
      </c>
      <c r="E70" s="1">
        <v>30</v>
      </c>
      <c r="F70" s="1"/>
      <c r="G70" s="7">
        <v>0.41</v>
      </c>
      <c r="H70" s="1">
        <v>45</v>
      </c>
      <c r="I70" s="1" t="s">
        <v>38</v>
      </c>
      <c r="J70" s="1">
        <v>51</v>
      </c>
      <c r="K70" s="1">
        <f t="shared" si="15"/>
        <v>-21</v>
      </c>
      <c r="L70" s="1"/>
      <c r="M70" s="1"/>
      <c r="N70" s="1">
        <v>24</v>
      </c>
      <c r="O70" s="1">
        <v>24</v>
      </c>
      <c r="P70" s="1">
        <f t="shared" si="4"/>
        <v>6</v>
      </c>
      <c r="Q70" s="5">
        <f t="shared" ref="Q70:Q72" si="22">13*P70-O70-N70-F70</f>
        <v>30</v>
      </c>
      <c r="R70" s="5">
        <v>40</v>
      </c>
      <c r="S70" s="5">
        <f t="shared" si="5"/>
        <v>40</v>
      </c>
      <c r="T70" s="5"/>
      <c r="U70" s="5">
        <v>40</v>
      </c>
      <c r="V70" s="1"/>
      <c r="W70" s="1">
        <f t="shared" si="6"/>
        <v>14.666666666666666</v>
      </c>
      <c r="X70" s="1">
        <f t="shared" si="7"/>
        <v>8</v>
      </c>
      <c r="Y70" s="1">
        <v>5.6</v>
      </c>
      <c r="Z70" s="1">
        <v>4</v>
      </c>
      <c r="AA70" s="1">
        <v>3.6</v>
      </c>
      <c r="AB70" s="1">
        <v>3.4</v>
      </c>
      <c r="AC70" s="1">
        <v>6.2</v>
      </c>
      <c r="AD70" s="1">
        <v>7.4</v>
      </c>
      <c r="AE70" s="1">
        <v>3.6</v>
      </c>
      <c r="AF70" s="1">
        <v>7.8</v>
      </c>
      <c r="AG70" s="1">
        <v>10.8</v>
      </c>
      <c r="AH70" s="1">
        <v>7.4</v>
      </c>
      <c r="AI70" s="1"/>
      <c r="AJ70" s="1">
        <f t="shared" si="8"/>
        <v>16.399999999999999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 t="s">
        <v>114</v>
      </c>
      <c r="B71" s="1" t="s">
        <v>41</v>
      </c>
      <c r="C71" s="1">
        <v>1</v>
      </c>
      <c r="D71" s="1"/>
      <c r="E71" s="1">
        <v>-1</v>
      </c>
      <c r="F71" s="1">
        <v>1</v>
      </c>
      <c r="G71" s="7">
        <v>0.41</v>
      </c>
      <c r="H71" s="1">
        <v>45</v>
      </c>
      <c r="I71" s="1" t="s">
        <v>38</v>
      </c>
      <c r="J71" s="1">
        <v>75</v>
      </c>
      <c r="K71" s="1">
        <f t="shared" ref="K71:K105" si="23">E71-J71</f>
        <v>-76</v>
      </c>
      <c r="L71" s="1"/>
      <c r="M71" s="1"/>
      <c r="N71" s="1">
        <v>30</v>
      </c>
      <c r="O71" s="1"/>
      <c r="P71" s="1">
        <f t="shared" ref="P71:P111" si="24">E71/5</f>
        <v>-0.2</v>
      </c>
      <c r="Q71" s="5"/>
      <c r="R71" s="5">
        <f t="shared" ref="R71:R110" si="25">ROUND(Q71,0)</f>
        <v>0</v>
      </c>
      <c r="S71" s="5">
        <f t="shared" ref="S71:S111" si="26">R71-T71</f>
        <v>0</v>
      </c>
      <c r="T71" s="5"/>
      <c r="U71" s="5"/>
      <c r="V71" s="1"/>
      <c r="W71" s="1">
        <f t="shared" ref="W71:W110" si="27">(F71+N71+O71+R71)/P71</f>
        <v>-155</v>
      </c>
      <c r="X71" s="1">
        <f t="shared" ref="X71:X110" si="28">(F71+N71+O71)/P71</f>
        <v>-155</v>
      </c>
      <c r="Y71" s="1">
        <v>-1.6</v>
      </c>
      <c r="Z71" s="1">
        <v>0.8</v>
      </c>
      <c r="AA71" s="1">
        <v>-1.6</v>
      </c>
      <c r="AB71" s="1">
        <v>-2.4</v>
      </c>
      <c r="AC71" s="1">
        <v>0.4</v>
      </c>
      <c r="AD71" s="1">
        <v>1.4</v>
      </c>
      <c r="AE71" s="1">
        <v>4.4000000000000004</v>
      </c>
      <c r="AF71" s="1">
        <v>8.8000000000000007</v>
      </c>
      <c r="AG71" s="1">
        <v>5.8</v>
      </c>
      <c r="AH71" s="1">
        <v>4.4000000000000004</v>
      </c>
      <c r="AI71" s="1" t="s">
        <v>115</v>
      </c>
      <c r="AJ71" s="1">
        <f t="shared" ref="AJ71:AJ111" si="29">S71*G71</f>
        <v>0</v>
      </c>
      <c r="AK71" s="1">
        <f t="shared" ref="AK71:AK111" si="30">T71*G71</f>
        <v>0</v>
      </c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75" thickBot="1" x14ac:dyDescent="0.3">
      <c r="A72" s="1" t="s">
        <v>116</v>
      </c>
      <c r="B72" s="1" t="s">
        <v>41</v>
      </c>
      <c r="C72" s="1">
        <v>171</v>
      </c>
      <c r="D72" s="1">
        <v>96</v>
      </c>
      <c r="E72" s="1">
        <v>110</v>
      </c>
      <c r="F72" s="1">
        <v>120</v>
      </c>
      <c r="G72" s="7">
        <v>0.28000000000000003</v>
      </c>
      <c r="H72" s="1">
        <v>45</v>
      </c>
      <c r="I72" s="1" t="s">
        <v>38</v>
      </c>
      <c r="J72" s="1">
        <v>121</v>
      </c>
      <c r="K72" s="1">
        <f t="shared" si="23"/>
        <v>-11</v>
      </c>
      <c r="L72" s="1"/>
      <c r="M72" s="1"/>
      <c r="N72" s="1">
        <v>0</v>
      </c>
      <c r="O72" s="1"/>
      <c r="P72" s="1">
        <f t="shared" si="24"/>
        <v>22</v>
      </c>
      <c r="Q72" s="5">
        <f t="shared" si="22"/>
        <v>166</v>
      </c>
      <c r="R72" s="5">
        <v>210</v>
      </c>
      <c r="S72" s="5">
        <f t="shared" si="26"/>
        <v>210</v>
      </c>
      <c r="T72" s="5"/>
      <c r="U72" s="5">
        <v>210</v>
      </c>
      <c r="V72" s="1"/>
      <c r="W72" s="1">
        <f t="shared" si="27"/>
        <v>15</v>
      </c>
      <c r="X72" s="1">
        <f t="shared" si="28"/>
        <v>5.4545454545454541</v>
      </c>
      <c r="Y72" s="1">
        <v>12.4</v>
      </c>
      <c r="Z72" s="1">
        <v>23.2</v>
      </c>
      <c r="AA72" s="1">
        <v>37.200000000000003</v>
      </c>
      <c r="AB72" s="1">
        <v>22.4</v>
      </c>
      <c r="AC72" s="1">
        <v>34.6</v>
      </c>
      <c r="AD72" s="1">
        <v>31.4</v>
      </c>
      <c r="AE72" s="1">
        <v>20.2</v>
      </c>
      <c r="AF72" s="1">
        <v>21</v>
      </c>
      <c r="AG72" s="1">
        <v>35.4</v>
      </c>
      <c r="AH72" s="1">
        <v>21.8</v>
      </c>
      <c r="AI72" s="1"/>
      <c r="AJ72" s="1">
        <f t="shared" si="29"/>
        <v>58.800000000000004</v>
      </c>
      <c r="AK72" s="1">
        <f t="shared" si="30"/>
        <v>0</v>
      </c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4" t="s">
        <v>117</v>
      </c>
      <c r="B73" s="15" t="s">
        <v>41</v>
      </c>
      <c r="C73" s="15">
        <v>258</v>
      </c>
      <c r="D73" s="15">
        <v>280</v>
      </c>
      <c r="E73" s="15">
        <v>391</v>
      </c>
      <c r="F73" s="16">
        <v>-9</v>
      </c>
      <c r="G73" s="17">
        <v>0</v>
      </c>
      <c r="H73" s="18">
        <v>45</v>
      </c>
      <c r="I73" s="20" t="s">
        <v>61</v>
      </c>
      <c r="J73" s="18">
        <v>476</v>
      </c>
      <c r="K73" s="18">
        <f t="shared" si="23"/>
        <v>-85</v>
      </c>
      <c r="L73" s="18"/>
      <c r="M73" s="18"/>
      <c r="N73" s="18">
        <v>550</v>
      </c>
      <c r="O73" s="18">
        <v>700</v>
      </c>
      <c r="P73" s="18">
        <f t="shared" si="24"/>
        <v>78.2</v>
      </c>
      <c r="Q73" s="19"/>
      <c r="R73" s="19">
        <f t="shared" si="25"/>
        <v>0</v>
      </c>
      <c r="S73" s="5">
        <f t="shared" si="26"/>
        <v>0</v>
      </c>
      <c r="T73" s="19"/>
      <c r="U73" s="19"/>
      <c r="V73" s="18"/>
      <c r="W73" s="18">
        <f t="shared" si="27"/>
        <v>15.869565217391305</v>
      </c>
      <c r="X73" s="18">
        <f t="shared" si="28"/>
        <v>15.869565217391305</v>
      </c>
      <c r="Y73" s="18">
        <v>140.6</v>
      </c>
      <c r="Z73" s="18">
        <v>103</v>
      </c>
      <c r="AA73" s="18">
        <v>133.6</v>
      </c>
      <c r="AB73" s="18">
        <v>112.2</v>
      </c>
      <c r="AC73" s="18">
        <v>97</v>
      </c>
      <c r="AD73" s="18">
        <v>108.4</v>
      </c>
      <c r="AE73" s="18">
        <v>102.2</v>
      </c>
      <c r="AF73" s="18">
        <v>100.8</v>
      </c>
      <c r="AG73" s="18">
        <v>112.6</v>
      </c>
      <c r="AH73" s="18">
        <v>94.2</v>
      </c>
      <c r="AI73" s="20" t="s">
        <v>221</v>
      </c>
      <c r="AJ73" s="18">
        <f t="shared" si="29"/>
        <v>0</v>
      </c>
      <c r="AK73" s="18">
        <f t="shared" si="30"/>
        <v>0</v>
      </c>
      <c r="AL73" s="1"/>
      <c r="AM73" s="1"/>
      <c r="AN73" s="1"/>
      <c r="AO73" s="1"/>
      <c r="AP73" s="1"/>
      <c r="AQ73" s="1"/>
      <c r="AR73" s="1"/>
      <c r="AS73" s="1"/>
      <c r="AT73" s="1"/>
    </row>
    <row r="74" spans="1:46" s="10" customFormat="1" ht="15.75" thickBot="1" x14ac:dyDescent="0.3">
      <c r="A74" s="59" t="s">
        <v>220</v>
      </c>
      <c r="B74" s="36"/>
      <c r="C74" s="36"/>
      <c r="D74" s="36"/>
      <c r="E74" s="36"/>
      <c r="F74" s="37"/>
      <c r="G74" s="38">
        <v>0.4</v>
      </c>
      <c r="H74" s="39">
        <v>50</v>
      </c>
      <c r="I74" s="39" t="s">
        <v>38</v>
      </c>
      <c r="J74" s="39"/>
      <c r="K74" s="39"/>
      <c r="L74" s="39"/>
      <c r="M74" s="39"/>
      <c r="N74" s="39"/>
      <c r="O74" s="39"/>
      <c r="P74" s="39">
        <f t="shared" ref="P74" si="31">E74/5</f>
        <v>0</v>
      </c>
      <c r="Q74" s="40">
        <v>200</v>
      </c>
      <c r="R74" s="40">
        <f t="shared" si="25"/>
        <v>200</v>
      </c>
      <c r="S74" s="5">
        <f t="shared" si="26"/>
        <v>0</v>
      </c>
      <c r="T74" s="40">
        <v>200</v>
      </c>
      <c r="U74" s="40"/>
      <c r="V74" s="39"/>
      <c r="W74" s="39" t="e">
        <f t="shared" si="27"/>
        <v>#DIV/0!</v>
      </c>
      <c r="X74" s="39" t="e">
        <f t="shared" ref="X74" si="32">(F74+N74+O74)/P74</f>
        <v>#DIV/0!</v>
      </c>
      <c r="Y74" s="39">
        <v>0</v>
      </c>
      <c r="Z74" s="39">
        <v>0</v>
      </c>
      <c r="AA74" s="39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41" t="s">
        <v>232</v>
      </c>
      <c r="AJ74" s="39">
        <f t="shared" si="29"/>
        <v>0</v>
      </c>
      <c r="AK74" s="39">
        <f t="shared" si="30"/>
        <v>80</v>
      </c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 t="s">
        <v>118</v>
      </c>
      <c r="B75" s="1" t="s">
        <v>41</v>
      </c>
      <c r="C75" s="1">
        <v>23</v>
      </c>
      <c r="D75" s="1">
        <v>24</v>
      </c>
      <c r="E75" s="1">
        <v>36</v>
      </c>
      <c r="F75" s="1"/>
      <c r="G75" s="7">
        <v>0.33</v>
      </c>
      <c r="H75" s="1" t="e">
        <v>#N/A</v>
      </c>
      <c r="I75" s="1" t="s">
        <v>38</v>
      </c>
      <c r="J75" s="1">
        <v>47</v>
      </c>
      <c r="K75" s="1">
        <f t="shared" si="23"/>
        <v>-11</v>
      </c>
      <c r="L75" s="1"/>
      <c r="M75" s="1"/>
      <c r="N75" s="1">
        <v>56</v>
      </c>
      <c r="O75" s="1">
        <v>64</v>
      </c>
      <c r="P75" s="1">
        <f t="shared" si="24"/>
        <v>7.2</v>
      </c>
      <c r="Q75" s="5">
        <v>16</v>
      </c>
      <c r="R75" s="5">
        <f t="shared" si="25"/>
        <v>16</v>
      </c>
      <c r="S75" s="5">
        <f t="shared" si="26"/>
        <v>16</v>
      </c>
      <c r="T75" s="5"/>
      <c r="U75" s="5"/>
      <c r="V75" s="1"/>
      <c r="W75" s="1">
        <f t="shared" si="27"/>
        <v>18.888888888888889</v>
      </c>
      <c r="X75" s="1">
        <f t="shared" si="28"/>
        <v>16.666666666666668</v>
      </c>
      <c r="Y75" s="1">
        <v>12.4</v>
      </c>
      <c r="Z75" s="1">
        <v>8</v>
      </c>
      <c r="AA75" s="1">
        <v>8.6</v>
      </c>
      <c r="AB75" s="1">
        <v>3.4</v>
      </c>
      <c r="AC75" s="1">
        <v>3.8</v>
      </c>
      <c r="AD75" s="1">
        <v>13.6</v>
      </c>
      <c r="AE75" s="1">
        <v>6.2</v>
      </c>
      <c r="AF75" s="1">
        <v>6</v>
      </c>
      <c r="AG75" s="1">
        <v>10.4</v>
      </c>
      <c r="AH75" s="1">
        <v>7.8</v>
      </c>
      <c r="AI75" s="1"/>
      <c r="AJ75" s="1">
        <f t="shared" si="29"/>
        <v>5.28</v>
      </c>
      <c r="AK75" s="1">
        <f t="shared" si="30"/>
        <v>0</v>
      </c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 t="s">
        <v>119</v>
      </c>
      <c r="B76" s="1" t="s">
        <v>37</v>
      </c>
      <c r="C76" s="1">
        <v>4.5810000000000004</v>
      </c>
      <c r="D76" s="1"/>
      <c r="E76" s="1">
        <v>4.6420000000000003</v>
      </c>
      <c r="F76" s="1">
        <v>-6.0999999999999999E-2</v>
      </c>
      <c r="G76" s="7">
        <v>1</v>
      </c>
      <c r="H76" s="1">
        <v>45</v>
      </c>
      <c r="I76" s="1" t="s">
        <v>38</v>
      </c>
      <c r="J76" s="1">
        <v>5</v>
      </c>
      <c r="K76" s="1">
        <f t="shared" si="23"/>
        <v>-0.35799999999999965</v>
      </c>
      <c r="L76" s="1"/>
      <c r="M76" s="1"/>
      <c r="N76" s="1">
        <v>0</v>
      </c>
      <c r="O76" s="1"/>
      <c r="P76" s="1">
        <f t="shared" si="24"/>
        <v>0.92840000000000011</v>
      </c>
      <c r="Q76" s="5">
        <v>8</v>
      </c>
      <c r="R76" s="5">
        <f t="shared" si="25"/>
        <v>8</v>
      </c>
      <c r="S76" s="5">
        <f t="shared" si="26"/>
        <v>8</v>
      </c>
      <c r="T76" s="5"/>
      <c r="U76" s="5"/>
      <c r="V76" s="1"/>
      <c r="W76" s="1">
        <f t="shared" si="27"/>
        <v>8.5512710038776376</v>
      </c>
      <c r="X76" s="1">
        <f t="shared" si="28"/>
        <v>-6.570443774235242E-2</v>
      </c>
      <c r="Y76" s="1">
        <v>0.13159999999999999</v>
      </c>
      <c r="Z76" s="1">
        <v>0</v>
      </c>
      <c r="AA76" s="1">
        <v>-0.26079999999999998</v>
      </c>
      <c r="AB76" s="1">
        <v>-0.26079999999999998</v>
      </c>
      <c r="AC76" s="1">
        <v>-0.13339999999999999</v>
      </c>
      <c r="AD76" s="1">
        <v>0.93879999999999997</v>
      </c>
      <c r="AE76" s="1">
        <v>0.53239999999999998</v>
      </c>
      <c r="AF76" s="1">
        <v>0.79279999999999995</v>
      </c>
      <c r="AG76" s="1">
        <v>0.52639999999999998</v>
      </c>
      <c r="AH76" s="1">
        <v>0.79659999999999997</v>
      </c>
      <c r="AI76" s="1"/>
      <c r="AJ76" s="1">
        <f t="shared" si="29"/>
        <v>8</v>
      </c>
      <c r="AK76" s="1">
        <f t="shared" si="30"/>
        <v>0</v>
      </c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 t="s">
        <v>120</v>
      </c>
      <c r="B77" s="1" t="s">
        <v>41</v>
      </c>
      <c r="C77" s="1">
        <v>34</v>
      </c>
      <c r="D77" s="1"/>
      <c r="E77" s="1"/>
      <c r="F77" s="1">
        <v>25</v>
      </c>
      <c r="G77" s="7">
        <v>0.33</v>
      </c>
      <c r="H77" s="1">
        <v>45</v>
      </c>
      <c r="I77" s="1" t="s">
        <v>38</v>
      </c>
      <c r="J77" s="1">
        <v>22</v>
      </c>
      <c r="K77" s="1">
        <f t="shared" si="23"/>
        <v>-22</v>
      </c>
      <c r="L77" s="1"/>
      <c r="M77" s="1"/>
      <c r="N77" s="1">
        <v>0</v>
      </c>
      <c r="O77" s="1"/>
      <c r="P77" s="1">
        <f t="shared" si="24"/>
        <v>0</v>
      </c>
      <c r="Q77" s="5"/>
      <c r="R77" s="5">
        <f t="shared" si="25"/>
        <v>0</v>
      </c>
      <c r="S77" s="5">
        <f t="shared" si="26"/>
        <v>0</v>
      </c>
      <c r="T77" s="5"/>
      <c r="U77" s="5"/>
      <c r="V77" s="1"/>
      <c r="W77" s="1" t="e">
        <f t="shared" si="27"/>
        <v>#DIV/0!</v>
      </c>
      <c r="X77" s="1" t="e">
        <f t="shared" si="28"/>
        <v>#DIV/0!</v>
      </c>
      <c r="Y77" s="1">
        <v>1.2</v>
      </c>
      <c r="Z77" s="1">
        <v>1.6</v>
      </c>
      <c r="AA77" s="1">
        <v>0.8</v>
      </c>
      <c r="AB77" s="1">
        <v>2.8</v>
      </c>
      <c r="AC77" s="1">
        <v>2</v>
      </c>
      <c r="AD77" s="1">
        <v>6</v>
      </c>
      <c r="AE77" s="1">
        <v>2.2000000000000002</v>
      </c>
      <c r="AF77" s="1">
        <v>0</v>
      </c>
      <c r="AG77" s="1">
        <v>6.4</v>
      </c>
      <c r="AH77" s="1">
        <v>1.8</v>
      </c>
      <c r="AI77" s="48" t="s">
        <v>47</v>
      </c>
      <c r="AJ77" s="1">
        <f t="shared" si="29"/>
        <v>0</v>
      </c>
      <c r="AK77" s="1">
        <f t="shared" si="30"/>
        <v>0</v>
      </c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22" t="s">
        <v>121</v>
      </c>
      <c r="B78" s="22" t="s">
        <v>37</v>
      </c>
      <c r="C78" s="22"/>
      <c r="D78" s="22"/>
      <c r="E78" s="22"/>
      <c r="F78" s="22"/>
      <c r="G78" s="23">
        <v>0</v>
      </c>
      <c r="H78" s="22">
        <v>45</v>
      </c>
      <c r="I78" s="22" t="s">
        <v>38</v>
      </c>
      <c r="J78" s="22"/>
      <c r="K78" s="22">
        <f t="shared" si="23"/>
        <v>0</v>
      </c>
      <c r="L78" s="22"/>
      <c r="M78" s="22"/>
      <c r="N78" s="22">
        <v>0</v>
      </c>
      <c r="O78" s="22"/>
      <c r="P78" s="22">
        <f t="shared" si="24"/>
        <v>0</v>
      </c>
      <c r="Q78" s="24"/>
      <c r="R78" s="24">
        <f t="shared" si="25"/>
        <v>0</v>
      </c>
      <c r="S78" s="5">
        <f t="shared" si="26"/>
        <v>0</v>
      </c>
      <c r="T78" s="24"/>
      <c r="U78" s="24"/>
      <c r="V78" s="22"/>
      <c r="W78" s="22" t="e">
        <f t="shared" si="27"/>
        <v>#DIV/0!</v>
      </c>
      <c r="X78" s="22" t="e">
        <f t="shared" si="28"/>
        <v>#DIV/0!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 t="s">
        <v>122</v>
      </c>
      <c r="AJ78" s="22">
        <f t="shared" si="29"/>
        <v>0</v>
      </c>
      <c r="AK78" s="22">
        <f t="shared" si="30"/>
        <v>0</v>
      </c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 t="s">
        <v>123</v>
      </c>
      <c r="B79" s="1" t="s">
        <v>41</v>
      </c>
      <c r="C79" s="1">
        <v>154</v>
      </c>
      <c r="D79" s="1"/>
      <c r="E79" s="1">
        <v>77</v>
      </c>
      <c r="F79" s="1">
        <v>-2</v>
      </c>
      <c r="G79" s="7">
        <v>0.33</v>
      </c>
      <c r="H79" s="1">
        <v>45</v>
      </c>
      <c r="I79" s="1" t="s">
        <v>38</v>
      </c>
      <c r="J79" s="1">
        <v>134</v>
      </c>
      <c r="K79" s="1">
        <f t="shared" si="23"/>
        <v>-57</v>
      </c>
      <c r="L79" s="1"/>
      <c r="M79" s="1"/>
      <c r="N79" s="1">
        <v>120</v>
      </c>
      <c r="O79" s="1">
        <v>110</v>
      </c>
      <c r="P79" s="1">
        <f t="shared" si="24"/>
        <v>15.4</v>
      </c>
      <c r="Q79" s="5">
        <v>32</v>
      </c>
      <c r="R79" s="5">
        <f t="shared" si="25"/>
        <v>32</v>
      </c>
      <c r="S79" s="5">
        <f t="shared" si="26"/>
        <v>32</v>
      </c>
      <c r="T79" s="5"/>
      <c r="U79" s="5"/>
      <c r="V79" s="1"/>
      <c r="W79" s="1">
        <f t="shared" si="27"/>
        <v>16.883116883116884</v>
      </c>
      <c r="X79" s="1">
        <f t="shared" si="28"/>
        <v>14.805194805194805</v>
      </c>
      <c r="Y79" s="1">
        <v>23.4</v>
      </c>
      <c r="Z79" s="1">
        <v>9.1999999999999993</v>
      </c>
      <c r="AA79" s="1">
        <v>38.200000000000003</v>
      </c>
      <c r="AB79" s="1">
        <v>28</v>
      </c>
      <c r="AC79" s="1">
        <v>20.399999999999999</v>
      </c>
      <c r="AD79" s="1">
        <v>31.4</v>
      </c>
      <c r="AE79" s="1">
        <v>36.6</v>
      </c>
      <c r="AF79" s="1">
        <v>25.8</v>
      </c>
      <c r="AG79" s="1">
        <v>25</v>
      </c>
      <c r="AH79" s="1">
        <v>31</v>
      </c>
      <c r="AI79" s="1"/>
      <c r="AJ79" s="1">
        <f t="shared" si="29"/>
        <v>10.56</v>
      </c>
      <c r="AK79" s="1">
        <f t="shared" si="30"/>
        <v>0</v>
      </c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 t="s">
        <v>124</v>
      </c>
      <c r="B80" s="1" t="s">
        <v>37</v>
      </c>
      <c r="C80" s="1"/>
      <c r="D80" s="1">
        <v>25.972000000000001</v>
      </c>
      <c r="E80" s="1">
        <v>3.9180000000000001</v>
      </c>
      <c r="F80" s="1">
        <v>21.376999999999999</v>
      </c>
      <c r="G80" s="7">
        <v>1</v>
      </c>
      <c r="H80" s="1">
        <v>45</v>
      </c>
      <c r="I80" s="1" t="s">
        <v>38</v>
      </c>
      <c r="J80" s="1">
        <v>4.2</v>
      </c>
      <c r="K80" s="1">
        <f t="shared" si="23"/>
        <v>-0.28200000000000003</v>
      </c>
      <c r="L80" s="1"/>
      <c r="M80" s="1"/>
      <c r="N80" s="1">
        <v>0</v>
      </c>
      <c r="O80" s="1"/>
      <c r="P80" s="1">
        <f t="shared" si="24"/>
        <v>0.78360000000000007</v>
      </c>
      <c r="Q80" s="5"/>
      <c r="R80" s="5">
        <f t="shared" si="25"/>
        <v>0</v>
      </c>
      <c r="S80" s="5">
        <f t="shared" si="26"/>
        <v>0</v>
      </c>
      <c r="T80" s="5"/>
      <c r="U80" s="5"/>
      <c r="V80" s="1"/>
      <c r="W80" s="1">
        <f t="shared" si="27"/>
        <v>27.280500255232258</v>
      </c>
      <c r="X80" s="1">
        <f t="shared" si="28"/>
        <v>27.280500255232258</v>
      </c>
      <c r="Y80" s="1">
        <v>1.6828000000000001</v>
      </c>
      <c r="Z80" s="1">
        <v>2.9826000000000001</v>
      </c>
      <c r="AA80" s="1">
        <v>0.90880000000000005</v>
      </c>
      <c r="AB80" s="1">
        <v>0.78359999999999996</v>
      </c>
      <c r="AC80" s="1">
        <v>1.0386</v>
      </c>
      <c r="AD80" s="1">
        <v>2.1114000000000002</v>
      </c>
      <c r="AE80" s="1">
        <v>1.4610000000000001</v>
      </c>
      <c r="AF80" s="1">
        <v>1.5935999999999999</v>
      </c>
      <c r="AG80" s="1">
        <v>0.91759999999999997</v>
      </c>
      <c r="AH80" s="1">
        <v>-2.5999999999999999E-3</v>
      </c>
      <c r="AI80" s="1"/>
      <c r="AJ80" s="1">
        <f t="shared" si="29"/>
        <v>0</v>
      </c>
      <c r="AK80" s="1">
        <f t="shared" si="30"/>
        <v>0</v>
      </c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 t="s">
        <v>125</v>
      </c>
      <c r="B81" s="1" t="s">
        <v>41</v>
      </c>
      <c r="C81" s="1">
        <v>52</v>
      </c>
      <c r="D81" s="1"/>
      <c r="E81" s="1">
        <v>-5</v>
      </c>
      <c r="F81" s="1">
        <v>40</v>
      </c>
      <c r="G81" s="7">
        <v>0.33</v>
      </c>
      <c r="H81" s="1">
        <v>45</v>
      </c>
      <c r="I81" s="1" t="s">
        <v>38</v>
      </c>
      <c r="J81" s="1">
        <v>7</v>
      </c>
      <c r="K81" s="1">
        <f t="shared" si="23"/>
        <v>-12</v>
      </c>
      <c r="L81" s="1"/>
      <c r="M81" s="1"/>
      <c r="N81" s="1">
        <v>8</v>
      </c>
      <c r="O81" s="1"/>
      <c r="P81" s="1">
        <f t="shared" si="24"/>
        <v>-1</v>
      </c>
      <c r="Q81" s="5"/>
      <c r="R81" s="5">
        <f t="shared" si="25"/>
        <v>0</v>
      </c>
      <c r="S81" s="5">
        <f t="shared" si="26"/>
        <v>0</v>
      </c>
      <c r="T81" s="5"/>
      <c r="U81" s="5"/>
      <c r="V81" s="1"/>
      <c r="W81" s="1">
        <f t="shared" si="27"/>
        <v>-48</v>
      </c>
      <c r="X81" s="1">
        <f t="shared" si="28"/>
        <v>-48</v>
      </c>
      <c r="Y81" s="1">
        <v>4.2</v>
      </c>
      <c r="Z81" s="1">
        <v>1.2</v>
      </c>
      <c r="AA81" s="1">
        <v>11.8</v>
      </c>
      <c r="AB81" s="1">
        <v>8</v>
      </c>
      <c r="AC81" s="1">
        <v>5</v>
      </c>
      <c r="AD81" s="1">
        <v>7.2</v>
      </c>
      <c r="AE81" s="1">
        <v>-1.2</v>
      </c>
      <c r="AF81" s="1">
        <v>13.2</v>
      </c>
      <c r="AG81" s="1">
        <v>3.6</v>
      </c>
      <c r="AH81" s="1">
        <v>4.8</v>
      </c>
      <c r="AI81" s="21" t="s">
        <v>81</v>
      </c>
      <c r="AJ81" s="1">
        <f t="shared" si="29"/>
        <v>0</v>
      </c>
      <c r="AK81" s="1">
        <f t="shared" si="30"/>
        <v>0</v>
      </c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22" t="s">
        <v>126</v>
      </c>
      <c r="B82" s="22" t="s">
        <v>37</v>
      </c>
      <c r="C82" s="22"/>
      <c r="D82" s="22"/>
      <c r="E82" s="22"/>
      <c r="F82" s="22"/>
      <c r="G82" s="23">
        <v>0</v>
      </c>
      <c r="H82" s="22">
        <v>45</v>
      </c>
      <c r="I82" s="22" t="s">
        <v>38</v>
      </c>
      <c r="J82" s="22"/>
      <c r="K82" s="22">
        <f t="shared" si="23"/>
        <v>0</v>
      </c>
      <c r="L82" s="22"/>
      <c r="M82" s="22"/>
      <c r="N82" s="22">
        <v>0</v>
      </c>
      <c r="O82" s="22"/>
      <c r="P82" s="22">
        <f t="shared" si="24"/>
        <v>0</v>
      </c>
      <c r="Q82" s="24"/>
      <c r="R82" s="24">
        <f t="shared" si="25"/>
        <v>0</v>
      </c>
      <c r="S82" s="5">
        <f t="shared" si="26"/>
        <v>0</v>
      </c>
      <c r="T82" s="24"/>
      <c r="U82" s="24"/>
      <c r="V82" s="22"/>
      <c r="W82" s="22" t="e">
        <f t="shared" si="27"/>
        <v>#DIV/0!</v>
      </c>
      <c r="X82" s="22" t="e">
        <f t="shared" si="28"/>
        <v>#DIV/0!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 t="s">
        <v>127</v>
      </c>
      <c r="AJ82" s="22">
        <f t="shared" si="29"/>
        <v>0</v>
      </c>
      <c r="AK82" s="22">
        <f t="shared" si="30"/>
        <v>0</v>
      </c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 t="s">
        <v>128</v>
      </c>
      <c r="B83" s="1" t="s">
        <v>41</v>
      </c>
      <c r="C83" s="1">
        <v>35</v>
      </c>
      <c r="D83" s="1"/>
      <c r="E83" s="1">
        <v>25</v>
      </c>
      <c r="F83" s="1"/>
      <c r="G83" s="7">
        <v>0.4</v>
      </c>
      <c r="H83" s="1">
        <v>60</v>
      </c>
      <c r="I83" s="1" t="s">
        <v>38</v>
      </c>
      <c r="J83" s="1">
        <v>87</v>
      </c>
      <c r="K83" s="1">
        <f t="shared" si="23"/>
        <v>-62</v>
      </c>
      <c r="L83" s="1"/>
      <c r="M83" s="1"/>
      <c r="N83" s="1">
        <v>130</v>
      </c>
      <c r="O83" s="1"/>
      <c r="P83" s="1">
        <f t="shared" si="24"/>
        <v>5</v>
      </c>
      <c r="Q83" s="5">
        <v>30</v>
      </c>
      <c r="R83" s="5">
        <f t="shared" si="25"/>
        <v>30</v>
      </c>
      <c r="S83" s="5">
        <f t="shared" si="26"/>
        <v>30</v>
      </c>
      <c r="T83" s="5"/>
      <c r="U83" s="5"/>
      <c r="V83" s="1"/>
      <c r="W83" s="1">
        <f t="shared" si="27"/>
        <v>32</v>
      </c>
      <c r="X83" s="1">
        <f t="shared" si="28"/>
        <v>26</v>
      </c>
      <c r="Y83" s="1">
        <v>10.6</v>
      </c>
      <c r="Z83" s="1">
        <v>8</v>
      </c>
      <c r="AA83" s="1">
        <v>15.6</v>
      </c>
      <c r="AB83" s="1">
        <v>13.2</v>
      </c>
      <c r="AC83" s="1">
        <v>15.2</v>
      </c>
      <c r="AD83" s="1">
        <v>10.8</v>
      </c>
      <c r="AE83" s="1">
        <v>18.399999999999999</v>
      </c>
      <c r="AF83" s="1">
        <v>15.2</v>
      </c>
      <c r="AG83" s="1">
        <v>7.6</v>
      </c>
      <c r="AH83" s="1">
        <v>13.8</v>
      </c>
      <c r="AI83" s="1" t="s">
        <v>58</v>
      </c>
      <c r="AJ83" s="1">
        <f t="shared" si="29"/>
        <v>12</v>
      </c>
      <c r="AK83" s="1">
        <f t="shared" si="30"/>
        <v>0</v>
      </c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 t="s">
        <v>129</v>
      </c>
      <c r="B84" s="1" t="s">
        <v>37</v>
      </c>
      <c r="C84" s="1">
        <v>64.522999999999996</v>
      </c>
      <c r="D84" s="1"/>
      <c r="E84" s="1">
        <v>31.846</v>
      </c>
      <c r="F84" s="1">
        <v>29.984000000000002</v>
      </c>
      <c r="G84" s="7">
        <v>1</v>
      </c>
      <c r="H84" s="1">
        <v>60</v>
      </c>
      <c r="I84" s="1" t="s">
        <v>38</v>
      </c>
      <c r="J84" s="1">
        <v>31.1</v>
      </c>
      <c r="K84" s="1">
        <f t="shared" si="23"/>
        <v>0.74599999999999866</v>
      </c>
      <c r="L84" s="1"/>
      <c r="M84" s="1"/>
      <c r="N84" s="1">
        <v>0</v>
      </c>
      <c r="O84" s="1"/>
      <c r="P84" s="1">
        <f t="shared" si="24"/>
        <v>6.3692000000000002</v>
      </c>
      <c r="Q84" s="5">
        <f t="shared" ref="Q84" si="33">13*P84-O84-N84-F84</f>
        <v>52.815599999999996</v>
      </c>
      <c r="R84" s="5">
        <f t="shared" si="25"/>
        <v>53</v>
      </c>
      <c r="S84" s="5">
        <f t="shared" si="26"/>
        <v>53</v>
      </c>
      <c r="T84" s="5"/>
      <c r="U84" s="5"/>
      <c r="V84" s="1"/>
      <c r="W84" s="1">
        <f t="shared" si="27"/>
        <v>13.028951830685173</v>
      </c>
      <c r="X84" s="1">
        <f t="shared" si="28"/>
        <v>4.7076555925390942</v>
      </c>
      <c r="Y84" s="1">
        <v>2.7151999999999998</v>
      </c>
      <c r="Z84" s="1">
        <v>5.1631999999999998</v>
      </c>
      <c r="AA84" s="1">
        <v>9.7083999999999993</v>
      </c>
      <c r="AB84" s="1">
        <v>6.7278000000000002</v>
      </c>
      <c r="AC84" s="1">
        <v>4.0313999999999997</v>
      </c>
      <c r="AD84" s="1">
        <v>6.9888000000000003</v>
      </c>
      <c r="AE84" s="1">
        <v>3.5442</v>
      </c>
      <c r="AF84" s="1">
        <v>8.3780000000000001</v>
      </c>
      <c r="AG84" s="1">
        <v>8.3225999999999996</v>
      </c>
      <c r="AH84" s="1">
        <v>3.2288000000000001</v>
      </c>
      <c r="AI84" s="43" t="s">
        <v>81</v>
      </c>
      <c r="AJ84" s="1">
        <f t="shared" si="29"/>
        <v>53</v>
      </c>
      <c r="AK84" s="1">
        <f t="shared" si="30"/>
        <v>0</v>
      </c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 t="s">
        <v>130</v>
      </c>
      <c r="B85" s="1" t="s">
        <v>41</v>
      </c>
      <c r="C85" s="1">
        <v>2</v>
      </c>
      <c r="D85" s="1">
        <v>8</v>
      </c>
      <c r="E85" s="1">
        <v>1</v>
      </c>
      <c r="F85" s="1">
        <v>9</v>
      </c>
      <c r="G85" s="7">
        <v>0.66</v>
      </c>
      <c r="H85" s="1">
        <v>45</v>
      </c>
      <c r="I85" s="1" t="s">
        <v>38</v>
      </c>
      <c r="J85" s="1">
        <v>1</v>
      </c>
      <c r="K85" s="1">
        <f t="shared" si="23"/>
        <v>0</v>
      </c>
      <c r="L85" s="1"/>
      <c r="M85" s="1"/>
      <c r="N85" s="1">
        <v>8</v>
      </c>
      <c r="O85" s="1"/>
      <c r="P85" s="1">
        <f t="shared" si="24"/>
        <v>0.2</v>
      </c>
      <c r="Q85" s="5"/>
      <c r="R85" s="5">
        <f t="shared" si="25"/>
        <v>0</v>
      </c>
      <c r="S85" s="5">
        <f t="shared" si="26"/>
        <v>0</v>
      </c>
      <c r="T85" s="5"/>
      <c r="U85" s="5"/>
      <c r="V85" s="1"/>
      <c r="W85" s="1">
        <f t="shared" si="27"/>
        <v>85</v>
      </c>
      <c r="X85" s="1">
        <f t="shared" si="28"/>
        <v>85</v>
      </c>
      <c r="Y85" s="1">
        <v>1</v>
      </c>
      <c r="Z85" s="1">
        <v>0.2</v>
      </c>
      <c r="AA85" s="1">
        <v>1</v>
      </c>
      <c r="AB85" s="1">
        <v>1.2</v>
      </c>
      <c r="AC85" s="1">
        <v>0.6</v>
      </c>
      <c r="AD85" s="1">
        <v>0.4</v>
      </c>
      <c r="AE85" s="1">
        <v>-0.4</v>
      </c>
      <c r="AF85" s="1">
        <v>1</v>
      </c>
      <c r="AG85" s="1">
        <v>0.6</v>
      </c>
      <c r="AH85" s="1">
        <v>0.2</v>
      </c>
      <c r="AI85" s="1"/>
      <c r="AJ85" s="1">
        <f t="shared" si="29"/>
        <v>0</v>
      </c>
      <c r="AK85" s="1">
        <f t="shared" si="30"/>
        <v>0</v>
      </c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 t="s">
        <v>131</v>
      </c>
      <c r="B86" s="1" t="s">
        <v>41</v>
      </c>
      <c r="C86" s="1"/>
      <c r="D86" s="1">
        <v>8</v>
      </c>
      <c r="E86" s="1">
        <v>-1</v>
      </c>
      <c r="F86" s="1">
        <v>7</v>
      </c>
      <c r="G86" s="7">
        <v>0.66</v>
      </c>
      <c r="H86" s="1">
        <v>45</v>
      </c>
      <c r="I86" s="1" t="s">
        <v>38</v>
      </c>
      <c r="J86" s="1">
        <v>1</v>
      </c>
      <c r="K86" s="1">
        <f t="shared" si="23"/>
        <v>-2</v>
      </c>
      <c r="L86" s="1"/>
      <c r="M86" s="1"/>
      <c r="N86" s="1">
        <v>8</v>
      </c>
      <c r="O86" s="1"/>
      <c r="P86" s="1">
        <f t="shared" si="24"/>
        <v>-0.2</v>
      </c>
      <c r="Q86" s="5"/>
      <c r="R86" s="5">
        <f t="shared" si="25"/>
        <v>0</v>
      </c>
      <c r="S86" s="5">
        <f t="shared" si="26"/>
        <v>0</v>
      </c>
      <c r="T86" s="5"/>
      <c r="U86" s="5"/>
      <c r="V86" s="1"/>
      <c r="W86" s="1">
        <f t="shared" si="27"/>
        <v>-75</v>
      </c>
      <c r="X86" s="1">
        <f t="shared" si="28"/>
        <v>-75</v>
      </c>
      <c r="Y86" s="1">
        <v>-0.2</v>
      </c>
      <c r="Z86" s="1">
        <v>1.4</v>
      </c>
      <c r="AA86" s="1">
        <v>1.268</v>
      </c>
      <c r="AB86" s="1">
        <v>1.0680000000000001</v>
      </c>
      <c r="AC86" s="1">
        <v>0.4</v>
      </c>
      <c r="AD86" s="1">
        <v>1.8</v>
      </c>
      <c r="AE86" s="1">
        <v>1.2</v>
      </c>
      <c r="AF86" s="1">
        <v>0</v>
      </c>
      <c r="AG86" s="1">
        <v>1.8</v>
      </c>
      <c r="AH86" s="1">
        <v>2</v>
      </c>
      <c r="AI86" s="1"/>
      <c r="AJ86" s="1">
        <f t="shared" si="29"/>
        <v>0</v>
      </c>
      <c r="AK86" s="1">
        <f t="shared" si="30"/>
        <v>0</v>
      </c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 t="s">
        <v>132</v>
      </c>
      <c r="B87" s="1" t="s">
        <v>41</v>
      </c>
      <c r="C87" s="1">
        <v>85</v>
      </c>
      <c r="D87" s="1"/>
      <c r="E87" s="1">
        <v>19</v>
      </c>
      <c r="F87" s="1">
        <v>58</v>
      </c>
      <c r="G87" s="7">
        <v>0.33</v>
      </c>
      <c r="H87" s="1">
        <v>45</v>
      </c>
      <c r="I87" s="1" t="s">
        <v>38</v>
      </c>
      <c r="J87" s="1">
        <v>38</v>
      </c>
      <c r="K87" s="1">
        <f t="shared" si="23"/>
        <v>-19</v>
      </c>
      <c r="L87" s="1"/>
      <c r="M87" s="1"/>
      <c r="N87" s="1">
        <v>0</v>
      </c>
      <c r="O87" s="1"/>
      <c r="P87" s="1">
        <f t="shared" si="24"/>
        <v>3.8</v>
      </c>
      <c r="Q87" s="5"/>
      <c r="R87" s="5">
        <f t="shared" si="25"/>
        <v>0</v>
      </c>
      <c r="S87" s="5">
        <f t="shared" si="26"/>
        <v>0</v>
      </c>
      <c r="T87" s="5"/>
      <c r="U87" s="5"/>
      <c r="V87" s="1"/>
      <c r="W87" s="1">
        <f t="shared" si="27"/>
        <v>15.263157894736842</v>
      </c>
      <c r="X87" s="1">
        <f t="shared" si="28"/>
        <v>15.263157894736842</v>
      </c>
      <c r="Y87" s="1">
        <v>5.4</v>
      </c>
      <c r="Z87" s="1">
        <v>3.2</v>
      </c>
      <c r="AA87" s="1">
        <v>7.6</v>
      </c>
      <c r="AB87" s="1">
        <v>3.8</v>
      </c>
      <c r="AC87" s="1">
        <v>4</v>
      </c>
      <c r="AD87" s="1">
        <v>14.2</v>
      </c>
      <c r="AE87" s="1">
        <v>5.4</v>
      </c>
      <c r="AF87" s="1">
        <v>8.8000000000000007</v>
      </c>
      <c r="AG87" s="1">
        <v>6</v>
      </c>
      <c r="AH87" s="1">
        <v>4</v>
      </c>
      <c r="AI87" s="21" t="s">
        <v>239</v>
      </c>
      <c r="AJ87" s="1">
        <f t="shared" si="29"/>
        <v>0</v>
      </c>
      <c r="AK87" s="1">
        <f t="shared" si="30"/>
        <v>0</v>
      </c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 t="s">
        <v>133</v>
      </c>
      <c r="B88" s="1" t="s">
        <v>41</v>
      </c>
      <c r="C88" s="1">
        <v>80</v>
      </c>
      <c r="D88" s="1"/>
      <c r="E88" s="1">
        <v>32</v>
      </c>
      <c r="F88" s="1">
        <v>5</v>
      </c>
      <c r="G88" s="7">
        <v>0.36</v>
      </c>
      <c r="H88" s="1">
        <v>45</v>
      </c>
      <c r="I88" s="1" t="s">
        <v>38</v>
      </c>
      <c r="J88" s="1">
        <v>63</v>
      </c>
      <c r="K88" s="1">
        <f t="shared" si="23"/>
        <v>-31</v>
      </c>
      <c r="L88" s="1"/>
      <c r="M88" s="1"/>
      <c r="N88" s="1">
        <v>180</v>
      </c>
      <c r="O88" s="1"/>
      <c r="P88" s="1">
        <f t="shared" si="24"/>
        <v>6.4</v>
      </c>
      <c r="Q88" s="5"/>
      <c r="R88" s="5">
        <f t="shared" si="25"/>
        <v>0</v>
      </c>
      <c r="S88" s="5">
        <f t="shared" si="26"/>
        <v>0</v>
      </c>
      <c r="T88" s="5"/>
      <c r="U88" s="5"/>
      <c r="V88" s="1"/>
      <c r="W88" s="1">
        <f t="shared" si="27"/>
        <v>28.90625</v>
      </c>
      <c r="X88" s="1">
        <f t="shared" si="28"/>
        <v>28.90625</v>
      </c>
      <c r="Y88" s="1">
        <v>17.8</v>
      </c>
      <c r="Z88" s="1">
        <v>3</v>
      </c>
      <c r="AA88" s="1">
        <v>26.2</v>
      </c>
      <c r="AB88" s="1">
        <v>20.2</v>
      </c>
      <c r="AC88" s="1">
        <v>17.600000000000001</v>
      </c>
      <c r="AD88" s="1">
        <v>17.399999999999999</v>
      </c>
      <c r="AE88" s="1">
        <v>17.8</v>
      </c>
      <c r="AF88" s="1">
        <v>14</v>
      </c>
      <c r="AG88" s="1">
        <v>12</v>
      </c>
      <c r="AH88" s="1">
        <v>35.4</v>
      </c>
      <c r="AI88" s="1"/>
      <c r="AJ88" s="1">
        <f t="shared" si="29"/>
        <v>0</v>
      </c>
      <c r="AK88" s="1">
        <f t="shared" si="30"/>
        <v>0</v>
      </c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8" t="s">
        <v>135</v>
      </c>
      <c r="B89" s="18" t="s">
        <v>41</v>
      </c>
      <c r="C89" s="18">
        <v>131</v>
      </c>
      <c r="D89" s="18"/>
      <c r="E89" s="18">
        <v>1</v>
      </c>
      <c r="F89" s="18">
        <v>104</v>
      </c>
      <c r="G89" s="17">
        <v>0</v>
      </c>
      <c r="H89" s="18">
        <v>60</v>
      </c>
      <c r="I89" s="18" t="s">
        <v>61</v>
      </c>
      <c r="J89" s="18">
        <v>336</v>
      </c>
      <c r="K89" s="18">
        <f t="shared" si="23"/>
        <v>-335</v>
      </c>
      <c r="L89" s="18"/>
      <c r="M89" s="18"/>
      <c r="N89" s="18">
        <v>0</v>
      </c>
      <c r="O89" s="18"/>
      <c r="P89" s="18">
        <f t="shared" si="24"/>
        <v>0.2</v>
      </c>
      <c r="Q89" s="19"/>
      <c r="R89" s="19">
        <f t="shared" si="25"/>
        <v>0</v>
      </c>
      <c r="S89" s="5">
        <f t="shared" si="26"/>
        <v>0</v>
      </c>
      <c r="T89" s="19"/>
      <c r="U89" s="19"/>
      <c r="V89" s="18"/>
      <c r="W89" s="18">
        <f t="shared" si="27"/>
        <v>520</v>
      </c>
      <c r="X89" s="18">
        <f t="shared" si="28"/>
        <v>520</v>
      </c>
      <c r="Y89" s="18">
        <v>29.6</v>
      </c>
      <c r="Z89" s="18">
        <v>43.2</v>
      </c>
      <c r="AA89" s="18">
        <v>36.200000000000003</v>
      </c>
      <c r="AB89" s="18">
        <v>58</v>
      </c>
      <c r="AC89" s="18">
        <v>45</v>
      </c>
      <c r="AD89" s="18">
        <v>31.2</v>
      </c>
      <c r="AE89" s="18">
        <v>69</v>
      </c>
      <c r="AF89" s="18">
        <v>30.8</v>
      </c>
      <c r="AG89" s="18">
        <v>37.4</v>
      </c>
      <c r="AH89" s="18">
        <v>56.8</v>
      </c>
      <c r="AI89" s="21" t="s">
        <v>161</v>
      </c>
      <c r="AJ89" s="18">
        <f t="shared" si="29"/>
        <v>0</v>
      </c>
      <c r="AK89" s="18">
        <f t="shared" si="30"/>
        <v>0</v>
      </c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8" t="s">
        <v>136</v>
      </c>
      <c r="B90" s="18" t="s">
        <v>41</v>
      </c>
      <c r="C90" s="18"/>
      <c r="D90" s="18"/>
      <c r="E90" s="18"/>
      <c r="F90" s="18">
        <v>-3</v>
      </c>
      <c r="G90" s="17">
        <v>0</v>
      </c>
      <c r="H90" s="18">
        <v>60</v>
      </c>
      <c r="I90" s="18" t="s">
        <v>61</v>
      </c>
      <c r="J90" s="18">
        <v>112</v>
      </c>
      <c r="K90" s="18">
        <f t="shared" si="23"/>
        <v>-112</v>
      </c>
      <c r="L90" s="18"/>
      <c r="M90" s="18"/>
      <c r="N90" s="18">
        <v>0</v>
      </c>
      <c r="O90" s="18"/>
      <c r="P90" s="18">
        <f t="shared" si="24"/>
        <v>0</v>
      </c>
      <c r="Q90" s="19"/>
      <c r="R90" s="19">
        <f t="shared" si="25"/>
        <v>0</v>
      </c>
      <c r="S90" s="5">
        <f t="shared" si="26"/>
        <v>0</v>
      </c>
      <c r="T90" s="19"/>
      <c r="U90" s="19"/>
      <c r="V90" s="18"/>
      <c r="W90" s="18" t="e">
        <f t="shared" si="27"/>
        <v>#DIV/0!</v>
      </c>
      <c r="X90" s="18" t="e">
        <f t="shared" si="28"/>
        <v>#DIV/0!</v>
      </c>
      <c r="Y90" s="18">
        <v>37.4</v>
      </c>
      <c r="Z90" s="18">
        <v>47.4</v>
      </c>
      <c r="AA90" s="18">
        <v>34.799999999999997</v>
      </c>
      <c r="AB90" s="18">
        <v>66.8</v>
      </c>
      <c r="AC90" s="18">
        <v>45.2</v>
      </c>
      <c r="AD90" s="18">
        <v>54.6</v>
      </c>
      <c r="AE90" s="18">
        <v>82</v>
      </c>
      <c r="AF90" s="18">
        <v>49.2</v>
      </c>
      <c r="AG90" s="18">
        <v>58.6</v>
      </c>
      <c r="AH90" s="18">
        <v>77.599999999999994</v>
      </c>
      <c r="AI90" s="18" t="s">
        <v>134</v>
      </c>
      <c r="AJ90" s="18">
        <f t="shared" si="29"/>
        <v>0</v>
      </c>
      <c r="AK90" s="18">
        <f t="shared" si="30"/>
        <v>0</v>
      </c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 t="s">
        <v>137</v>
      </c>
      <c r="B91" s="1" t="s">
        <v>37</v>
      </c>
      <c r="C91" s="1">
        <v>149.19</v>
      </c>
      <c r="D91" s="1">
        <v>624.46400000000006</v>
      </c>
      <c r="E91" s="1">
        <v>308.71800000000002</v>
      </c>
      <c r="F91" s="1">
        <v>437.57</v>
      </c>
      <c r="G91" s="7">
        <v>1</v>
      </c>
      <c r="H91" s="1">
        <v>45</v>
      </c>
      <c r="I91" s="1" t="s">
        <v>53</v>
      </c>
      <c r="J91" s="1">
        <v>294</v>
      </c>
      <c r="K91" s="1">
        <f t="shared" si="23"/>
        <v>14.718000000000018</v>
      </c>
      <c r="L91" s="1"/>
      <c r="M91" s="1"/>
      <c r="N91" s="1">
        <v>0</v>
      </c>
      <c r="O91" s="1"/>
      <c r="P91" s="1">
        <f t="shared" si="24"/>
        <v>61.743600000000001</v>
      </c>
      <c r="Q91" s="5">
        <f>14*P91-O91-N91-F91</f>
        <v>426.84039999999999</v>
      </c>
      <c r="R91" s="5">
        <v>490</v>
      </c>
      <c r="S91" s="5">
        <f t="shared" si="26"/>
        <v>240</v>
      </c>
      <c r="T91" s="5">
        <v>250</v>
      </c>
      <c r="U91" s="5">
        <v>490</v>
      </c>
      <c r="V91" s="1"/>
      <c r="W91" s="1">
        <f t="shared" si="27"/>
        <v>15.022933551007714</v>
      </c>
      <c r="X91" s="1">
        <f t="shared" si="28"/>
        <v>7.086888357659741</v>
      </c>
      <c r="Y91" s="1">
        <v>41.020800000000001</v>
      </c>
      <c r="Z91" s="1">
        <v>63.428600000000003</v>
      </c>
      <c r="AA91" s="1">
        <v>56.414000000000001</v>
      </c>
      <c r="AB91" s="1">
        <v>49.067399999999999</v>
      </c>
      <c r="AC91" s="1">
        <v>48.9236</v>
      </c>
      <c r="AD91" s="1">
        <v>49.975999999999999</v>
      </c>
      <c r="AE91" s="1">
        <v>51.677599999999998</v>
      </c>
      <c r="AF91" s="1">
        <v>40.713200000000001</v>
      </c>
      <c r="AG91" s="1">
        <v>54.632199999999997</v>
      </c>
      <c r="AH91" s="1">
        <v>45.465000000000003</v>
      </c>
      <c r="AI91" s="1"/>
      <c r="AJ91" s="1">
        <f t="shared" si="29"/>
        <v>240</v>
      </c>
      <c r="AK91" s="1">
        <f t="shared" si="30"/>
        <v>250</v>
      </c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75" thickBot="1" x14ac:dyDescent="0.3">
      <c r="A92" s="1" t="s">
        <v>138</v>
      </c>
      <c r="B92" s="1" t="s">
        <v>41</v>
      </c>
      <c r="C92" s="1">
        <v>62</v>
      </c>
      <c r="D92" s="1"/>
      <c r="E92" s="1">
        <v>-2</v>
      </c>
      <c r="F92" s="1">
        <v>54</v>
      </c>
      <c r="G92" s="7">
        <v>0.1</v>
      </c>
      <c r="H92" s="1">
        <v>60</v>
      </c>
      <c r="I92" s="1" t="s">
        <v>38</v>
      </c>
      <c r="J92" s="1">
        <v>5</v>
      </c>
      <c r="K92" s="1">
        <f t="shared" si="23"/>
        <v>-7</v>
      </c>
      <c r="L92" s="1"/>
      <c r="M92" s="1"/>
      <c r="N92" s="1">
        <v>0</v>
      </c>
      <c r="O92" s="1"/>
      <c r="P92" s="1">
        <f t="shared" si="24"/>
        <v>-0.4</v>
      </c>
      <c r="Q92" s="5"/>
      <c r="R92" s="5">
        <f t="shared" si="25"/>
        <v>0</v>
      </c>
      <c r="S92" s="5">
        <f t="shared" si="26"/>
        <v>0</v>
      </c>
      <c r="T92" s="5"/>
      <c r="U92" s="5"/>
      <c r="V92" s="1"/>
      <c r="W92" s="1">
        <f t="shared" si="27"/>
        <v>-135</v>
      </c>
      <c r="X92" s="1">
        <f t="shared" si="28"/>
        <v>-135</v>
      </c>
      <c r="Y92" s="1">
        <v>1.4</v>
      </c>
      <c r="Z92" s="1">
        <v>1.6</v>
      </c>
      <c r="AA92" s="1">
        <v>2.6</v>
      </c>
      <c r="AB92" s="1">
        <v>3.4</v>
      </c>
      <c r="AC92" s="1">
        <v>4</v>
      </c>
      <c r="AD92" s="1">
        <v>3</v>
      </c>
      <c r="AE92" s="1">
        <v>6.2</v>
      </c>
      <c r="AF92" s="1">
        <v>4.8</v>
      </c>
      <c r="AG92" s="1">
        <v>7.2</v>
      </c>
      <c r="AH92" s="1">
        <v>6</v>
      </c>
      <c r="AI92" s="48" t="s">
        <v>47</v>
      </c>
      <c r="AJ92" s="1">
        <f t="shared" si="29"/>
        <v>0</v>
      </c>
      <c r="AK92" s="1">
        <f t="shared" si="30"/>
        <v>0</v>
      </c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4" t="s">
        <v>139</v>
      </c>
      <c r="B93" s="15" t="s">
        <v>41</v>
      </c>
      <c r="C93" s="15">
        <v>68</v>
      </c>
      <c r="D93" s="15">
        <v>104</v>
      </c>
      <c r="E93" s="15">
        <v>107</v>
      </c>
      <c r="F93" s="16">
        <v>50</v>
      </c>
      <c r="G93" s="17">
        <v>0</v>
      </c>
      <c r="H93" s="18">
        <v>45</v>
      </c>
      <c r="I93" s="20" t="s">
        <v>61</v>
      </c>
      <c r="J93" s="18">
        <v>113</v>
      </c>
      <c r="K93" s="18">
        <f t="shared" si="23"/>
        <v>-6</v>
      </c>
      <c r="L93" s="18"/>
      <c r="M93" s="18"/>
      <c r="N93" s="18">
        <v>0</v>
      </c>
      <c r="O93" s="18"/>
      <c r="P93" s="18">
        <f t="shared" si="24"/>
        <v>21.4</v>
      </c>
      <c r="Q93" s="19"/>
      <c r="R93" s="19">
        <f t="shared" si="25"/>
        <v>0</v>
      </c>
      <c r="S93" s="5">
        <f t="shared" si="26"/>
        <v>0</v>
      </c>
      <c r="T93" s="19"/>
      <c r="U93" s="19"/>
      <c r="V93" s="18"/>
      <c r="W93" s="18">
        <f t="shared" si="27"/>
        <v>2.3364485981308412</v>
      </c>
      <c r="X93" s="18">
        <f t="shared" si="28"/>
        <v>2.3364485981308412</v>
      </c>
      <c r="Y93" s="18">
        <v>11</v>
      </c>
      <c r="Z93" s="18">
        <v>15.8</v>
      </c>
      <c r="AA93" s="18">
        <v>13.6</v>
      </c>
      <c r="AB93" s="18">
        <v>11.2</v>
      </c>
      <c r="AC93" s="18">
        <v>13.6</v>
      </c>
      <c r="AD93" s="18">
        <v>12</v>
      </c>
      <c r="AE93" s="18">
        <v>19.8</v>
      </c>
      <c r="AF93" s="18">
        <v>12</v>
      </c>
      <c r="AG93" s="18">
        <v>12</v>
      </c>
      <c r="AH93" s="18">
        <v>13.4</v>
      </c>
      <c r="AI93" s="56" t="s">
        <v>246</v>
      </c>
      <c r="AJ93" s="18">
        <f t="shared" si="29"/>
        <v>0</v>
      </c>
      <c r="AK93" s="18">
        <f t="shared" si="30"/>
        <v>0</v>
      </c>
      <c r="AL93" s="1"/>
      <c r="AM93" s="1"/>
      <c r="AN93" s="1"/>
      <c r="AO93" s="1"/>
      <c r="AP93" s="1"/>
      <c r="AQ93" s="1"/>
      <c r="AR93" s="1"/>
      <c r="AS93" s="1"/>
      <c r="AT93" s="1"/>
    </row>
    <row r="94" spans="1:46" s="10" customFormat="1" ht="15.75" thickBot="1" x14ac:dyDescent="0.3">
      <c r="A94" s="49" t="s">
        <v>222</v>
      </c>
      <c r="B94" s="50" t="s">
        <v>41</v>
      </c>
      <c r="C94" s="50"/>
      <c r="D94" s="50"/>
      <c r="E94" s="50"/>
      <c r="F94" s="51"/>
      <c r="G94" s="17">
        <v>0</v>
      </c>
      <c r="H94" s="53">
        <v>50</v>
      </c>
      <c r="I94" s="20" t="s">
        <v>61</v>
      </c>
      <c r="J94" s="53"/>
      <c r="K94" s="53"/>
      <c r="L94" s="53"/>
      <c r="M94" s="53"/>
      <c r="N94" s="53"/>
      <c r="O94" s="53"/>
      <c r="P94" s="53">
        <f t="shared" ref="P94" si="34">E94/5</f>
        <v>0</v>
      </c>
      <c r="Q94" s="54">
        <v>80</v>
      </c>
      <c r="R94" s="54">
        <v>0</v>
      </c>
      <c r="S94" s="5">
        <f t="shared" si="26"/>
        <v>0</v>
      </c>
      <c r="T94" s="54"/>
      <c r="U94" s="54">
        <v>0</v>
      </c>
      <c r="V94" s="53" t="s">
        <v>243</v>
      </c>
      <c r="W94" s="39" t="e">
        <f t="shared" si="27"/>
        <v>#DIV/0!</v>
      </c>
      <c r="X94" s="39" t="e">
        <f t="shared" ref="X94" si="35">(F94+N94+O94)/P94</f>
        <v>#DIV/0!</v>
      </c>
      <c r="Y94" s="39">
        <v>0</v>
      </c>
      <c r="Z94" s="39">
        <v>0</v>
      </c>
      <c r="AA94" s="39">
        <v>0</v>
      </c>
      <c r="AB94" s="39">
        <v>0</v>
      </c>
      <c r="AC94" s="39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0</v>
      </c>
      <c r="AI94" s="55" t="s">
        <v>245</v>
      </c>
      <c r="AJ94" s="39">
        <f t="shared" si="29"/>
        <v>0</v>
      </c>
      <c r="AK94" s="39">
        <f t="shared" si="30"/>
        <v>0</v>
      </c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4.25" customHeight="1" x14ac:dyDescent="0.25">
      <c r="A95" s="1" t="s">
        <v>140</v>
      </c>
      <c r="B95" s="1" t="s">
        <v>37</v>
      </c>
      <c r="C95" s="1">
        <v>56.329000000000001</v>
      </c>
      <c r="D95" s="1">
        <v>15.698</v>
      </c>
      <c r="E95" s="1">
        <v>29.391999999999999</v>
      </c>
      <c r="F95" s="1">
        <v>42.634999999999998</v>
      </c>
      <c r="G95" s="7">
        <v>1</v>
      </c>
      <c r="H95" s="1">
        <v>60</v>
      </c>
      <c r="I95" s="1" t="s">
        <v>53</v>
      </c>
      <c r="J95" s="1">
        <v>28.3</v>
      </c>
      <c r="K95" s="1">
        <f t="shared" si="23"/>
        <v>1.0919999999999987</v>
      </c>
      <c r="L95" s="1"/>
      <c r="M95" s="1"/>
      <c r="N95" s="1">
        <v>50</v>
      </c>
      <c r="O95" s="1"/>
      <c r="P95" s="1">
        <f t="shared" si="24"/>
        <v>5.8784000000000001</v>
      </c>
      <c r="Q95" s="5"/>
      <c r="R95" s="5">
        <f t="shared" si="25"/>
        <v>0</v>
      </c>
      <c r="S95" s="5">
        <f t="shared" si="26"/>
        <v>0</v>
      </c>
      <c r="T95" s="5"/>
      <c r="U95" s="5"/>
      <c r="V95" s="1"/>
      <c r="W95" s="1">
        <f t="shared" si="27"/>
        <v>15.758539738704407</v>
      </c>
      <c r="X95" s="1">
        <f t="shared" si="28"/>
        <v>15.758539738704407</v>
      </c>
      <c r="Y95" s="1">
        <v>7.9476000000000004</v>
      </c>
      <c r="Z95" s="1">
        <v>7.9016000000000002</v>
      </c>
      <c r="AA95" s="1">
        <v>14.275</v>
      </c>
      <c r="AB95" s="1">
        <v>9.0676000000000005</v>
      </c>
      <c r="AC95" s="1">
        <v>5.907</v>
      </c>
      <c r="AD95" s="1">
        <v>8.3160000000000007</v>
      </c>
      <c r="AE95" s="1">
        <v>9.9041999999999994</v>
      </c>
      <c r="AF95" s="1">
        <v>4.3574000000000002</v>
      </c>
      <c r="AG95" s="1">
        <v>3.5131999999999999</v>
      </c>
      <c r="AH95" s="1">
        <v>19.384799999999998</v>
      </c>
      <c r="AI95" s="1"/>
      <c r="AJ95" s="1">
        <f t="shared" si="29"/>
        <v>0</v>
      </c>
      <c r="AK95" s="1">
        <f t="shared" si="30"/>
        <v>0</v>
      </c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 t="s">
        <v>141</v>
      </c>
      <c r="B96" s="1" t="s">
        <v>37</v>
      </c>
      <c r="C96" s="1">
        <v>42.789000000000001</v>
      </c>
      <c r="D96" s="1"/>
      <c r="E96" s="1">
        <v>17.82</v>
      </c>
      <c r="F96" s="1">
        <v>24.969000000000001</v>
      </c>
      <c r="G96" s="7">
        <v>1</v>
      </c>
      <c r="H96" s="1">
        <v>60</v>
      </c>
      <c r="I96" s="1" t="s">
        <v>53</v>
      </c>
      <c r="J96" s="1">
        <v>17</v>
      </c>
      <c r="K96" s="1">
        <f t="shared" si="23"/>
        <v>0.82000000000000028</v>
      </c>
      <c r="L96" s="1"/>
      <c r="M96" s="1"/>
      <c r="N96" s="1">
        <v>50</v>
      </c>
      <c r="O96" s="1"/>
      <c r="P96" s="1">
        <f t="shared" si="24"/>
        <v>3.5640000000000001</v>
      </c>
      <c r="Q96" s="5"/>
      <c r="R96" s="5">
        <f t="shared" si="25"/>
        <v>0</v>
      </c>
      <c r="S96" s="5">
        <f t="shared" si="26"/>
        <v>0</v>
      </c>
      <c r="T96" s="5"/>
      <c r="U96" s="5"/>
      <c r="V96" s="1"/>
      <c r="W96" s="1">
        <f t="shared" si="27"/>
        <v>21.035072951739615</v>
      </c>
      <c r="X96" s="1">
        <f t="shared" si="28"/>
        <v>21.035072951739615</v>
      </c>
      <c r="Y96" s="1">
        <v>6.2864000000000004</v>
      </c>
      <c r="Z96" s="1">
        <v>4.6985999999999999</v>
      </c>
      <c r="AA96" s="1">
        <v>8.5838000000000001</v>
      </c>
      <c r="AB96" s="1">
        <v>8.2205999999999992</v>
      </c>
      <c r="AC96" s="1">
        <v>5.8475999999999999</v>
      </c>
      <c r="AD96" s="1">
        <v>7.0876000000000001</v>
      </c>
      <c r="AE96" s="1">
        <v>7.8525999999999998</v>
      </c>
      <c r="AF96" s="1">
        <v>5.4526000000000003</v>
      </c>
      <c r="AG96" s="1">
        <v>3.1362000000000001</v>
      </c>
      <c r="AH96" s="1">
        <v>12.6808</v>
      </c>
      <c r="AI96" s="48" t="s">
        <v>47</v>
      </c>
      <c r="AJ96" s="1">
        <f t="shared" si="29"/>
        <v>0</v>
      </c>
      <c r="AK96" s="1">
        <f t="shared" si="30"/>
        <v>0</v>
      </c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8" t="s">
        <v>142</v>
      </c>
      <c r="B97" s="18" t="s">
        <v>37</v>
      </c>
      <c r="C97" s="18"/>
      <c r="D97" s="18"/>
      <c r="E97" s="46">
        <v>15.102</v>
      </c>
      <c r="F97" s="46">
        <v>-21.222000000000001</v>
      </c>
      <c r="G97" s="17">
        <v>0</v>
      </c>
      <c r="H97" s="18">
        <v>60</v>
      </c>
      <c r="I97" s="18" t="s">
        <v>61</v>
      </c>
      <c r="J97" s="18">
        <v>16.100000000000001</v>
      </c>
      <c r="K97" s="18">
        <f t="shared" si="23"/>
        <v>-0.99800000000000111</v>
      </c>
      <c r="L97" s="18"/>
      <c r="M97" s="18"/>
      <c r="N97" s="18">
        <v>0</v>
      </c>
      <c r="O97" s="18"/>
      <c r="P97" s="18">
        <f t="shared" si="24"/>
        <v>3.0204</v>
      </c>
      <c r="Q97" s="19"/>
      <c r="R97" s="19">
        <f t="shared" si="25"/>
        <v>0</v>
      </c>
      <c r="S97" s="5">
        <f t="shared" si="26"/>
        <v>0</v>
      </c>
      <c r="T97" s="19"/>
      <c r="U97" s="19"/>
      <c r="V97" s="18"/>
      <c r="W97" s="18">
        <f t="shared" si="27"/>
        <v>-7.0262216924910614</v>
      </c>
      <c r="X97" s="18">
        <f t="shared" si="28"/>
        <v>-7.0262216924910614</v>
      </c>
      <c r="Y97" s="18">
        <v>2.7320000000000002</v>
      </c>
      <c r="Z97" s="18">
        <v>4.4993999999999996</v>
      </c>
      <c r="AA97" s="18">
        <v>3.9009999999999998</v>
      </c>
      <c r="AB97" s="18">
        <v>3.298</v>
      </c>
      <c r="AC97" s="18">
        <v>4.8369999999999997</v>
      </c>
      <c r="AD97" s="18">
        <v>4.5034000000000001</v>
      </c>
      <c r="AE97" s="18">
        <v>3.9329999999999998</v>
      </c>
      <c r="AF97" s="18">
        <v>6.7481999999999998</v>
      </c>
      <c r="AG97" s="18">
        <v>8.9952000000000005</v>
      </c>
      <c r="AH97" s="18">
        <v>8.7896000000000001</v>
      </c>
      <c r="AI97" s="18" t="s">
        <v>143</v>
      </c>
      <c r="AJ97" s="18">
        <f t="shared" si="29"/>
        <v>0</v>
      </c>
      <c r="AK97" s="18">
        <f t="shared" si="30"/>
        <v>0</v>
      </c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 t="s">
        <v>144</v>
      </c>
      <c r="B98" s="1" t="s">
        <v>37</v>
      </c>
      <c r="C98" s="1">
        <v>76.5</v>
      </c>
      <c r="D98" s="1">
        <v>60.4</v>
      </c>
      <c r="E98" s="46">
        <f>39.344+E97</f>
        <v>54.445999999999998</v>
      </c>
      <c r="F98" s="46">
        <f>90.051+F97</f>
        <v>68.829000000000008</v>
      </c>
      <c r="G98" s="7">
        <v>1</v>
      </c>
      <c r="H98" s="1">
        <v>60</v>
      </c>
      <c r="I98" s="1" t="s">
        <v>45</v>
      </c>
      <c r="J98" s="1">
        <v>38.5</v>
      </c>
      <c r="K98" s="1">
        <f t="shared" si="23"/>
        <v>15.945999999999998</v>
      </c>
      <c r="L98" s="1"/>
      <c r="M98" s="1"/>
      <c r="N98" s="1">
        <v>70</v>
      </c>
      <c r="O98" s="1"/>
      <c r="P98" s="1">
        <f t="shared" si="24"/>
        <v>10.889199999999999</v>
      </c>
      <c r="Q98" s="5">
        <f>14*P98-O98-N98-F98</f>
        <v>13.619799999999969</v>
      </c>
      <c r="R98" s="5">
        <v>40</v>
      </c>
      <c r="S98" s="5">
        <f t="shared" si="26"/>
        <v>20</v>
      </c>
      <c r="T98" s="5">
        <v>20</v>
      </c>
      <c r="U98" s="5">
        <v>70</v>
      </c>
      <c r="V98" s="1"/>
      <c r="W98" s="1">
        <f t="shared" si="27"/>
        <v>16.42260221136539</v>
      </c>
      <c r="X98" s="1">
        <f t="shared" si="28"/>
        <v>12.749237776879847</v>
      </c>
      <c r="Y98" s="1">
        <v>12.9666</v>
      </c>
      <c r="Z98" s="1">
        <v>9.7934000000000001</v>
      </c>
      <c r="AA98" s="1">
        <v>15.955</v>
      </c>
      <c r="AB98" s="1">
        <v>13.2372</v>
      </c>
      <c r="AC98" s="1">
        <v>11.171200000000001</v>
      </c>
      <c r="AD98" s="1">
        <v>7.5213999999999999</v>
      </c>
      <c r="AE98" s="1">
        <v>14.5768</v>
      </c>
      <c r="AF98" s="1">
        <v>10.277200000000001</v>
      </c>
      <c r="AG98" s="1">
        <v>11.700799999999999</v>
      </c>
      <c r="AH98" s="1">
        <v>2.9722</v>
      </c>
      <c r="AI98" s="1" t="s">
        <v>145</v>
      </c>
      <c r="AJ98" s="1">
        <f t="shared" si="29"/>
        <v>20</v>
      </c>
      <c r="AK98" s="1">
        <f t="shared" si="30"/>
        <v>20</v>
      </c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8" t="s">
        <v>146</v>
      </c>
      <c r="B99" s="18" t="s">
        <v>41</v>
      </c>
      <c r="C99" s="18"/>
      <c r="D99" s="18"/>
      <c r="E99" s="46">
        <v>2</v>
      </c>
      <c r="F99" s="46">
        <v>-2</v>
      </c>
      <c r="G99" s="17">
        <v>0</v>
      </c>
      <c r="H99" s="18" t="e">
        <v>#N/A</v>
      </c>
      <c r="I99" s="18" t="s">
        <v>61</v>
      </c>
      <c r="J99" s="18">
        <v>2</v>
      </c>
      <c r="K99" s="18">
        <f t="shared" si="23"/>
        <v>0</v>
      </c>
      <c r="L99" s="18"/>
      <c r="M99" s="18"/>
      <c r="N99" s="18">
        <v>0</v>
      </c>
      <c r="O99" s="18"/>
      <c r="P99" s="18">
        <f t="shared" si="24"/>
        <v>0.4</v>
      </c>
      <c r="Q99" s="19"/>
      <c r="R99" s="19">
        <f t="shared" si="25"/>
        <v>0</v>
      </c>
      <c r="S99" s="5">
        <f t="shared" si="26"/>
        <v>0</v>
      </c>
      <c r="T99" s="19"/>
      <c r="U99" s="19"/>
      <c r="V99" s="18"/>
      <c r="W99" s="18">
        <f t="shared" si="27"/>
        <v>-5</v>
      </c>
      <c r="X99" s="18">
        <f t="shared" si="28"/>
        <v>-5</v>
      </c>
      <c r="Y99" s="18">
        <v>0</v>
      </c>
      <c r="Z99" s="18">
        <v>1.2</v>
      </c>
      <c r="AA99" s="18">
        <v>3.4</v>
      </c>
      <c r="AB99" s="18">
        <v>0.4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 t="s">
        <v>94</v>
      </c>
      <c r="AJ99" s="18">
        <f t="shared" si="29"/>
        <v>0</v>
      </c>
      <c r="AK99" s="18">
        <f t="shared" si="30"/>
        <v>0</v>
      </c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75" thickBot="1" x14ac:dyDescent="0.3">
      <c r="A100" s="1" t="s">
        <v>147</v>
      </c>
      <c r="B100" s="1" t="s">
        <v>41</v>
      </c>
      <c r="C100" s="1">
        <v>15</v>
      </c>
      <c r="D100" s="1"/>
      <c r="E100" s="1">
        <v>7</v>
      </c>
      <c r="F100" s="1">
        <v>5</v>
      </c>
      <c r="G100" s="7">
        <v>0.33</v>
      </c>
      <c r="H100" s="1">
        <v>30</v>
      </c>
      <c r="I100" s="1" t="s">
        <v>38</v>
      </c>
      <c r="J100" s="1">
        <v>8</v>
      </c>
      <c r="K100" s="1">
        <f t="shared" si="23"/>
        <v>-1</v>
      </c>
      <c r="L100" s="1"/>
      <c r="M100" s="1"/>
      <c r="N100" s="1">
        <v>8</v>
      </c>
      <c r="O100" s="1"/>
      <c r="P100" s="1">
        <f t="shared" si="24"/>
        <v>1.4</v>
      </c>
      <c r="Q100" s="5">
        <f>13*P100-O100-N100-F100</f>
        <v>5.1999999999999993</v>
      </c>
      <c r="R100" s="5">
        <v>8</v>
      </c>
      <c r="S100" s="5">
        <f t="shared" si="26"/>
        <v>8</v>
      </c>
      <c r="T100" s="5"/>
      <c r="U100" s="5">
        <v>15</v>
      </c>
      <c r="V100" s="1"/>
      <c r="W100" s="1">
        <f t="shared" si="27"/>
        <v>15.000000000000002</v>
      </c>
      <c r="X100" s="1">
        <f t="shared" si="28"/>
        <v>9.2857142857142865</v>
      </c>
      <c r="Y100" s="1">
        <v>0.4</v>
      </c>
      <c r="Z100" s="1">
        <v>-0.2</v>
      </c>
      <c r="AA100" s="1">
        <v>-1.8</v>
      </c>
      <c r="AB100" s="1">
        <v>-0.2</v>
      </c>
      <c r="AC100" s="1">
        <v>0</v>
      </c>
      <c r="AD100" s="1">
        <v>-0.8</v>
      </c>
      <c r="AE100" s="1">
        <v>-2.6</v>
      </c>
      <c r="AF100" s="1">
        <v>1.8</v>
      </c>
      <c r="AG100" s="1">
        <v>3.8</v>
      </c>
      <c r="AH100" s="1">
        <v>16.600000000000001</v>
      </c>
      <c r="AI100" s="1" t="s">
        <v>148</v>
      </c>
      <c r="AJ100" s="1">
        <f t="shared" si="29"/>
        <v>2.64</v>
      </c>
      <c r="AK100" s="1">
        <f t="shared" si="30"/>
        <v>0</v>
      </c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4" t="s">
        <v>149</v>
      </c>
      <c r="B101" s="15" t="s">
        <v>41</v>
      </c>
      <c r="C101" s="15">
        <v>157</v>
      </c>
      <c r="D101" s="15"/>
      <c r="E101" s="15">
        <v>130</v>
      </c>
      <c r="F101" s="16">
        <v>17</v>
      </c>
      <c r="G101" s="17">
        <v>0</v>
      </c>
      <c r="H101" s="18">
        <v>45</v>
      </c>
      <c r="I101" s="18" t="s">
        <v>61</v>
      </c>
      <c r="J101" s="18">
        <v>130</v>
      </c>
      <c r="K101" s="18">
        <f t="shared" si="23"/>
        <v>0</v>
      </c>
      <c r="L101" s="18"/>
      <c r="M101" s="18"/>
      <c r="N101" s="18">
        <v>0</v>
      </c>
      <c r="O101" s="18"/>
      <c r="P101" s="18">
        <f t="shared" si="24"/>
        <v>26</v>
      </c>
      <c r="Q101" s="19"/>
      <c r="R101" s="19">
        <f t="shared" si="25"/>
        <v>0</v>
      </c>
      <c r="S101" s="5">
        <f t="shared" si="26"/>
        <v>0</v>
      </c>
      <c r="T101" s="19"/>
      <c r="U101" s="19"/>
      <c r="V101" s="18"/>
      <c r="W101" s="18">
        <f t="shared" si="27"/>
        <v>0.65384615384615385</v>
      </c>
      <c r="X101" s="18">
        <f t="shared" si="28"/>
        <v>0.65384615384615385</v>
      </c>
      <c r="Y101" s="18">
        <v>33.200000000000003</v>
      </c>
      <c r="Z101" s="18">
        <v>2.6</v>
      </c>
      <c r="AA101" s="18">
        <v>29.6</v>
      </c>
      <c r="AB101" s="18">
        <v>30.2</v>
      </c>
      <c r="AC101" s="18">
        <v>19</v>
      </c>
      <c r="AD101" s="18">
        <v>18</v>
      </c>
      <c r="AE101" s="18">
        <v>3.8</v>
      </c>
      <c r="AF101" s="18">
        <v>5.8</v>
      </c>
      <c r="AG101" s="18">
        <v>39.6</v>
      </c>
      <c r="AH101" s="18">
        <v>12</v>
      </c>
      <c r="AI101" s="18" t="s">
        <v>150</v>
      </c>
      <c r="AJ101" s="18">
        <f t="shared" si="29"/>
        <v>0</v>
      </c>
      <c r="AK101" s="18">
        <f t="shared" si="30"/>
        <v>0</v>
      </c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75" thickBot="1" x14ac:dyDescent="0.3">
      <c r="A102" s="13" t="s">
        <v>159</v>
      </c>
      <c r="B102" s="11" t="s">
        <v>41</v>
      </c>
      <c r="C102" s="11"/>
      <c r="D102" s="11"/>
      <c r="E102" s="11"/>
      <c r="F102" s="12"/>
      <c r="G102" s="7">
        <v>0.18</v>
      </c>
      <c r="H102" s="1">
        <v>50</v>
      </c>
      <c r="I102" s="1" t="s">
        <v>38</v>
      </c>
      <c r="J102" s="1"/>
      <c r="K102" s="1">
        <f>E102-J102</f>
        <v>0</v>
      </c>
      <c r="L102" s="1"/>
      <c r="M102" s="1"/>
      <c r="N102" s="1">
        <v>100</v>
      </c>
      <c r="O102" s="1"/>
      <c r="P102" s="1">
        <f t="shared" si="24"/>
        <v>0</v>
      </c>
      <c r="Q102" s="47"/>
      <c r="R102" s="47">
        <v>200</v>
      </c>
      <c r="S102" s="5">
        <f t="shared" si="26"/>
        <v>100</v>
      </c>
      <c r="T102" s="47">
        <v>100</v>
      </c>
      <c r="U102" s="5">
        <v>200</v>
      </c>
      <c r="V102" s="1"/>
      <c r="W102" s="1" t="e">
        <f t="shared" si="27"/>
        <v>#DIV/0!</v>
      </c>
      <c r="X102" s="1" t="e">
        <f t="shared" si="28"/>
        <v>#DIV/0!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25" t="s">
        <v>233</v>
      </c>
      <c r="AJ102" s="1">
        <f t="shared" si="29"/>
        <v>18</v>
      </c>
      <c r="AK102" s="1">
        <f t="shared" si="30"/>
        <v>18</v>
      </c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4" t="s">
        <v>151</v>
      </c>
      <c r="B103" s="15" t="s">
        <v>37</v>
      </c>
      <c r="C103" s="15">
        <v>49.381</v>
      </c>
      <c r="D103" s="15"/>
      <c r="E103" s="15">
        <v>43.295999999999999</v>
      </c>
      <c r="F103" s="16">
        <v>5.2539999999999996</v>
      </c>
      <c r="G103" s="17">
        <v>0</v>
      </c>
      <c r="H103" s="18">
        <v>45</v>
      </c>
      <c r="I103" s="20" t="s">
        <v>61</v>
      </c>
      <c r="J103" s="18">
        <v>42</v>
      </c>
      <c r="K103" s="18">
        <f t="shared" si="23"/>
        <v>1.2959999999999994</v>
      </c>
      <c r="L103" s="18"/>
      <c r="M103" s="18"/>
      <c r="N103" s="18">
        <v>80</v>
      </c>
      <c r="O103" s="18"/>
      <c r="P103" s="18">
        <f t="shared" si="24"/>
        <v>8.6592000000000002</v>
      </c>
      <c r="Q103" s="19"/>
      <c r="R103" s="19">
        <f t="shared" si="25"/>
        <v>0</v>
      </c>
      <c r="S103" s="5">
        <f t="shared" si="26"/>
        <v>0</v>
      </c>
      <c r="T103" s="19"/>
      <c r="U103" s="19"/>
      <c r="V103" s="18"/>
      <c r="W103" s="18">
        <f t="shared" si="27"/>
        <v>9.8454822616407984</v>
      </c>
      <c r="X103" s="18">
        <f t="shared" si="28"/>
        <v>9.8454822616407984</v>
      </c>
      <c r="Y103" s="18">
        <v>9.1465999999999994</v>
      </c>
      <c r="Z103" s="18">
        <v>7.1142000000000003</v>
      </c>
      <c r="AA103" s="18">
        <v>7.1672000000000002</v>
      </c>
      <c r="AB103" s="18">
        <v>10.1744</v>
      </c>
      <c r="AC103" s="18">
        <v>11.768000000000001</v>
      </c>
      <c r="AD103" s="18">
        <v>12.2666</v>
      </c>
      <c r="AE103" s="18">
        <v>13.1652</v>
      </c>
      <c r="AF103" s="18">
        <v>8.9873999999999992</v>
      </c>
      <c r="AG103" s="18">
        <v>4.9484000000000004</v>
      </c>
      <c r="AH103" s="18">
        <v>0</v>
      </c>
      <c r="AI103" s="20" t="s">
        <v>224</v>
      </c>
      <c r="AJ103" s="18">
        <f t="shared" si="29"/>
        <v>0</v>
      </c>
      <c r="AK103" s="18">
        <f t="shared" si="30"/>
        <v>0</v>
      </c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s="10" customFormat="1" ht="15.75" thickBot="1" x14ac:dyDescent="0.3">
      <c r="A104" s="59" t="s">
        <v>223</v>
      </c>
      <c r="B104" s="36" t="s">
        <v>37</v>
      </c>
      <c r="C104" s="36"/>
      <c r="D104" s="36"/>
      <c r="E104" s="36"/>
      <c r="F104" s="37"/>
      <c r="G104" s="38">
        <v>1</v>
      </c>
      <c r="H104" s="39">
        <v>50</v>
      </c>
      <c r="I104" s="39" t="s">
        <v>38</v>
      </c>
      <c r="J104" s="39"/>
      <c r="K104" s="39"/>
      <c r="L104" s="39"/>
      <c r="M104" s="39"/>
      <c r="N104" s="39"/>
      <c r="O104" s="39"/>
      <c r="P104" s="39">
        <f t="shared" ref="P104" si="36">E104/5</f>
        <v>0</v>
      </c>
      <c r="Q104" s="40">
        <v>40</v>
      </c>
      <c r="R104" s="40">
        <f t="shared" si="25"/>
        <v>40</v>
      </c>
      <c r="S104" s="5">
        <f t="shared" si="26"/>
        <v>20</v>
      </c>
      <c r="T104" s="40">
        <v>20</v>
      </c>
      <c r="U104" s="40"/>
      <c r="V104" s="39"/>
      <c r="W104" s="39" t="e">
        <f t="shared" si="27"/>
        <v>#DIV/0!</v>
      </c>
      <c r="X104" s="39" t="e">
        <f t="shared" ref="X104" si="37">(F104+N104+O104)/P104</f>
        <v>#DIV/0!</v>
      </c>
      <c r="Y104" s="39">
        <v>0</v>
      </c>
      <c r="Z104" s="39">
        <v>0</v>
      </c>
      <c r="AA104" s="39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41" t="s">
        <v>234</v>
      </c>
      <c r="AJ104" s="39">
        <f t="shared" si="29"/>
        <v>20</v>
      </c>
      <c r="AK104" s="39">
        <f t="shared" si="30"/>
        <v>20</v>
      </c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4" t="s">
        <v>152</v>
      </c>
      <c r="B105" s="15" t="s">
        <v>37</v>
      </c>
      <c r="C105" s="15">
        <v>45.095999999999997</v>
      </c>
      <c r="D105" s="15">
        <v>298.26600000000002</v>
      </c>
      <c r="E105" s="15">
        <v>125.71299999999999</v>
      </c>
      <c r="F105" s="16">
        <v>194.30099999999999</v>
      </c>
      <c r="G105" s="17">
        <v>0</v>
      </c>
      <c r="H105" s="18">
        <v>45</v>
      </c>
      <c r="I105" s="20" t="s">
        <v>61</v>
      </c>
      <c r="J105" s="18">
        <v>120.3</v>
      </c>
      <c r="K105" s="18">
        <f t="shared" si="23"/>
        <v>5.4129999999999967</v>
      </c>
      <c r="L105" s="18"/>
      <c r="M105" s="18"/>
      <c r="N105" s="18">
        <v>0</v>
      </c>
      <c r="O105" s="18"/>
      <c r="P105" s="18">
        <f t="shared" si="24"/>
        <v>25.142599999999998</v>
      </c>
      <c r="Q105" s="19"/>
      <c r="R105" s="19">
        <f t="shared" si="25"/>
        <v>0</v>
      </c>
      <c r="S105" s="5">
        <f t="shared" si="26"/>
        <v>0</v>
      </c>
      <c r="T105" s="19"/>
      <c r="U105" s="19"/>
      <c r="V105" s="18"/>
      <c r="W105" s="18">
        <f t="shared" si="27"/>
        <v>7.7279597177698411</v>
      </c>
      <c r="X105" s="18">
        <f t="shared" si="28"/>
        <v>7.7279597177698411</v>
      </c>
      <c r="Y105" s="18">
        <v>20.992000000000001</v>
      </c>
      <c r="Z105" s="18">
        <v>32.933999999999997</v>
      </c>
      <c r="AA105" s="18">
        <v>22.67</v>
      </c>
      <c r="AB105" s="18">
        <v>27.992599999999999</v>
      </c>
      <c r="AC105" s="18">
        <v>27.4468</v>
      </c>
      <c r="AD105" s="18">
        <v>22.281600000000001</v>
      </c>
      <c r="AE105" s="18">
        <v>22.8598</v>
      </c>
      <c r="AF105" s="18">
        <v>3.0880000000000001</v>
      </c>
      <c r="AG105" s="18">
        <v>0</v>
      </c>
      <c r="AH105" s="18">
        <v>0</v>
      </c>
      <c r="AI105" s="20" t="s">
        <v>226</v>
      </c>
      <c r="AJ105" s="18">
        <f t="shared" si="29"/>
        <v>0</v>
      </c>
      <c r="AK105" s="18">
        <f t="shared" si="30"/>
        <v>0</v>
      </c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s="10" customFormat="1" ht="15.75" thickBot="1" x14ac:dyDescent="0.3">
      <c r="A106" s="59" t="s">
        <v>225</v>
      </c>
      <c r="B106" s="36" t="s">
        <v>37</v>
      </c>
      <c r="C106" s="36"/>
      <c r="D106" s="36"/>
      <c r="E106" s="36"/>
      <c r="F106" s="37"/>
      <c r="G106" s="38">
        <v>1</v>
      </c>
      <c r="H106" s="39">
        <v>50</v>
      </c>
      <c r="I106" s="39" t="s">
        <v>38</v>
      </c>
      <c r="J106" s="39"/>
      <c r="K106" s="39"/>
      <c r="L106" s="39"/>
      <c r="M106" s="39"/>
      <c r="N106" s="39"/>
      <c r="O106" s="39"/>
      <c r="P106" s="39">
        <f t="shared" ref="P106" si="38">E106/5</f>
        <v>0</v>
      </c>
      <c r="Q106" s="40">
        <v>100</v>
      </c>
      <c r="R106" s="40">
        <f t="shared" si="25"/>
        <v>100</v>
      </c>
      <c r="S106" s="5">
        <f t="shared" si="26"/>
        <v>50</v>
      </c>
      <c r="T106" s="40">
        <v>50</v>
      </c>
      <c r="U106" s="40"/>
      <c r="V106" s="39"/>
      <c r="W106" s="39" t="e">
        <f t="shared" si="27"/>
        <v>#DIV/0!</v>
      </c>
      <c r="X106" s="39" t="e">
        <f t="shared" ref="X106" si="39">(F106+N106+O106)/P106</f>
        <v>#DIV/0!</v>
      </c>
      <c r="Y106" s="39">
        <v>0</v>
      </c>
      <c r="Z106" s="39">
        <v>0</v>
      </c>
      <c r="AA106" s="39">
        <v>0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41" t="s">
        <v>235</v>
      </c>
      <c r="AJ106" s="39">
        <f t="shared" si="29"/>
        <v>50</v>
      </c>
      <c r="AK106" s="39">
        <f t="shared" si="30"/>
        <v>50</v>
      </c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4" t="s">
        <v>153</v>
      </c>
      <c r="B107" s="15" t="s">
        <v>37</v>
      </c>
      <c r="C107" s="15">
        <v>23.151</v>
      </c>
      <c r="D107" s="15">
        <v>469.91399999999999</v>
      </c>
      <c r="E107" s="44">
        <f>247.804+E109</f>
        <v>254.00200000000001</v>
      </c>
      <c r="F107" s="45">
        <f>222.11+F109</f>
        <v>215.91200000000001</v>
      </c>
      <c r="G107" s="17">
        <v>0</v>
      </c>
      <c r="H107" s="18">
        <v>45</v>
      </c>
      <c r="I107" s="20" t="s">
        <v>61</v>
      </c>
      <c r="J107" s="18">
        <v>237.5</v>
      </c>
      <c r="K107" s="18">
        <f t="shared" ref="K107:K110" si="40">E107-J107</f>
        <v>16.50200000000001</v>
      </c>
      <c r="L107" s="18"/>
      <c r="M107" s="18"/>
      <c r="N107" s="18">
        <v>130</v>
      </c>
      <c r="O107" s="18">
        <v>60</v>
      </c>
      <c r="P107" s="18">
        <f t="shared" si="24"/>
        <v>50.800400000000003</v>
      </c>
      <c r="Q107" s="19"/>
      <c r="R107" s="19">
        <f t="shared" si="25"/>
        <v>0</v>
      </c>
      <c r="S107" s="5">
        <f t="shared" si="26"/>
        <v>0</v>
      </c>
      <c r="T107" s="19"/>
      <c r="U107" s="19"/>
      <c r="V107" s="18"/>
      <c r="W107" s="18">
        <f t="shared" si="27"/>
        <v>7.9903307847969707</v>
      </c>
      <c r="X107" s="18">
        <f t="shared" si="28"/>
        <v>7.9903307847969707</v>
      </c>
      <c r="Y107" s="18">
        <v>43.805600000000013</v>
      </c>
      <c r="Z107" s="18">
        <v>52.170200000000001</v>
      </c>
      <c r="AA107" s="18">
        <v>39.1798</v>
      </c>
      <c r="AB107" s="18">
        <v>30.305199999999999</v>
      </c>
      <c r="AC107" s="18">
        <v>48.619399999999999</v>
      </c>
      <c r="AD107" s="18">
        <v>39.145800000000001</v>
      </c>
      <c r="AE107" s="18">
        <v>0</v>
      </c>
      <c r="AF107" s="18">
        <v>0</v>
      </c>
      <c r="AG107" s="18">
        <v>0</v>
      </c>
      <c r="AH107" s="18">
        <v>0</v>
      </c>
      <c r="AI107" s="20" t="s">
        <v>236</v>
      </c>
      <c r="AJ107" s="18">
        <f t="shared" si="29"/>
        <v>0</v>
      </c>
      <c r="AK107" s="18">
        <f t="shared" si="30"/>
        <v>0</v>
      </c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s="10" customFormat="1" ht="15.75" thickBot="1" x14ac:dyDescent="0.3">
      <c r="A108" s="59" t="s">
        <v>227</v>
      </c>
      <c r="B108" s="36" t="s">
        <v>37</v>
      </c>
      <c r="C108" s="36"/>
      <c r="D108" s="36"/>
      <c r="E108" s="36"/>
      <c r="F108" s="37"/>
      <c r="G108" s="38">
        <v>1</v>
      </c>
      <c r="H108" s="39">
        <v>50</v>
      </c>
      <c r="I108" s="39" t="s">
        <v>38</v>
      </c>
      <c r="J108" s="39"/>
      <c r="K108" s="39"/>
      <c r="L108" s="39"/>
      <c r="M108" s="39"/>
      <c r="N108" s="39"/>
      <c r="O108" s="39"/>
      <c r="P108" s="39">
        <f t="shared" ref="P108" si="41">E108/5</f>
        <v>0</v>
      </c>
      <c r="Q108" s="40">
        <v>200</v>
      </c>
      <c r="R108" s="40">
        <f t="shared" si="25"/>
        <v>200</v>
      </c>
      <c r="S108" s="5">
        <f t="shared" si="26"/>
        <v>100</v>
      </c>
      <c r="T108" s="40">
        <v>100</v>
      </c>
      <c r="U108" s="40"/>
      <c r="V108" s="39"/>
      <c r="W108" s="39" t="e">
        <f t="shared" si="27"/>
        <v>#DIV/0!</v>
      </c>
      <c r="X108" s="39" t="e">
        <f t="shared" ref="X108" si="42">(F108+N108+O108)/P108</f>
        <v>#DIV/0!</v>
      </c>
      <c r="Y108" s="39">
        <v>0</v>
      </c>
      <c r="Z108" s="39">
        <v>0</v>
      </c>
      <c r="AA108" s="39">
        <v>0</v>
      </c>
      <c r="AB108" s="39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41" t="s">
        <v>237</v>
      </c>
      <c r="AJ108" s="39">
        <f t="shared" si="29"/>
        <v>100</v>
      </c>
      <c r="AK108" s="39">
        <f t="shared" si="30"/>
        <v>100</v>
      </c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 t="s">
        <v>157</v>
      </c>
      <c r="B109" s="1" t="s">
        <v>37</v>
      </c>
      <c r="C109" s="1"/>
      <c r="D109" s="1"/>
      <c r="E109" s="46">
        <v>6.1980000000000004</v>
      </c>
      <c r="F109" s="46">
        <v>-6.1980000000000004</v>
      </c>
      <c r="G109" s="7">
        <v>0</v>
      </c>
      <c r="H109" s="1" t="e">
        <v>#N/A</v>
      </c>
      <c r="I109" s="1" t="s">
        <v>156</v>
      </c>
      <c r="J109" s="1">
        <v>6</v>
      </c>
      <c r="K109" s="1">
        <f t="shared" si="40"/>
        <v>0.1980000000000004</v>
      </c>
      <c r="L109" s="1"/>
      <c r="M109" s="1"/>
      <c r="N109" s="1">
        <v>0</v>
      </c>
      <c r="O109" s="1"/>
      <c r="P109" s="1">
        <f t="shared" si="24"/>
        <v>1.2396</v>
      </c>
      <c r="Q109" s="5"/>
      <c r="R109" s="5">
        <f t="shared" si="25"/>
        <v>0</v>
      </c>
      <c r="S109" s="5">
        <f t="shared" si="26"/>
        <v>0</v>
      </c>
      <c r="T109" s="5"/>
      <c r="U109" s="5"/>
      <c r="V109" s="1"/>
      <c r="W109" s="1">
        <f t="shared" si="27"/>
        <v>-5</v>
      </c>
      <c r="X109" s="1">
        <f t="shared" si="28"/>
        <v>-5</v>
      </c>
      <c r="Y109" s="1">
        <v>0.93740000000000001</v>
      </c>
      <c r="Z109" s="1">
        <v>0.62519999999999998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/>
      <c r="AJ109" s="1">
        <f t="shared" si="29"/>
        <v>0</v>
      </c>
      <c r="AK109" s="1">
        <f t="shared" si="30"/>
        <v>0</v>
      </c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8" t="s">
        <v>158</v>
      </c>
      <c r="B110" s="18" t="s">
        <v>37</v>
      </c>
      <c r="C110" s="18">
        <v>-1.43</v>
      </c>
      <c r="D110" s="18"/>
      <c r="E110" s="18"/>
      <c r="F110" s="18">
        <v>-1.43</v>
      </c>
      <c r="G110" s="17">
        <v>0</v>
      </c>
      <c r="H110" s="18" t="e">
        <v>#N/A</v>
      </c>
      <c r="I110" s="18" t="s">
        <v>61</v>
      </c>
      <c r="J110" s="18"/>
      <c r="K110" s="18">
        <f t="shared" si="40"/>
        <v>0</v>
      </c>
      <c r="L110" s="18"/>
      <c r="M110" s="18"/>
      <c r="N110" s="18">
        <v>0</v>
      </c>
      <c r="O110" s="18"/>
      <c r="P110" s="18">
        <f t="shared" si="24"/>
        <v>0</v>
      </c>
      <c r="Q110" s="19"/>
      <c r="R110" s="19">
        <f t="shared" si="25"/>
        <v>0</v>
      </c>
      <c r="S110" s="5">
        <f t="shared" si="26"/>
        <v>0</v>
      </c>
      <c r="T110" s="19"/>
      <c r="U110" s="19"/>
      <c r="V110" s="18"/>
      <c r="W110" s="18" t="e">
        <f t="shared" si="27"/>
        <v>#DIV/0!</v>
      </c>
      <c r="X110" s="18" t="e">
        <f t="shared" si="28"/>
        <v>#DIV/0!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 t="s">
        <v>61</v>
      </c>
      <c r="AJ110" s="18">
        <f t="shared" si="29"/>
        <v>0</v>
      </c>
      <c r="AK110" s="18">
        <f t="shared" si="30"/>
        <v>0</v>
      </c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53" t="s">
        <v>242</v>
      </c>
      <c r="B111" s="53" t="s">
        <v>41</v>
      </c>
      <c r="C111" s="53"/>
      <c r="D111" s="53"/>
      <c r="E111" s="53"/>
      <c r="F111" s="53"/>
      <c r="G111" s="52">
        <v>0.35</v>
      </c>
      <c r="H111" s="53">
        <v>50</v>
      </c>
      <c r="I111" s="53" t="s">
        <v>38</v>
      </c>
      <c r="J111" s="53"/>
      <c r="K111" s="53"/>
      <c r="L111" s="53"/>
      <c r="M111" s="53"/>
      <c r="N111" s="53"/>
      <c r="O111" s="53"/>
      <c r="P111" s="39">
        <f t="shared" si="24"/>
        <v>0</v>
      </c>
      <c r="Q111" s="53"/>
      <c r="R111" s="53">
        <v>150</v>
      </c>
      <c r="S111" s="5">
        <f t="shared" si="26"/>
        <v>70</v>
      </c>
      <c r="T111" s="53">
        <v>80</v>
      </c>
      <c r="U111" s="53">
        <v>150</v>
      </c>
      <c r="V111" s="53"/>
      <c r="W111" s="1" t="e">
        <f t="shared" ref="W111" si="43">(F111+N111+O111+R111)/P111</f>
        <v>#DIV/0!</v>
      </c>
      <c r="X111" s="1" t="e">
        <f t="shared" ref="X111" si="44">(F111+N111+O111)/P111</f>
        <v>#DIV/0!</v>
      </c>
      <c r="Y111" s="39">
        <v>0</v>
      </c>
      <c r="Z111" s="39">
        <v>0</v>
      </c>
      <c r="AA111" s="39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1" t="s">
        <v>39</v>
      </c>
      <c r="AJ111" s="1">
        <f t="shared" si="29"/>
        <v>24.5</v>
      </c>
      <c r="AK111" s="1">
        <f t="shared" si="30"/>
        <v>28</v>
      </c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25">
      <c r="A502" s="1"/>
      <c r="B502" s="1"/>
      <c r="C502" s="1"/>
      <c r="D502" s="1"/>
      <c r="E502" s="1"/>
      <c r="F502" s="1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</sheetData>
  <autoFilter ref="A3:AJ111" xr:uid="{92911463-8209-4480-B961-E7128D75CDD7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3F9E-6FA2-4751-BB10-76D7501A989E}">
  <dimension ref="A1:D29"/>
  <sheetViews>
    <sheetView workbookViewId="0">
      <selection activeCell="A2" sqref="A2"/>
    </sheetView>
  </sheetViews>
  <sheetFormatPr defaultRowHeight="15" x14ac:dyDescent="0.25"/>
  <cols>
    <col min="1" max="1" width="7" customWidth="1"/>
    <col min="2" max="2" width="57.85546875" customWidth="1"/>
    <col min="3" max="3" width="7" customWidth="1"/>
    <col min="4" max="4" width="57.85546875" customWidth="1"/>
  </cols>
  <sheetData>
    <row r="1" spans="1:4" ht="15.75" thickBot="1" x14ac:dyDescent="0.3">
      <c r="A1" s="60" t="s">
        <v>162</v>
      </c>
      <c r="B1" s="61"/>
      <c r="C1" s="62" t="s">
        <v>163</v>
      </c>
      <c r="D1" s="63"/>
    </row>
    <row r="2" spans="1:4" ht="15.75" thickBot="1" x14ac:dyDescent="0.3">
      <c r="A2" s="26">
        <v>5533</v>
      </c>
      <c r="B2" s="27" t="s">
        <v>164</v>
      </c>
      <c r="C2" s="28">
        <v>7064</v>
      </c>
      <c r="D2" s="29" t="s">
        <v>165</v>
      </c>
    </row>
    <row r="3" spans="1:4" ht="15.75" thickBot="1" x14ac:dyDescent="0.3">
      <c r="A3" s="26">
        <v>6719</v>
      </c>
      <c r="B3" s="27" t="s">
        <v>166</v>
      </c>
      <c r="C3" s="28">
        <v>7065</v>
      </c>
      <c r="D3" s="29" t="s">
        <v>167</v>
      </c>
    </row>
    <row r="4" spans="1:4" ht="15.75" thickBot="1" x14ac:dyDescent="0.3">
      <c r="A4" s="26">
        <v>6722</v>
      </c>
      <c r="B4" s="27" t="s">
        <v>168</v>
      </c>
      <c r="C4" s="28">
        <v>7066</v>
      </c>
      <c r="D4" s="29" t="s">
        <v>169</v>
      </c>
    </row>
    <row r="5" spans="1:4" ht="15.75" thickBot="1" x14ac:dyDescent="0.3">
      <c r="A5" s="26">
        <v>6813</v>
      </c>
      <c r="B5" s="27" t="s">
        <v>170</v>
      </c>
      <c r="C5" s="28">
        <v>7067</v>
      </c>
      <c r="D5" s="29" t="s">
        <v>171</v>
      </c>
    </row>
    <row r="6" spans="1:4" ht="15.75" thickBot="1" x14ac:dyDescent="0.3">
      <c r="A6" s="26">
        <v>6953</v>
      </c>
      <c r="B6" s="27" t="s">
        <v>172</v>
      </c>
      <c r="C6" s="28">
        <v>7068</v>
      </c>
      <c r="D6" s="29" t="s">
        <v>173</v>
      </c>
    </row>
    <row r="7" spans="1:4" ht="15.75" thickBot="1" x14ac:dyDescent="0.3">
      <c r="A7" s="26">
        <v>6954</v>
      </c>
      <c r="B7" s="27" t="s">
        <v>174</v>
      </c>
      <c r="C7" s="28">
        <v>7069</v>
      </c>
      <c r="D7" s="29" t="s">
        <v>175</v>
      </c>
    </row>
    <row r="8" spans="1:4" ht="15.75" thickBot="1" x14ac:dyDescent="0.3">
      <c r="A8" s="26">
        <v>6955</v>
      </c>
      <c r="B8" s="27" t="s">
        <v>176</v>
      </c>
      <c r="C8" s="28">
        <v>7070</v>
      </c>
      <c r="D8" s="29" t="s">
        <v>177</v>
      </c>
    </row>
    <row r="9" spans="1:4" ht="15.75" thickBot="1" x14ac:dyDescent="0.3">
      <c r="A9" s="26">
        <v>6956</v>
      </c>
      <c r="B9" s="27" t="s">
        <v>178</v>
      </c>
      <c r="C9" s="28">
        <v>7071</v>
      </c>
      <c r="D9" s="29" t="s">
        <v>179</v>
      </c>
    </row>
    <row r="10" spans="1:4" ht="15.75" thickBot="1" x14ac:dyDescent="0.3">
      <c r="A10" s="26">
        <v>6957</v>
      </c>
      <c r="B10" s="27" t="s">
        <v>180</v>
      </c>
      <c r="C10" s="28">
        <v>7072</v>
      </c>
      <c r="D10" s="29" t="s">
        <v>181</v>
      </c>
    </row>
    <row r="11" spans="1:4" ht="15.75" thickBot="1" x14ac:dyDescent="0.3">
      <c r="A11" s="26">
        <v>6852</v>
      </c>
      <c r="B11" s="27" t="s">
        <v>182</v>
      </c>
      <c r="C11" s="28">
        <v>7073</v>
      </c>
      <c r="D11" s="29" t="s">
        <v>183</v>
      </c>
    </row>
    <row r="12" spans="1:4" ht="15.75" thickBot="1" x14ac:dyDescent="0.3">
      <c r="A12" s="26">
        <v>6854</v>
      </c>
      <c r="B12" s="27" t="s">
        <v>184</v>
      </c>
      <c r="C12" s="28">
        <v>7074</v>
      </c>
      <c r="D12" s="29" t="s">
        <v>185</v>
      </c>
    </row>
    <row r="13" spans="1:4" ht="15.75" thickBot="1" x14ac:dyDescent="0.3">
      <c r="A13" s="26">
        <v>6948</v>
      </c>
      <c r="B13" s="27" t="s">
        <v>186</v>
      </c>
      <c r="C13" s="28">
        <v>7075</v>
      </c>
      <c r="D13" s="29" t="s">
        <v>187</v>
      </c>
    </row>
    <row r="14" spans="1:4" ht="15.75" thickBot="1" x14ac:dyDescent="0.3">
      <c r="A14" s="26">
        <v>6949</v>
      </c>
      <c r="B14" s="27" t="s">
        <v>188</v>
      </c>
      <c r="C14" s="28">
        <v>7076</v>
      </c>
      <c r="D14" s="29" t="s">
        <v>189</v>
      </c>
    </row>
    <row r="15" spans="1:4" ht="15.75" thickBot="1" x14ac:dyDescent="0.3">
      <c r="A15" s="26">
        <v>6777</v>
      </c>
      <c r="B15" s="27" t="s">
        <v>190</v>
      </c>
      <c r="C15" s="28">
        <v>7077</v>
      </c>
      <c r="D15" s="29" t="s">
        <v>191</v>
      </c>
    </row>
    <row r="16" spans="1:4" ht="15.75" thickBot="1" x14ac:dyDescent="0.3">
      <c r="A16" s="26">
        <v>6880</v>
      </c>
      <c r="B16" s="27" t="s">
        <v>192</v>
      </c>
      <c r="C16" s="28">
        <v>7078</v>
      </c>
      <c r="D16" s="29" t="s">
        <v>193</v>
      </c>
    </row>
    <row r="17" spans="1:4" ht="15.75" thickBot="1" x14ac:dyDescent="0.3">
      <c r="A17" s="26">
        <v>6194</v>
      </c>
      <c r="B17" s="27" t="s">
        <v>194</v>
      </c>
      <c r="C17" s="28">
        <v>7079</v>
      </c>
      <c r="D17" s="29" t="s">
        <v>195</v>
      </c>
    </row>
    <row r="18" spans="1:4" ht="15.75" thickBot="1" x14ac:dyDescent="0.3">
      <c r="A18" s="26">
        <v>6726</v>
      </c>
      <c r="B18" s="27" t="s">
        <v>196</v>
      </c>
      <c r="C18" s="28">
        <v>7080</v>
      </c>
      <c r="D18" s="29" t="s">
        <v>197</v>
      </c>
    </row>
    <row r="19" spans="1:4" ht="15.75" thickBot="1" x14ac:dyDescent="0.3">
      <c r="A19" s="26">
        <v>6950</v>
      </c>
      <c r="B19" s="27" t="s">
        <v>198</v>
      </c>
      <c r="C19" s="28">
        <v>7081</v>
      </c>
      <c r="D19" s="29" t="s">
        <v>199</v>
      </c>
    </row>
    <row r="20" spans="1:4" ht="15.75" thickBot="1" x14ac:dyDescent="0.3">
      <c r="A20" s="26">
        <v>6951</v>
      </c>
      <c r="B20" s="27" t="s">
        <v>200</v>
      </c>
      <c r="C20" s="28">
        <v>7082</v>
      </c>
      <c r="D20" s="29" t="s">
        <v>201</v>
      </c>
    </row>
    <row r="21" spans="1:4" ht="15.75" thickBot="1" x14ac:dyDescent="0.3">
      <c r="A21" s="30">
        <v>6952</v>
      </c>
      <c r="B21" s="31" t="s">
        <v>202</v>
      </c>
      <c r="C21" s="28">
        <v>7083</v>
      </c>
      <c r="D21" s="29" t="s">
        <v>203</v>
      </c>
    </row>
    <row r="22" spans="1:4" ht="15.75" thickBot="1" x14ac:dyDescent="0.3">
      <c r="A22" s="32">
        <v>6993</v>
      </c>
      <c r="B22" s="33" t="s">
        <v>204</v>
      </c>
      <c r="C22" s="28">
        <v>7084</v>
      </c>
      <c r="D22" s="29" t="s">
        <v>205</v>
      </c>
    </row>
    <row r="23" spans="1:4" ht="15.75" thickBot="1" x14ac:dyDescent="0.3">
      <c r="A23" s="32">
        <v>6651</v>
      </c>
      <c r="B23" s="33" t="s">
        <v>206</v>
      </c>
      <c r="C23" s="28">
        <v>7055</v>
      </c>
      <c r="D23" s="29" t="s">
        <v>207</v>
      </c>
    </row>
    <row r="24" spans="1:4" ht="15.75" thickBot="1" x14ac:dyDescent="0.3">
      <c r="A24" s="32">
        <v>6649</v>
      </c>
      <c r="B24" s="33" t="s">
        <v>208</v>
      </c>
      <c r="C24" s="28">
        <v>7057</v>
      </c>
      <c r="D24" s="29" t="s">
        <v>209</v>
      </c>
    </row>
    <row r="25" spans="1:4" ht="15.75" thickBot="1" x14ac:dyDescent="0.3">
      <c r="A25" s="32">
        <v>6652</v>
      </c>
      <c r="B25" s="33" t="s">
        <v>210</v>
      </c>
      <c r="C25" s="28">
        <v>7058</v>
      </c>
      <c r="D25" s="29" t="s">
        <v>211</v>
      </c>
    </row>
    <row r="26" spans="1:4" ht="15.75" thickBot="1" x14ac:dyDescent="0.3">
      <c r="A26" s="32">
        <v>6653</v>
      </c>
      <c r="B26" s="33" t="s">
        <v>212</v>
      </c>
      <c r="C26" s="28">
        <v>7059</v>
      </c>
      <c r="D26" s="29" t="s">
        <v>213</v>
      </c>
    </row>
    <row r="27" spans="1:4" ht="15.75" thickBot="1" x14ac:dyDescent="0.3">
      <c r="A27" s="32">
        <v>6844</v>
      </c>
      <c r="B27" s="33" t="s">
        <v>214</v>
      </c>
      <c r="C27" s="28">
        <v>7060</v>
      </c>
      <c r="D27" s="29" t="s">
        <v>215</v>
      </c>
    </row>
    <row r="29" spans="1:4" x14ac:dyDescent="0.25">
      <c r="A29" s="34">
        <v>5533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ротация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2025-01-28T07:06:24Z</dcterms:created>
  <dcterms:modified xsi:type="dcterms:W3CDTF">2025-01-31T09:34:28Z</dcterms:modified>
</cp:coreProperties>
</file>