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BADB9E6-2D90-4D18-8768-92682D203A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63" i="1" l="1"/>
  <c r="BN163" i="1"/>
  <c r="Z163" i="1"/>
  <c r="BP198" i="1"/>
  <c r="BN198" i="1"/>
  <c r="Z198" i="1"/>
  <c r="BP218" i="1"/>
  <c r="BN218" i="1"/>
  <c r="Z218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B517" i="1"/>
  <c r="X509" i="1"/>
  <c r="Y33" i="1"/>
  <c r="Z35" i="1"/>
  <c r="Z36" i="1" s="1"/>
  <c r="BN35" i="1"/>
  <c r="BP35" i="1"/>
  <c r="Y36" i="1"/>
  <c r="Z41" i="1"/>
  <c r="BN41" i="1"/>
  <c r="Z57" i="1"/>
  <c r="BN57" i="1"/>
  <c r="Y65" i="1"/>
  <c r="Z75" i="1"/>
  <c r="BN75" i="1"/>
  <c r="Z89" i="1"/>
  <c r="BN89" i="1"/>
  <c r="BP89" i="1"/>
  <c r="Z96" i="1"/>
  <c r="BN96" i="1"/>
  <c r="Z111" i="1"/>
  <c r="Z114" i="1" s="1"/>
  <c r="BN111" i="1"/>
  <c r="BP125" i="1"/>
  <c r="BN125" i="1"/>
  <c r="Z125" i="1"/>
  <c r="BP175" i="1"/>
  <c r="BN175" i="1"/>
  <c r="Z175" i="1"/>
  <c r="BP208" i="1"/>
  <c r="BN208" i="1"/>
  <c r="Z208" i="1"/>
  <c r="BP245" i="1"/>
  <c r="BN245" i="1"/>
  <c r="Z245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J517" i="1"/>
  <c r="Y232" i="1"/>
  <c r="Y247" i="1"/>
  <c r="Y340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X508" i="1"/>
  <c r="X511" i="1"/>
  <c r="Z27" i="1"/>
  <c r="BN27" i="1"/>
  <c r="Z31" i="1"/>
  <c r="BN31" i="1"/>
  <c r="Z43" i="1"/>
  <c r="BN43" i="1"/>
  <c r="D517" i="1"/>
  <c r="Z55" i="1"/>
  <c r="BN55" i="1"/>
  <c r="Z61" i="1"/>
  <c r="BN61" i="1"/>
  <c r="BP61" i="1"/>
  <c r="Y66" i="1"/>
  <c r="Z69" i="1"/>
  <c r="BN69" i="1"/>
  <c r="Y80" i="1"/>
  <c r="Z77" i="1"/>
  <c r="BN77" i="1"/>
  <c r="Z84" i="1"/>
  <c r="BN84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Y178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1" i="1"/>
  <c r="BN261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O517" i="1"/>
  <c r="Y307" i="1"/>
  <c r="Y327" i="1"/>
  <c r="Y383" i="1"/>
  <c r="F9" i="1"/>
  <c r="J9" i="1"/>
  <c r="F10" i="1"/>
  <c r="Y24" i="1"/>
  <c r="Y32" i="1"/>
  <c r="Y44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BP90" i="1"/>
  <c r="BN90" i="1"/>
  <c r="Z90" i="1"/>
  <c r="Z92" i="1" s="1"/>
  <c r="BP97" i="1"/>
  <c r="BN97" i="1"/>
  <c r="Z97" i="1"/>
  <c r="BP106" i="1"/>
  <c r="BN106" i="1"/>
  <c r="Z106" i="1"/>
  <c r="Y115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I517" i="1"/>
  <c r="Y159" i="1"/>
  <c r="BP158" i="1"/>
  <c r="BN158" i="1"/>
  <c r="Z158" i="1"/>
  <c r="Z159" i="1" s="1"/>
  <c r="Y160" i="1"/>
  <c r="Y172" i="1"/>
  <c r="Y171" i="1"/>
  <c r="BP162" i="1"/>
  <c r="BN162" i="1"/>
  <c r="Z162" i="1"/>
  <c r="BP166" i="1"/>
  <c r="BN166" i="1"/>
  <c r="Z166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Y58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F517" i="1"/>
  <c r="Y109" i="1"/>
  <c r="BP104" i="1"/>
  <c r="BN104" i="1"/>
  <c r="Z104" i="1"/>
  <c r="Z108" i="1" s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E517" i="1"/>
  <c r="Y93" i="1"/>
  <c r="G517" i="1"/>
  <c r="Y132" i="1"/>
  <c r="Z168" i="1"/>
  <c r="BN168" i="1"/>
  <c r="Z170" i="1"/>
  <c r="BN170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Y272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Y357" i="1"/>
  <c r="BP372" i="1"/>
  <c r="BN372" i="1"/>
  <c r="Z372" i="1"/>
  <c r="Y187" i="1"/>
  <c r="BP219" i="1"/>
  <c r="BN219" i="1"/>
  <c r="Z219" i="1"/>
  <c r="Z220" i="1" s="1"/>
  <c r="Y221" i="1"/>
  <c r="K517" i="1"/>
  <c r="Y231" i="1"/>
  <c r="BP224" i="1"/>
  <c r="BN224" i="1"/>
  <c r="Z224" i="1"/>
  <c r="Z231" i="1" s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BP291" i="1"/>
  <c r="BN291" i="1"/>
  <c r="Z291" i="1"/>
  <c r="BP295" i="1"/>
  <c r="BN295" i="1"/>
  <c r="Z295" i="1"/>
  <c r="Y297" i="1"/>
  <c r="Y306" i="1"/>
  <c r="BP299" i="1"/>
  <c r="BN299" i="1"/>
  <c r="Z299" i="1"/>
  <c r="Z306" i="1" s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BP338" i="1"/>
  <c r="BN338" i="1"/>
  <c r="Z338" i="1"/>
  <c r="Z340" i="1" s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Y341" i="1"/>
  <c r="T517" i="1"/>
  <c r="Y353" i="1"/>
  <c r="Y366" i="1"/>
  <c r="BP365" i="1"/>
  <c r="Y367" i="1"/>
  <c r="U517" i="1"/>
  <c r="Y375" i="1"/>
  <c r="BP370" i="1"/>
  <c r="BN370" i="1"/>
  <c r="Z370" i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Z479" i="1" l="1"/>
  <c r="Z215" i="1"/>
  <c r="Z65" i="1"/>
  <c r="X510" i="1"/>
  <c r="Z448" i="1"/>
  <c r="Z374" i="1"/>
  <c r="Z352" i="1"/>
  <c r="Z327" i="1"/>
  <c r="Z271" i="1"/>
  <c r="Z187" i="1"/>
  <c r="Z177" i="1"/>
  <c r="Z153" i="1"/>
  <c r="Z85" i="1"/>
  <c r="Z44" i="1"/>
  <c r="Z470" i="1"/>
  <c r="Z454" i="1"/>
  <c r="Z419" i="1"/>
  <c r="Z296" i="1"/>
  <c r="Z247" i="1"/>
  <c r="Y509" i="1"/>
  <c r="Z121" i="1"/>
  <c r="Z80" i="1"/>
  <c r="Z71" i="1"/>
  <c r="Y507" i="1"/>
  <c r="Z402" i="1"/>
  <c r="Z264" i="1"/>
  <c r="Z320" i="1"/>
  <c r="Z314" i="1"/>
  <c r="Z203" i="1"/>
  <c r="Z100" i="1"/>
  <c r="Z32" i="1"/>
  <c r="Y511" i="1"/>
  <c r="Y508" i="1"/>
  <c r="Z171" i="1"/>
  <c r="Z58" i="1"/>
  <c r="Y510" i="1" l="1"/>
  <c r="Z512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<sst xmlns="http://schemas.openxmlformats.org/spreadsheetml/2006/main" count="2260" uniqueCount="812">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</sst>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W513" sqref="W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818" t="s">
        <v>0</v>
      </c>
      <c r="E1" s="616"/>
      <c r="F1" s="616"/>
      <c r="G1" s="12" t="s">
        <v>1</v>
      </c>
      <c r="H1" s="818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7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845" t="s">
        <v>8</v>
      </c>
      <c r="B5" s="680"/>
      <c r="C5" s="620"/>
      <c r="D5" s="696"/>
      <c r="E5" s="698"/>
      <c r="F5" s="635" t="s">
        <v>9</v>
      </c>
      <c r="G5" s="620"/>
      <c r="H5" s="696"/>
      <c r="I5" s="697"/>
      <c r="J5" s="697"/>
      <c r="K5" s="697"/>
      <c r="L5" s="697"/>
      <c r="M5" s="698"/>
      <c r="N5" s="58"/>
      <c r="P5" s="24" t="s">
        <v>10</v>
      </c>
      <c r="Q5" s="609">
        <v>45876</v>
      </c>
      <c r="R5" s="610"/>
      <c r="T5" s="763" t="s">
        <v>11</v>
      </c>
      <c r="U5" s="764"/>
      <c r="V5" s="766" t="s">
        <v>12</v>
      </c>
      <c r="W5" s="610"/>
      <c r="AB5" s="51"/>
      <c r="AC5" s="51"/>
      <c r="AD5" s="51"/>
      <c r="AE5" s="51"/>
    </row>
    <row r="6" spans="1:32" s="555" customFormat="1" ht="24" customHeight="1" x14ac:dyDescent="0.2">
      <c r="A6" s="845" t="s">
        <v>13</v>
      </c>
      <c r="B6" s="680"/>
      <c r="C6" s="620"/>
      <c r="D6" s="704" t="s">
        <v>14</v>
      </c>
      <c r="E6" s="705"/>
      <c r="F6" s="705"/>
      <c r="G6" s="705"/>
      <c r="H6" s="705"/>
      <c r="I6" s="705"/>
      <c r="J6" s="705"/>
      <c r="K6" s="705"/>
      <c r="L6" s="705"/>
      <c r="M6" s="610"/>
      <c r="N6" s="59"/>
      <c r="P6" s="24" t="s">
        <v>15</v>
      </c>
      <c r="Q6" s="615" t="str">
        <f>IF(Q5=0," ",CHOOSE(WEEKDAY(Q5,2),"Понедельник","Вторник","Среда","Четверг","Пятница","Суббота","Воскресенье"))</f>
        <v>Четверг</v>
      </c>
      <c r="R6" s="578"/>
      <c r="T6" s="774" t="s">
        <v>16</v>
      </c>
      <c r="U6" s="764"/>
      <c r="V6" s="708" t="s">
        <v>17</v>
      </c>
      <c r="W6" s="709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852" t="str">
        <f>IFERROR(VLOOKUP(DeliveryAddress,Table,3,0),1)</f>
        <v>1</v>
      </c>
      <c r="E7" s="853"/>
      <c r="F7" s="853"/>
      <c r="G7" s="853"/>
      <c r="H7" s="853"/>
      <c r="I7" s="853"/>
      <c r="J7" s="853"/>
      <c r="K7" s="853"/>
      <c r="L7" s="853"/>
      <c r="M7" s="770"/>
      <c r="N7" s="60"/>
      <c r="P7" s="24"/>
      <c r="Q7" s="42"/>
      <c r="R7" s="42"/>
      <c r="T7" s="569"/>
      <c r="U7" s="764"/>
      <c r="V7" s="710"/>
      <c r="W7" s="711"/>
      <c r="AB7" s="51"/>
      <c r="AC7" s="51"/>
      <c r="AD7" s="51"/>
      <c r="AE7" s="51"/>
    </row>
    <row r="8" spans="1:32" s="555" customFormat="1" ht="25.5" customHeight="1" x14ac:dyDescent="0.2">
      <c r="A8" s="622" t="s">
        <v>18</v>
      </c>
      <c r="B8" s="566"/>
      <c r="C8" s="567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769">
        <v>0.41666666666666669</v>
      </c>
      <c r="R8" s="770"/>
      <c r="T8" s="569"/>
      <c r="U8" s="764"/>
      <c r="V8" s="710"/>
      <c r="W8" s="711"/>
      <c r="AB8" s="51"/>
      <c r="AC8" s="51"/>
      <c r="AD8" s="51"/>
      <c r="AE8" s="51"/>
    </row>
    <row r="9" spans="1:32" s="555" customFormat="1" ht="39.950000000000003" customHeight="1" x14ac:dyDescent="0.2">
      <c r="A9" s="5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49"/>
      <c r="E9" s="650"/>
      <c r="F9" s="5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735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3"/>
      <c r="P9" s="26" t="s">
        <v>21</v>
      </c>
      <c r="Q9" s="802"/>
      <c r="R9" s="639"/>
      <c r="T9" s="569"/>
      <c r="U9" s="764"/>
      <c r="V9" s="712"/>
      <c r="W9" s="71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5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49"/>
      <c r="E10" s="650"/>
      <c r="F10" s="5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21" t="str">
        <f>IFERROR(VLOOKUP($D$10,Proxy,2,FALSE),"")</f>
        <v/>
      </c>
      <c r="I10" s="569"/>
      <c r="J10" s="569"/>
      <c r="K10" s="569"/>
      <c r="L10" s="569"/>
      <c r="M10" s="569"/>
      <c r="N10" s="554"/>
      <c r="P10" s="26" t="s">
        <v>22</v>
      </c>
      <c r="Q10" s="757"/>
      <c r="R10" s="758"/>
      <c r="U10" s="24" t="s">
        <v>23</v>
      </c>
      <c r="V10" s="872" t="s">
        <v>24</v>
      </c>
      <c r="W10" s="709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5"/>
      <c r="R11" s="610"/>
      <c r="U11" s="24" t="s">
        <v>27</v>
      </c>
      <c r="V11" s="638" t="s">
        <v>28</v>
      </c>
      <c r="W11" s="639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42" t="s">
        <v>29</v>
      </c>
      <c r="B12" s="680"/>
      <c r="C12" s="680"/>
      <c r="D12" s="680"/>
      <c r="E12" s="680"/>
      <c r="F12" s="680"/>
      <c r="G12" s="680"/>
      <c r="H12" s="680"/>
      <c r="I12" s="680"/>
      <c r="J12" s="680"/>
      <c r="K12" s="680"/>
      <c r="L12" s="680"/>
      <c r="M12" s="620"/>
      <c r="N12" s="62"/>
      <c r="P12" s="24" t="s">
        <v>30</v>
      </c>
      <c r="Q12" s="769"/>
      <c r="R12" s="770"/>
      <c r="S12" s="23"/>
      <c r="U12" s="24"/>
      <c r="V12" s="616"/>
      <c r="W12" s="569"/>
      <c r="AB12" s="51"/>
      <c r="AC12" s="51"/>
      <c r="AD12" s="51"/>
      <c r="AE12" s="51"/>
    </row>
    <row r="13" spans="1:32" s="555" customFormat="1" ht="23.25" customHeight="1" x14ac:dyDescent="0.2">
      <c r="A13" s="742" t="s">
        <v>31</v>
      </c>
      <c r="B13" s="680"/>
      <c r="C13" s="680"/>
      <c r="D13" s="680"/>
      <c r="E13" s="680"/>
      <c r="F13" s="680"/>
      <c r="G13" s="680"/>
      <c r="H13" s="680"/>
      <c r="I13" s="680"/>
      <c r="J13" s="680"/>
      <c r="K13" s="680"/>
      <c r="L13" s="680"/>
      <c r="M13" s="620"/>
      <c r="N13" s="62"/>
      <c r="O13" s="26"/>
      <c r="P13" s="26" t="s">
        <v>32</v>
      </c>
      <c r="Q13" s="638"/>
      <c r="R13" s="6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42" t="s">
        <v>33</v>
      </c>
      <c r="B14" s="680"/>
      <c r="C14" s="680"/>
      <c r="D14" s="680"/>
      <c r="E14" s="680"/>
      <c r="F14" s="680"/>
      <c r="G14" s="680"/>
      <c r="H14" s="680"/>
      <c r="I14" s="680"/>
      <c r="J14" s="680"/>
      <c r="K14" s="680"/>
      <c r="L14" s="680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4" t="s">
        <v>34</v>
      </c>
      <c r="B15" s="680"/>
      <c r="C15" s="680"/>
      <c r="D15" s="680"/>
      <c r="E15" s="680"/>
      <c r="F15" s="680"/>
      <c r="G15" s="680"/>
      <c r="H15" s="680"/>
      <c r="I15" s="680"/>
      <c r="J15" s="680"/>
      <c r="K15" s="680"/>
      <c r="L15" s="680"/>
      <c r="M15" s="620"/>
      <c r="N15" s="63"/>
      <c r="P15" s="846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788" t="s">
        <v>38</v>
      </c>
      <c r="D17" s="580" t="s">
        <v>39</v>
      </c>
      <c r="E17" s="581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823"/>
      <c r="R17" s="823"/>
      <c r="S17" s="823"/>
      <c r="T17" s="581"/>
      <c r="U17" s="619" t="s">
        <v>51</v>
      </c>
      <c r="V17" s="620"/>
      <c r="W17" s="580" t="s">
        <v>52</v>
      </c>
      <c r="X17" s="580" t="s">
        <v>53</v>
      </c>
      <c r="Y17" s="617" t="s">
        <v>54</v>
      </c>
      <c r="Z17" s="717" t="s">
        <v>55</v>
      </c>
      <c r="AA17" s="629" t="s">
        <v>56</v>
      </c>
      <c r="AB17" s="629" t="s">
        <v>57</v>
      </c>
      <c r="AC17" s="629" t="s">
        <v>58</v>
      </c>
      <c r="AD17" s="629" t="s">
        <v>59</v>
      </c>
      <c r="AE17" s="630"/>
      <c r="AF17" s="631"/>
      <c r="AG17" s="66"/>
      <c r="BD17" s="65" t="s">
        <v>60</v>
      </c>
    </row>
    <row r="18" spans="1:68" ht="14.25" customHeight="1" x14ac:dyDescent="0.2">
      <c r="A18" s="588"/>
      <c r="B18" s="588"/>
      <c r="C18" s="588"/>
      <c r="D18" s="582"/>
      <c r="E18" s="583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582"/>
      <c r="Q18" s="824"/>
      <c r="R18" s="824"/>
      <c r="S18" s="824"/>
      <c r="T18" s="583"/>
      <c r="U18" s="67" t="s">
        <v>61</v>
      </c>
      <c r="V18" s="67" t="s">
        <v>62</v>
      </c>
      <c r="W18" s="588"/>
      <c r="X18" s="588"/>
      <c r="Y18" s="618"/>
      <c r="Z18" s="718"/>
      <c r="AA18" s="720"/>
      <c r="AB18" s="720"/>
      <c r="AC18" s="720"/>
      <c r="AD18" s="632"/>
      <c r="AE18" s="633"/>
      <c r="AF18" s="634"/>
      <c r="AG18" s="66"/>
      <c r="BD18" s="65"/>
    </row>
    <row r="19" spans="1:68" ht="27.75" customHeight="1" x14ac:dyDescent="0.2">
      <c r="A19" s="681" t="s">
        <v>63</v>
      </c>
      <c r="B19" s="682"/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48"/>
      <c r="AB19" s="48"/>
      <c r="AC19" s="48"/>
    </row>
    <row r="20" spans="1:68" ht="16.5" customHeight="1" x14ac:dyDescent="0.25">
      <c r="A20" s="568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6"/>
      <c r="AB20" s="556"/>
      <c r="AC20" s="556"/>
    </row>
    <row r="21" spans="1:68" ht="14.25" customHeight="1" x14ac:dyDescent="0.25">
      <c r="A21" s="570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16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6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6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0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6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6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0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6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6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81" t="s">
        <v>101</v>
      </c>
      <c r="B38" s="682"/>
      <c r="C38" s="682"/>
      <c r="D38" s="682"/>
      <c r="E38" s="682"/>
      <c r="F38" s="682"/>
      <c r="G38" s="682"/>
      <c r="H38" s="682"/>
      <c r="I38" s="682"/>
      <c r="J38" s="682"/>
      <c r="K38" s="682"/>
      <c r="L38" s="682"/>
      <c r="M38" s="682"/>
      <c r="N38" s="682"/>
      <c r="O38" s="682"/>
      <c r="P38" s="682"/>
      <c r="Q38" s="682"/>
      <c r="R38" s="682"/>
      <c r="S38" s="682"/>
      <c r="T38" s="682"/>
      <c r="U38" s="682"/>
      <c r="V38" s="682"/>
      <c r="W38" s="682"/>
      <c r="X38" s="682"/>
      <c r="Y38" s="682"/>
      <c r="Z38" s="682"/>
      <c r="AA38" s="48"/>
      <c r="AB38" s="48"/>
      <c r="AC38" s="48"/>
    </row>
    <row r="39" spans="1:68" ht="16.5" customHeight="1" x14ac:dyDescent="0.25">
      <c r="A39" s="568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6"/>
      <c r="AB39" s="556"/>
      <c r="AC39" s="556"/>
    </row>
    <row r="40" spans="1:68" ht="14.25" customHeight="1" x14ac:dyDescent="0.25">
      <c r="A40" s="570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300</v>
      </c>
      <c r="Y41" s="562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144</v>
      </c>
      <c r="Y42" s="562">
        <f>IFERROR(IF(X42="",0,CEILING((X42/$H42),1)*$H42),"")</f>
        <v>144</v>
      </c>
      <c r="Z42" s="36">
        <f>IFERROR(IF(Y42=0,"",ROUNDUP(Y42/H42,0)*0.00902),"")</f>
        <v>0.32472000000000001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151.56</v>
      </c>
      <c r="BN42" s="64">
        <f>IFERROR(Y42*I42/H42,"0")</f>
        <v>151.56</v>
      </c>
      <c r="BO42" s="64">
        <f>IFERROR(1/J42*(X42/H42),"0")</f>
        <v>0.27272727272727271</v>
      </c>
      <c r="BP42" s="64">
        <f>IFERROR(1/J42*(Y42/H42),"0")</f>
        <v>0.27272727272727271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6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3">
        <f>IFERROR(X41/H41,"0")+IFERROR(X42/H42,"0")+IFERROR(X43/H43,"0")</f>
        <v>63.777777777777771</v>
      </c>
      <c r="Y44" s="563">
        <f>IFERROR(Y41/H41,"0")+IFERROR(Y42/H42,"0")+IFERROR(Y43/H43,"0")</f>
        <v>64</v>
      </c>
      <c r="Z44" s="563">
        <f>IFERROR(IF(Z41="",0,Z41),"0")+IFERROR(IF(Z42="",0,Z42),"0")+IFERROR(IF(Z43="",0,Z43),"0")</f>
        <v>0.85616000000000003</v>
      </c>
      <c r="AA44" s="564"/>
      <c r="AB44" s="564"/>
      <c r="AC44" s="5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6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3">
        <f>IFERROR(SUM(X41:X43),"0")</f>
        <v>444</v>
      </c>
      <c r="Y45" s="563">
        <f>IFERROR(SUM(Y41:Y43),"0")</f>
        <v>446.40000000000003</v>
      </c>
      <c r="Z45" s="37"/>
      <c r="AA45" s="564"/>
      <c r="AB45" s="564"/>
      <c r="AC45" s="564"/>
    </row>
    <row r="46" spans="1:68" ht="14.25" customHeight="1" x14ac:dyDescent="0.25">
      <c r="A46" s="570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6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6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68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6"/>
      <c r="AB50" s="556"/>
      <c r="AC50" s="556"/>
    </row>
    <row r="51" spans="1:68" ht="14.25" customHeight="1" x14ac:dyDescent="0.25">
      <c r="A51" s="570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6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6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customHeight="1" x14ac:dyDescent="0.25">
      <c r="A60" s="570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6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6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customHeight="1" x14ac:dyDescent="0.25">
      <c r="A67" s="570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6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6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0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6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6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0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6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6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68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6"/>
      <c r="AB87" s="556"/>
      <c r="AC87" s="556"/>
    </row>
    <row r="88" spans="1:68" ht="14.25" customHeight="1" x14ac:dyDescent="0.25">
      <c r="A88" s="570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500</v>
      </c>
      <c r="Y89" s="562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6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3">
        <f>IFERROR(X89/H89,"0")+IFERROR(X90/H90,"0")+IFERROR(X91/H91,"0")</f>
        <v>46.296296296296291</v>
      </c>
      <c r="Y92" s="563">
        <f>IFERROR(Y89/H89,"0")+IFERROR(Y90/H90,"0")+IFERROR(Y91/H91,"0")</f>
        <v>47</v>
      </c>
      <c r="Z92" s="563">
        <f>IFERROR(IF(Z89="",0,Z89),"0")+IFERROR(IF(Z90="",0,Z90),"0")+IFERROR(IF(Z91="",0,Z91),"0")</f>
        <v>0.89205999999999996</v>
      </c>
      <c r="AA92" s="564"/>
      <c r="AB92" s="564"/>
      <c r="AC92" s="5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6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3">
        <f>IFERROR(SUM(X89:X91),"0")</f>
        <v>500</v>
      </c>
      <c r="Y93" s="563">
        <f>IFERROR(SUM(Y89:Y91),"0")</f>
        <v>507.6</v>
      </c>
      <c r="Z93" s="37"/>
      <c r="AA93" s="564"/>
      <c r="AB93" s="564"/>
      <c r="AC93" s="564"/>
    </row>
    <row r="94" spans="1:68" ht="14.25" customHeight="1" x14ac:dyDescent="0.25">
      <c r="A94" s="570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4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200</v>
      </c>
      <c r="Y95" s="562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450</v>
      </c>
      <c r="Y98" s="562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150</v>
      </c>
      <c r="Y99" s="562">
        <f>IFERROR(IF(X99="",0,CEILING((X99/$H99),1)*$H99),"")</f>
        <v>150.47999999999999</v>
      </c>
      <c r="Z99" s="36">
        <f>IFERROR(IF(Y99=0,"",ROUNDUP(Y99/H99,0)*0.00651),"")</f>
        <v>0.49476000000000003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169.54545454545453</v>
      </c>
      <c r="BN99" s="64">
        <f>IFERROR(Y99*I99/H99,"0")</f>
        <v>170.08799999999999</v>
      </c>
      <c r="BO99" s="64">
        <f>IFERROR(1/J99*(X99/H99),"0")</f>
        <v>0.41625041625041631</v>
      </c>
      <c r="BP99" s="64">
        <f>IFERROR(1/J99*(Y99/H99),"0")</f>
        <v>0.4175824175824176</v>
      </c>
    </row>
    <row r="100" spans="1:68" x14ac:dyDescent="0.2">
      <c r="A100" s="575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6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3">
        <f>IFERROR(X95/H95,"0")+IFERROR(X96/H96,"0")+IFERROR(X97/H97,"0")+IFERROR(X98/H98,"0")+IFERROR(X99/H99,"0")</f>
        <v>267.11560044893378</v>
      </c>
      <c r="Y100" s="563">
        <f>IFERROR(Y95/H95,"0")+IFERROR(Y96/H96,"0")+IFERROR(Y97/H97,"0")+IFERROR(Y98/H98,"0")+IFERROR(Y99/H99,"0")</f>
        <v>268</v>
      </c>
      <c r="Z100" s="563">
        <f>IFERROR(IF(Z95="",0,Z95),"0")+IFERROR(IF(Z96="",0,Z96),"0")+IFERROR(IF(Z97="",0,Z97),"0")+IFERROR(IF(Z98="",0,Z98),"0")+IFERROR(IF(Z99="",0,Z99),"0")</f>
        <v>2.0564299999999998</v>
      </c>
      <c r="AA100" s="564"/>
      <c r="AB100" s="564"/>
      <c r="AC100" s="5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6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3">
        <f>IFERROR(SUM(X95:X99),"0")</f>
        <v>800</v>
      </c>
      <c r="Y101" s="563">
        <f>IFERROR(SUM(Y95:Y99),"0")</f>
        <v>803.88000000000011</v>
      </c>
      <c r="Z101" s="37"/>
      <c r="AA101" s="564"/>
      <c r="AB101" s="564"/>
      <c r="AC101" s="564"/>
    </row>
    <row r="102" spans="1:68" ht="16.5" customHeight="1" x14ac:dyDescent="0.25">
      <c r="A102" s="568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6"/>
      <c r="AB102" s="556"/>
      <c r="AC102" s="556"/>
    </row>
    <row r="103" spans="1:68" ht="14.25" customHeight="1" x14ac:dyDescent="0.25">
      <c r="A103" s="570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135</v>
      </c>
      <c r="Y105" s="562">
        <f>IFERROR(IF(X105="",0,CEILING((X105/$H105),1)*$H105),"")</f>
        <v>135</v>
      </c>
      <c r="Z105" s="36">
        <f>IFERROR(IF(Y105=0,"",ROUNDUP(Y105/H105,0)*0.00902),"")</f>
        <v>0.32472000000000001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142.56</v>
      </c>
      <c r="BN105" s="64">
        <f>IFERROR(Y105*I105/H105,"0")</f>
        <v>142.56</v>
      </c>
      <c r="BO105" s="64">
        <f>IFERROR(1/J105*(X105/H105),"0")</f>
        <v>0.27272727272727271</v>
      </c>
      <c r="BP105" s="64">
        <f>IFERROR(1/J105*(Y105/H105),"0")</f>
        <v>0.27272727272727271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6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3">
        <f>IFERROR(X104/H104,"0")+IFERROR(X105/H105,"0")+IFERROR(X106/H106,"0")+IFERROR(X107/H107,"0")</f>
        <v>36</v>
      </c>
      <c r="Y108" s="563">
        <f>IFERROR(Y104/H104,"0")+IFERROR(Y105/H105,"0")+IFERROR(Y106/H106,"0")+IFERROR(Y107/H107,"0")</f>
        <v>36</v>
      </c>
      <c r="Z108" s="563">
        <f>IFERROR(IF(Z104="",0,Z104),"0")+IFERROR(IF(Z105="",0,Z105),"0")+IFERROR(IF(Z106="",0,Z106),"0")+IFERROR(IF(Z107="",0,Z107),"0")</f>
        <v>0.32472000000000001</v>
      </c>
      <c r="AA108" s="564"/>
      <c r="AB108" s="564"/>
      <c r="AC108" s="5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6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3">
        <f>IFERROR(SUM(X104:X107),"0")</f>
        <v>135</v>
      </c>
      <c r="Y109" s="563">
        <f>IFERROR(SUM(Y104:Y107),"0")</f>
        <v>135</v>
      </c>
      <c r="Z109" s="37"/>
      <c r="AA109" s="564"/>
      <c r="AB109" s="564"/>
      <c r="AC109" s="564"/>
    </row>
    <row r="110" spans="1:68" ht="14.25" customHeight="1" x14ac:dyDescent="0.25">
      <c r="A110" s="570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6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6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0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500</v>
      </c>
      <c r="Y117" s="562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700</v>
      </c>
      <c r="Y119" s="562">
        <f>IFERROR(IF(X119="",0,CEILING((X119/$H119),1)*$H119),"")</f>
        <v>702</v>
      </c>
      <c r="Z119" s="36">
        <f>IFERROR(IF(Y119=0,"",ROUNDUP(Y119/H119,0)*0.00651),"")</f>
        <v>1.6926000000000001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765.33333333333337</v>
      </c>
      <c r="BN119" s="64">
        <f>IFERROR(Y119*I119/H119,"0")</f>
        <v>767.52</v>
      </c>
      <c r="BO119" s="64">
        <f>IFERROR(1/J119*(X119/H119),"0")</f>
        <v>1.4245014245014245</v>
      </c>
      <c r="BP119" s="64">
        <f>IFERROR(1/J119*(Y119/H119),"0")</f>
        <v>1.4285714285714286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6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3">
        <f>IFERROR(X117/H117,"0")+IFERROR(X118/H118,"0")+IFERROR(X119/H119,"0")+IFERROR(X120/H120,"0")</f>
        <v>320.98765432098764</v>
      </c>
      <c r="Y121" s="563">
        <f>IFERROR(Y117/H117,"0")+IFERROR(Y118/H118,"0")+IFERROR(Y119/H119,"0")+IFERROR(Y120/H120,"0")</f>
        <v>322</v>
      </c>
      <c r="Z121" s="563">
        <f>IFERROR(IF(Z117="",0,Z117),"0")+IFERROR(IF(Z118="",0,Z118),"0")+IFERROR(IF(Z119="",0,Z119),"0")+IFERROR(IF(Z120="",0,Z120),"0")</f>
        <v>2.8693600000000004</v>
      </c>
      <c r="AA121" s="564"/>
      <c r="AB121" s="564"/>
      <c r="AC121" s="5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6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3">
        <f>IFERROR(SUM(X117:X120),"0")</f>
        <v>1200</v>
      </c>
      <c r="Y122" s="563">
        <f>IFERROR(SUM(Y117:Y120),"0")</f>
        <v>1204.2</v>
      </c>
      <c r="Z122" s="37"/>
      <c r="AA122" s="564"/>
      <c r="AB122" s="564"/>
      <c r="AC122" s="564"/>
    </row>
    <row r="123" spans="1:68" ht="14.25" customHeight="1" x14ac:dyDescent="0.25">
      <c r="A123" s="570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6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6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6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68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6"/>
      <c r="AB128" s="556"/>
      <c r="AC128" s="556"/>
    </row>
    <row r="129" spans="1:68" ht="14.25" customHeight="1" x14ac:dyDescent="0.25">
      <c r="A129" s="570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6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6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0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5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6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6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0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6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6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68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6"/>
      <c r="AB144" s="556"/>
      <c r="AC144" s="556"/>
    </row>
    <row r="145" spans="1:68" ht="14.25" customHeight="1" x14ac:dyDescent="0.25">
      <c r="A145" s="570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6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6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0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6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6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81" t="s">
        <v>260</v>
      </c>
      <c r="B155" s="682"/>
      <c r="C155" s="682"/>
      <c r="D155" s="682"/>
      <c r="E155" s="682"/>
      <c r="F155" s="682"/>
      <c r="G155" s="682"/>
      <c r="H155" s="682"/>
      <c r="I155" s="682"/>
      <c r="J155" s="682"/>
      <c r="K155" s="682"/>
      <c r="L155" s="682"/>
      <c r="M155" s="682"/>
      <c r="N155" s="682"/>
      <c r="O155" s="682"/>
      <c r="P155" s="682"/>
      <c r="Q155" s="682"/>
      <c r="R155" s="682"/>
      <c r="S155" s="682"/>
      <c r="T155" s="682"/>
      <c r="U155" s="682"/>
      <c r="V155" s="682"/>
      <c r="W155" s="682"/>
      <c r="X155" s="682"/>
      <c r="Y155" s="682"/>
      <c r="Z155" s="682"/>
      <c r="AA155" s="48"/>
      <c r="AB155" s="48"/>
      <c r="AC155" s="48"/>
    </row>
    <row r="156" spans="1:68" ht="16.5" customHeight="1" x14ac:dyDescent="0.25">
      <c r="A156" s="568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6"/>
      <c r="AB156" s="556"/>
      <c r="AC156" s="556"/>
    </row>
    <row r="157" spans="1:68" ht="14.25" customHeight="1" x14ac:dyDescent="0.25">
      <c r="A157" s="570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6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6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0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100</v>
      </c>
      <c r="Y164" s="562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6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63">
        <f>IFERROR(Y162/H162,"0")+IFERROR(Y163/H163,"0")+IFERROR(Y164/H164,"0")+IFERROR(Y165/H165,"0")+IFERROR(Y166/H166,"0")+IFERROR(Y167/H167,"0")+IFERROR(Y168/H168,"0")+IFERROR(Y169/H169,"0")+IFERROR(Y170/H170,"0")</f>
        <v>24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564"/>
      <c r="AB171" s="564"/>
      <c r="AC171" s="5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6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3">
        <f>IFERROR(SUM(X162:X170),"0")</f>
        <v>100</v>
      </c>
      <c r="Y172" s="563">
        <f>IFERROR(SUM(Y162:Y170),"0")</f>
        <v>100.80000000000001</v>
      </c>
      <c r="Z172" s="37"/>
      <c r="AA172" s="564"/>
      <c r="AB172" s="564"/>
      <c r="AC172" s="564"/>
    </row>
    <row r="173" spans="1:68" ht="14.25" customHeight="1" x14ac:dyDescent="0.25">
      <c r="A173" s="570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8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6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6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0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6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6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68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6"/>
      <c r="AB183" s="556"/>
      <c r="AC183" s="556"/>
    </row>
    <row r="184" spans="1:68" ht="14.25" customHeight="1" x14ac:dyDescent="0.25">
      <c r="A184" s="570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6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6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0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6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6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0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150</v>
      </c>
      <c r="Y195" s="562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150</v>
      </c>
      <c r="Y196" s="562">
        <f t="shared" si="21"/>
        <v>151.20000000000002</v>
      </c>
      <c r="Z196" s="36">
        <f>IFERROR(IF(Y196=0,"",ROUNDUP(Y196/H196,0)*0.00902),"")</f>
        <v>0.25256000000000001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155.83333333333331</v>
      </c>
      <c r="BN196" s="64">
        <f t="shared" si="23"/>
        <v>157.08000000000001</v>
      </c>
      <c r="BO196" s="64">
        <f t="shared" si="24"/>
        <v>0.21043771043771042</v>
      </c>
      <c r="BP196" s="64">
        <f t="shared" si="25"/>
        <v>0.21212121212121213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300</v>
      </c>
      <c r="Y197" s="562">
        <f t="shared" si="21"/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311.66666666666663</v>
      </c>
      <c r="BN197" s="64">
        <f t="shared" si="23"/>
        <v>314.16000000000003</v>
      </c>
      <c r="BO197" s="64">
        <f t="shared" si="24"/>
        <v>0.42087542087542085</v>
      </c>
      <c r="BP197" s="64">
        <f t="shared" si="25"/>
        <v>0.42424242424242425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200</v>
      </c>
      <c r="Y198" s="562">
        <f t="shared" si="21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207.77777777777777</v>
      </c>
      <c r="BN198" s="64">
        <f t="shared" si="23"/>
        <v>213.18000000000004</v>
      </c>
      <c r="BO198" s="64">
        <f t="shared" si="24"/>
        <v>0.28058361391694725</v>
      </c>
      <c r="BP198" s="64">
        <f t="shared" si="25"/>
        <v>0.2878787878787879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6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148.14814814814815</v>
      </c>
      <c r="Y203" s="563">
        <f>IFERROR(Y195/H195,"0")+IFERROR(Y196/H196,"0")+IFERROR(Y197/H197,"0")+IFERROR(Y198/H198,"0")+IFERROR(Y199/H199,"0")+IFERROR(Y200/H200,"0")+IFERROR(Y201/H201,"0")+IFERROR(Y202/H202,"0")</f>
        <v>150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1.353</v>
      </c>
      <c r="AA203" s="564"/>
      <c r="AB203" s="564"/>
      <c r="AC203" s="5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6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3">
        <f>IFERROR(SUM(X195:X202),"0")</f>
        <v>800</v>
      </c>
      <c r="Y204" s="563">
        <f>IFERROR(SUM(Y195:Y202),"0")</f>
        <v>810.00000000000011</v>
      </c>
      <c r="Z204" s="37"/>
      <c r="AA204" s="564"/>
      <c r="AB204" s="564"/>
      <c r="AC204" s="564"/>
    </row>
    <row r="205" spans="1:68" ht="14.25" customHeight="1" x14ac:dyDescent="0.25">
      <c r="A205" s="570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150</v>
      </c>
      <c r="Y206" s="562">
        <f t="shared" ref="Y206:Y214" si="26">IFERROR(IF(X206="",0,CEILING((X206/$H206),1)*$H206),"")</f>
        <v>153.9</v>
      </c>
      <c r="Z206" s="36">
        <f>IFERROR(IF(Y206=0,"",ROUNDUP(Y206/H206,0)*0.01898),"")</f>
        <v>0.36062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159.61111111111111</v>
      </c>
      <c r="BN206" s="64">
        <f t="shared" ref="BN206:BN214" si="28">IFERROR(Y206*I206/H206,"0")</f>
        <v>163.761</v>
      </c>
      <c r="BO206" s="64">
        <f t="shared" ref="BO206:BO214" si="29">IFERROR(1/J206*(X206/H206),"0")</f>
        <v>0.28935185185185186</v>
      </c>
      <c r="BP206" s="64">
        <f t="shared" ref="BP206:BP214" si="30">IFERROR(1/J206*(Y206/H206),"0")</f>
        <v>0.296875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150</v>
      </c>
      <c r="Y207" s="562">
        <f t="shared" si="26"/>
        <v>153.9</v>
      </c>
      <c r="Z207" s="36">
        <f>IFERROR(IF(Y207=0,"",ROUNDUP(Y207/H207,0)*0.01898),"")</f>
        <v>0.36062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159.2777777777778</v>
      </c>
      <c r="BN207" s="64">
        <f t="shared" si="28"/>
        <v>163.41900000000004</v>
      </c>
      <c r="BO207" s="64">
        <f t="shared" si="29"/>
        <v>0.28935185185185186</v>
      </c>
      <c r="BP207" s="64">
        <f t="shared" si="30"/>
        <v>0.296875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150</v>
      </c>
      <c r="Y209" s="562">
        <f t="shared" si="26"/>
        <v>151.19999999999999</v>
      </c>
      <c r="Z209" s="36">
        <f t="shared" ref="Z209:Z214" si="31">IFERROR(IF(Y209=0,"",ROUNDUP(Y209/H209,0)*0.00651),"")</f>
        <v>0.41012999999999999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166.875</v>
      </c>
      <c r="BN209" s="64">
        <f t="shared" si="28"/>
        <v>168.20999999999998</v>
      </c>
      <c r="BO209" s="64">
        <f t="shared" si="29"/>
        <v>0.34340659340659341</v>
      </c>
      <c r="BP209" s="64">
        <f t="shared" si="30"/>
        <v>0.3461538461538462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300</v>
      </c>
      <c r="Y211" s="562">
        <f t="shared" si="26"/>
        <v>300</v>
      </c>
      <c r="Z211" s="36">
        <f t="shared" si="31"/>
        <v>0.81374999999999997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331.5</v>
      </c>
      <c r="BN211" s="64">
        <f t="shared" si="28"/>
        <v>331.5</v>
      </c>
      <c r="BO211" s="64">
        <f t="shared" si="29"/>
        <v>0.68681318681318682</v>
      </c>
      <c r="BP211" s="64">
        <f t="shared" si="30"/>
        <v>0.68681318681318682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300</v>
      </c>
      <c r="Y212" s="562">
        <f t="shared" si="26"/>
        <v>300</v>
      </c>
      <c r="Z212" s="36">
        <f t="shared" si="31"/>
        <v>0.81374999999999997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331.5</v>
      </c>
      <c r="BN212" s="64">
        <f t="shared" si="28"/>
        <v>331.5</v>
      </c>
      <c r="BO212" s="64">
        <f t="shared" si="29"/>
        <v>0.68681318681318682</v>
      </c>
      <c r="BP212" s="64">
        <f t="shared" si="30"/>
        <v>0.68681318681318682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120</v>
      </c>
      <c r="Y213" s="562">
        <f t="shared" si="26"/>
        <v>120</v>
      </c>
      <c r="Z213" s="36">
        <f t="shared" si="31"/>
        <v>0.32550000000000001</v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120</v>
      </c>
      <c r="Y214" s="562">
        <f t="shared" si="26"/>
        <v>120</v>
      </c>
      <c r="Z214" s="36">
        <f t="shared" si="31"/>
        <v>0.32550000000000001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75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6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449.53703703703707</v>
      </c>
      <c r="Y215" s="563">
        <f>IFERROR(Y206/H206,"0")+IFERROR(Y207/H207,"0")+IFERROR(Y208/H208,"0")+IFERROR(Y209/H209,"0")+IFERROR(Y210/H210,"0")+IFERROR(Y211/H211,"0")+IFERROR(Y212/H212,"0")+IFERROR(Y213/H213,"0")+IFERROR(Y214/H214,"0")</f>
        <v>451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3.4098699999999997</v>
      </c>
      <c r="AA215" s="564"/>
      <c r="AB215" s="564"/>
      <c r="AC215" s="5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6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3">
        <f>IFERROR(SUM(X206:X214),"0")</f>
        <v>1290</v>
      </c>
      <c r="Y216" s="563">
        <f>IFERROR(SUM(Y206:Y214),"0")</f>
        <v>1299</v>
      </c>
      <c r="Z216" s="37"/>
      <c r="AA216" s="564"/>
      <c r="AB216" s="564"/>
      <c r="AC216" s="564"/>
    </row>
    <row r="217" spans="1:68" ht="14.25" customHeight="1" x14ac:dyDescent="0.25">
      <c r="A217" s="570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8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6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6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68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6"/>
      <c r="AB222" s="556"/>
      <c r="AC222" s="556"/>
    </row>
    <row r="223" spans="1:68" ht="14.25" customHeight="1" x14ac:dyDescent="0.25">
      <c r="A223" s="570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7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6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6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0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6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6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0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6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6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0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11.8</v>
      </c>
      <c r="Y242" s="562">
        <f>IFERROR(IF(X242="",0,CEILING((X242/$H242),1)*$H242),"")</f>
        <v>11.879999999999999</v>
      </c>
      <c r="Z242" s="36">
        <f>IFERROR(IF(Y242=0,"",ROUNDUP(Y242/H242,0)*0.0059),"")</f>
        <v>7.0800000000000002E-2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14.064646464646465</v>
      </c>
      <c r="BN242" s="64">
        <f>IFERROR(Y242*I242/H242,"0")</f>
        <v>14.159999999999998</v>
      </c>
      <c r="BO242" s="64">
        <f>IFERROR(1/J242*(X242/H242),"0")</f>
        <v>5.5181444070332965E-2</v>
      </c>
      <c r="BP242" s="64">
        <f>IFERROR(1/J242*(Y242/H242),"0")</f>
        <v>5.5555555555555546E-2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4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9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10.9</v>
      </c>
      <c r="Y244" s="562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13.201111111111112</v>
      </c>
      <c r="BN244" s="64">
        <f>IFERROR(Y244*I244/H244,"0")</f>
        <v>14.170000000000002</v>
      </c>
      <c r="BO244" s="64">
        <f>IFERROR(1/J244*(X244/H244),"0")</f>
        <v>5.606995884773662E-2</v>
      </c>
      <c r="BP244" s="64">
        <f>IFERROR(1/J244*(Y244/H244),"0")</f>
        <v>6.0185185185185182E-2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11.8</v>
      </c>
      <c r="Y245" s="562">
        <f>IFERROR(IF(X245="",0,CEILING((X245/$H245),1)*$H245),"")</f>
        <v>11.879999999999999</v>
      </c>
      <c r="Z245" s="36">
        <f>IFERROR(IF(Y245=0,"",ROUNDUP(Y245/H245,0)*0.0059),"")</f>
        <v>7.0800000000000002E-2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14.064646464646465</v>
      </c>
      <c r="BN245" s="64">
        <f>IFERROR(Y245*I245/H245,"0")</f>
        <v>14.159999999999998</v>
      </c>
      <c r="BO245" s="64">
        <f>IFERROR(1/J245*(X245/H245),"0")</f>
        <v>5.5181444070332965E-2</v>
      </c>
      <c r="BP245" s="64">
        <f>IFERROR(1/J245*(Y245/H245),"0")</f>
        <v>5.5555555555555546E-2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9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11.8</v>
      </c>
      <c r="Y246" s="562">
        <f>IFERROR(IF(X246="",0,CEILING((X246/$H246),1)*$H246),"")</f>
        <v>11.879999999999999</v>
      </c>
      <c r="Z246" s="36">
        <f>IFERROR(IF(Y246=0,"",ROUNDUP(Y246/H246,0)*0.0059),"")</f>
        <v>7.0800000000000002E-2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14.064646464646465</v>
      </c>
      <c r="BN246" s="64">
        <f>IFERROR(Y246*I246/H246,"0")</f>
        <v>14.159999999999998</v>
      </c>
      <c r="BO246" s="64">
        <f>IFERROR(1/J246*(X246/H246),"0")</f>
        <v>5.5181444070332965E-2</v>
      </c>
      <c r="BP246" s="64">
        <f>IFERROR(1/J246*(Y246/H246),"0")</f>
        <v>5.5555555555555546E-2</v>
      </c>
    </row>
    <row r="247" spans="1:68" x14ac:dyDescent="0.2">
      <c r="A247" s="575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6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3">
        <f>IFERROR(X242/H242,"0")+IFERROR(X243/H243,"0")+IFERROR(X244/H244,"0")+IFERROR(X245/H245,"0")+IFERROR(X246/H246,"0")</f>
        <v>47.868686868686865</v>
      </c>
      <c r="Y247" s="563">
        <f>IFERROR(Y242/H242,"0")+IFERROR(Y243/H243,"0")+IFERROR(Y244/H244,"0")+IFERROR(Y245/H245,"0")+IFERROR(Y246/H246,"0")</f>
        <v>49</v>
      </c>
      <c r="Z247" s="563">
        <f>IFERROR(IF(Z242="",0,Z242),"0")+IFERROR(IF(Z243="",0,Z243),"0")+IFERROR(IF(Z244="",0,Z244),"0")+IFERROR(IF(Z245="",0,Z245),"0")+IFERROR(IF(Z246="",0,Z246),"0")</f>
        <v>0.28910000000000002</v>
      </c>
      <c r="AA247" s="564"/>
      <c r="AB247" s="564"/>
      <c r="AC247" s="5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6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3">
        <f>IFERROR(SUM(X242:X246),"0")</f>
        <v>46.3</v>
      </c>
      <c r="Y248" s="563">
        <f>IFERROR(SUM(Y242:Y246),"0")</f>
        <v>47.339999999999989</v>
      </c>
      <c r="Z248" s="37"/>
      <c r="AA248" s="564"/>
      <c r="AB248" s="564"/>
      <c r="AC248" s="564"/>
    </row>
    <row r="249" spans="1:68" ht="16.5" customHeight="1" x14ac:dyDescent="0.25">
      <c r="A249" s="568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6"/>
      <c r="AB249" s="556"/>
      <c r="AC249" s="556"/>
    </row>
    <row r="250" spans="1:68" ht="14.25" customHeight="1" x14ac:dyDescent="0.25">
      <c r="A250" s="570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6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6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customHeight="1" x14ac:dyDescent="0.25">
      <c r="A258" s="568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6"/>
      <c r="AB258" s="556"/>
      <c r="AC258" s="556"/>
    </row>
    <row r="259" spans="1:68" ht="14.25" customHeight="1" x14ac:dyDescent="0.25">
      <c r="A259" s="570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7">
        <v>4680115885691</v>
      </c>
      <c r="E261" s="578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7">
        <v>4680115885660</v>
      </c>
      <c r="E262" s="578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7">
        <v>4680115886773</v>
      </c>
      <c r="E263" s="578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598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5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6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6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68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6"/>
      <c r="AB266" s="556"/>
      <c r="AC266" s="556"/>
    </row>
    <row r="267" spans="1:68" ht="14.25" customHeight="1" x14ac:dyDescent="0.25">
      <c r="A267" s="570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7">
        <v>4680115886186</v>
      </c>
      <c r="E268" s="578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7">
        <v>4680115881228</v>
      </c>
      <c r="E269" s="578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7">
        <v>4680115881211</v>
      </c>
      <c r="E270" s="578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67.2</v>
      </c>
      <c r="Y270" s="562">
        <f>IFERROR(IF(X270="",0,CEILING((X270/$H270),1)*$H270),"")</f>
        <v>67.2</v>
      </c>
      <c r="Z270" s="36">
        <f>IFERROR(IF(Y270=0,"",ROUNDUP(Y270/H270,0)*0.00651),"")</f>
        <v>0.18228</v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72.240000000000009</v>
      </c>
      <c r="BN270" s="64">
        <f>IFERROR(Y270*I270/H270,"0")</f>
        <v>72.240000000000009</v>
      </c>
      <c r="BO270" s="64">
        <f>IFERROR(1/J270*(X270/H270),"0")</f>
        <v>0.15384615384615388</v>
      </c>
      <c r="BP270" s="64">
        <f>IFERROR(1/J270*(Y270/H270),"0")</f>
        <v>0.15384615384615388</v>
      </c>
    </row>
    <row r="271" spans="1:68" x14ac:dyDescent="0.2">
      <c r="A271" s="575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6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3">
        <f>IFERROR(X268/H268,"0")+IFERROR(X269/H269,"0")+IFERROR(X270/H270,"0")</f>
        <v>28.000000000000004</v>
      </c>
      <c r="Y271" s="563">
        <f>IFERROR(Y268/H268,"0")+IFERROR(Y269/H269,"0")+IFERROR(Y270/H270,"0")</f>
        <v>28.000000000000004</v>
      </c>
      <c r="Z271" s="563">
        <f>IFERROR(IF(Z268="",0,Z268),"0")+IFERROR(IF(Z269="",0,Z269),"0")+IFERROR(IF(Z270="",0,Z270),"0")</f>
        <v>0.18228</v>
      </c>
      <c r="AA271" s="564"/>
      <c r="AB271" s="564"/>
      <c r="AC271" s="5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6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3">
        <f>IFERROR(SUM(X268:X270),"0")</f>
        <v>67.2</v>
      </c>
      <c r="Y272" s="563">
        <f>IFERROR(SUM(Y268:Y270),"0")</f>
        <v>67.2</v>
      </c>
      <c r="Z272" s="37"/>
      <c r="AA272" s="564"/>
      <c r="AB272" s="564"/>
      <c r="AC272" s="564"/>
    </row>
    <row r="273" spans="1:68" ht="16.5" customHeight="1" x14ac:dyDescent="0.25">
      <c r="A273" s="568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6"/>
      <c r="AB273" s="556"/>
      <c r="AC273" s="556"/>
    </row>
    <row r="274" spans="1:68" ht="14.25" customHeight="1" x14ac:dyDescent="0.25">
      <c r="A274" s="570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7">
        <v>4680115880344</v>
      </c>
      <c r="E275" s="578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5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6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6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0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7">
        <v>4680115884618</v>
      </c>
      <c r="E279" s="578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5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6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6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68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6"/>
      <c r="AB282" s="556"/>
      <c r="AC282" s="556"/>
    </row>
    <row r="283" spans="1:68" ht="14.25" customHeight="1" x14ac:dyDescent="0.25">
      <c r="A283" s="570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7">
        <v>4680115883703</v>
      </c>
      <c r="E284" s="578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5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6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6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68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6"/>
      <c r="AB287" s="556"/>
      <c r="AC287" s="556"/>
    </row>
    <row r="288" spans="1:68" ht="14.25" customHeight="1" x14ac:dyDescent="0.25">
      <c r="A288" s="570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7">
        <v>4607091386004</v>
      </c>
      <c r="E289" s="578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7">
        <v>4680115885615</v>
      </c>
      <c r="E290" s="578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7">
        <v>4680115885554</v>
      </c>
      <c r="E291" s="578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7">
        <v>4680115885554</v>
      </c>
      <c r="E292" s="578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6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7">
        <v>4680115885646</v>
      </c>
      <c r="E293" s="578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7">
        <v>4680115885622</v>
      </c>
      <c r="E294" s="578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5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7">
        <v>4680115885608</v>
      </c>
      <c r="E295" s="578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5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6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6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customHeight="1" x14ac:dyDescent="0.25">
      <c r="A298" s="570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7">
        <v>4607091387193</v>
      </c>
      <c r="E299" s="578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7">
        <v>4607091387230</v>
      </c>
      <c r="E300" s="578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7">
        <v>4607091387292</v>
      </c>
      <c r="E301" s="578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6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7">
        <v>4607091387285</v>
      </c>
      <c r="E302" s="578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7">
        <v>4607091389845</v>
      </c>
      <c r="E303" s="578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7">
        <v>4680115882881</v>
      </c>
      <c r="E304" s="578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7">
        <v>4607091383836</v>
      </c>
      <c r="E305" s="578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8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6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3">
        <f>IFERROR(X299/H299,"0")+IFERROR(X300/H300,"0")+IFERROR(X301/H301,"0")+IFERROR(X302/H302,"0")+IFERROR(X303/H303,"0")+IFERROR(X304/H304,"0")+IFERROR(X305/H305,"0")</f>
        <v>0</v>
      </c>
      <c r="Y306" s="563">
        <f>IFERROR(Y299/H299,"0")+IFERROR(Y300/H300,"0")+IFERROR(Y301/H301,"0")+IFERROR(Y302/H302,"0")+IFERROR(Y303/H303,"0")+IFERROR(Y304/H304,"0")+IFERROR(Y305/H305,"0")</f>
        <v>0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4"/>
      <c r="AB306" s="564"/>
      <c r="AC306" s="564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6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3">
        <f>IFERROR(SUM(X299:X305),"0")</f>
        <v>0</v>
      </c>
      <c r="Y307" s="563">
        <f>IFERROR(SUM(Y299:Y305),"0")</f>
        <v>0</v>
      </c>
      <c r="Z307" s="37"/>
      <c r="AA307" s="564"/>
      <c r="AB307" s="564"/>
      <c r="AC307" s="564"/>
    </row>
    <row r="308" spans="1:68" ht="14.25" customHeight="1" x14ac:dyDescent="0.25">
      <c r="A308" s="570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7">
        <v>4607091387766</v>
      </c>
      <c r="E309" s="578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8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7">
        <v>4607091387957</v>
      </c>
      <c r="E310" s="578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7">
        <v>4607091387964</v>
      </c>
      <c r="E311" s="578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7">
        <v>4680115884588</v>
      </c>
      <c r="E312" s="578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7">
        <v>4607091387513</v>
      </c>
      <c r="E313" s="578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6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6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customHeight="1" x14ac:dyDescent="0.25">
      <c r="A316" s="570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7">
        <v>4607091380880</v>
      </c>
      <c r="E317" s="578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7">
        <v>4607091384482</v>
      </c>
      <c r="E318" s="578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250</v>
      </c>
      <c r="Y318" s="562">
        <f>IFERROR(IF(X318="",0,CEILING((X318/$H318),1)*$H318),"")</f>
        <v>257.39999999999998</v>
      </c>
      <c r="Z318" s="36">
        <f>IFERROR(IF(Y318=0,"",ROUNDUP(Y318/H318,0)*0.01898),"")</f>
        <v>0.62634000000000001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266.63461538461542</v>
      </c>
      <c r="BN318" s="64">
        <f>IFERROR(Y318*I318/H318,"0")</f>
        <v>274.52700000000004</v>
      </c>
      <c r="BO318" s="64">
        <f>IFERROR(1/J318*(X318/H318),"0")</f>
        <v>0.50080128205128205</v>
      </c>
      <c r="BP318" s="64">
        <f>IFERROR(1/J318*(Y318/H318),"0")</f>
        <v>0.515625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7">
        <v>4607091380897</v>
      </c>
      <c r="E319" s="578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5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6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3">
        <f>IFERROR(X317/H317,"0")+IFERROR(X318/H318,"0")+IFERROR(X319/H319,"0")</f>
        <v>32.051282051282051</v>
      </c>
      <c r="Y320" s="563">
        <f>IFERROR(Y317/H317,"0")+IFERROR(Y318/H318,"0")+IFERROR(Y319/H319,"0")</f>
        <v>33</v>
      </c>
      <c r="Z320" s="563">
        <f>IFERROR(IF(Z317="",0,Z317),"0")+IFERROR(IF(Z318="",0,Z318),"0")+IFERROR(IF(Z319="",0,Z319),"0")</f>
        <v>0.62634000000000001</v>
      </c>
      <c r="AA320" s="564"/>
      <c r="AB320" s="564"/>
      <c r="AC320" s="564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6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3">
        <f>IFERROR(SUM(X317:X319),"0")</f>
        <v>250</v>
      </c>
      <c r="Y321" s="563">
        <f>IFERROR(SUM(Y317:Y319),"0")</f>
        <v>257.39999999999998</v>
      </c>
      <c r="Z321" s="37"/>
      <c r="AA321" s="564"/>
      <c r="AB321" s="564"/>
      <c r="AC321" s="564"/>
    </row>
    <row r="322" spans="1:68" ht="14.25" customHeight="1" x14ac:dyDescent="0.25">
      <c r="A322" s="570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7">
        <v>4607091388381</v>
      </c>
      <c r="E323" s="578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75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7">
        <v>4607091388374</v>
      </c>
      <c r="E324" s="578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9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7">
        <v>4607091383102</v>
      </c>
      <c r="E325" s="578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3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7">
        <v>4607091388404</v>
      </c>
      <c r="E326" s="578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5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6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6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0" t="s">
        <v>529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7">
        <v>4680115881808</v>
      </c>
      <c r="E330" s="578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7">
        <v>4680115881822</v>
      </c>
      <c r="E331" s="578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7">
        <v>4680115880016</v>
      </c>
      <c r="E332" s="578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5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6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6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68" t="s">
        <v>538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6"/>
      <c r="AB335" s="556"/>
      <c r="AC335" s="556"/>
    </row>
    <row r="336" spans="1:68" ht="14.25" customHeight="1" x14ac:dyDescent="0.25">
      <c r="A336" s="570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7">
        <v>4607091387919</v>
      </c>
      <c r="E337" s="578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7">
        <v>4680115883604</v>
      </c>
      <c r="E338" s="578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150</v>
      </c>
      <c r="Y338" s="562">
        <f>IFERROR(IF(X338="",0,CEILING((X338/$H338),1)*$H338),"")</f>
        <v>151.20000000000002</v>
      </c>
      <c r="Z338" s="36">
        <f>IFERROR(IF(Y338=0,"",ROUNDUP(Y338/H338,0)*0.00651),"")</f>
        <v>0.46872000000000003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167.99999999999997</v>
      </c>
      <c r="BN338" s="64">
        <f>IFERROR(Y338*I338/H338,"0")</f>
        <v>169.34399999999999</v>
      </c>
      <c r="BO338" s="64">
        <f>IFERROR(1/J338*(X338/H338),"0")</f>
        <v>0.39246467817896391</v>
      </c>
      <c r="BP338" s="64">
        <f>IFERROR(1/J338*(Y338/H338),"0")</f>
        <v>0.39560439560439564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7">
        <v>4680115883567</v>
      </c>
      <c r="E339" s="578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5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6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3">
        <f>IFERROR(X337/H337,"0")+IFERROR(X338/H338,"0")+IFERROR(X339/H339,"0")</f>
        <v>71.428571428571431</v>
      </c>
      <c r="Y340" s="563">
        <f>IFERROR(Y337/H337,"0")+IFERROR(Y338/H338,"0")+IFERROR(Y339/H339,"0")</f>
        <v>72</v>
      </c>
      <c r="Z340" s="563">
        <f>IFERROR(IF(Z337="",0,Z337),"0")+IFERROR(IF(Z338="",0,Z338),"0")+IFERROR(IF(Z339="",0,Z339),"0")</f>
        <v>0.46872000000000003</v>
      </c>
      <c r="AA340" s="564"/>
      <c r="AB340" s="564"/>
      <c r="AC340" s="564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6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3">
        <f>IFERROR(SUM(X337:X339),"0")</f>
        <v>150</v>
      </c>
      <c r="Y341" s="563">
        <f>IFERROR(SUM(Y337:Y339),"0")</f>
        <v>151.20000000000002</v>
      </c>
      <c r="Z341" s="37"/>
      <c r="AA341" s="564"/>
      <c r="AB341" s="564"/>
      <c r="AC341" s="564"/>
    </row>
    <row r="342" spans="1:68" ht="27.75" customHeight="1" x14ac:dyDescent="0.2">
      <c r="A342" s="681" t="s">
        <v>548</v>
      </c>
      <c r="B342" s="682"/>
      <c r="C342" s="682"/>
      <c r="D342" s="682"/>
      <c r="E342" s="682"/>
      <c r="F342" s="682"/>
      <c r="G342" s="682"/>
      <c r="H342" s="682"/>
      <c r="I342" s="682"/>
      <c r="J342" s="682"/>
      <c r="K342" s="682"/>
      <c r="L342" s="682"/>
      <c r="M342" s="682"/>
      <c r="N342" s="682"/>
      <c r="O342" s="682"/>
      <c r="P342" s="682"/>
      <c r="Q342" s="682"/>
      <c r="R342" s="682"/>
      <c r="S342" s="682"/>
      <c r="T342" s="682"/>
      <c r="U342" s="682"/>
      <c r="V342" s="682"/>
      <c r="W342" s="682"/>
      <c r="X342" s="682"/>
      <c r="Y342" s="682"/>
      <c r="Z342" s="682"/>
      <c r="AA342" s="48"/>
      <c r="AB342" s="48"/>
      <c r="AC342" s="48"/>
    </row>
    <row r="343" spans="1:68" ht="16.5" customHeight="1" x14ac:dyDescent="0.25">
      <c r="A343" s="568" t="s">
        <v>549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6"/>
      <c r="AB343" s="556"/>
      <c r="AC343" s="556"/>
    </row>
    <row r="344" spans="1:68" ht="14.25" customHeight="1" x14ac:dyDescent="0.25">
      <c r="A344" s="570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7">
        <v>4680115884847</v>
      </c>
      <c r="E345" s="578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7">
        <v>4680115884854</v>
      </c>
      <c r="E346" s="578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7">
        <v>4607091383997</v>
      </c>
      <c r="E347" s="578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300</v>
      </c>
      <c r="Y347" s="562">
        <f t="shared" si="4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309.60000000000002</v>
      </c>
      <c r="BN347" s="64">
        <f t="shared" si="49"/>
        <v>309.60000000000002</v>
      </c>
      <c r="BO347" s="64">
        <f t="shared" si="50"/>
        <v>0.41666666666666663</v>
      </c>
      <c r="BP347" s="64">
        <f t="shared" si="51"/>
        <v>0.41666666666666663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7">
        <v>4680115884830</v>
      </c>
      <c r="E348" s="578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7">
        <v>4680115882638</v>
      </c>
      <c r="E349" s="578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7">
        <v>4680115884922</v>
      </c>
      <c r="E350" s="578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7">
        <v>4680115884861</v>
      </c>
      <c r="E351" s="578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6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3">
        <f>IFERROR(X345/H345,"0")+IFERROR(X346/H346,"0")+IFERROR(X347/H347,"0")+IFERROR(X348/H348,"0")+IFERROR(X349/H349,"0")+IFERROR(X350/H350,"0")+IFERROR(X351/H351,"0")</f>
        <v>20</v>
      </c>
      <c r="Y352" s="563">
        <f>IFERROR(Y345/H345,"0")+IFERROR(Y346/H346,"0")+IFERROR(Y347/H347,"0")+IFERROR(Y348/H348,"0")+IFERROR(Y349/H349,"0")+IFERROR(Y350/H350,"0")+IFERROR(Y351/H351,"0")</f>
        <v>20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0.43499999999999994</v>
      </c>
      <c r="AA352" s="564"/>
      <c r="AB352" s="564"/>
      <c r="AC352" s="564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6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3">
        <f>IFERROR(SUM(X345:X351),"0")</f>
        <v>300</v>
      </c>
      <c r="Y353" s="563">
        <f>IFERROR(SUM(Y345:Y351),"0")</f>
        <v>300</v>
      </c>
      <c r="Z353" s="37"/>
      <c r="AA353" s="564"/>
      <c r="AB353" s="564"/>
      <c r="AC353" s="564"/>
    </row>
    <row r="354" spans="1:68" ht="14.25" customHeight="1" x14ac:dyDescent="0.25">
      <c r="A354" s="570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7">
        <v>4607091383980</v>
      </c>
      <c r="E355" s="578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720</v>
      </c>
      <c r="Y355" s="562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7">
        <v>4607091384178</v>
      </c>
      <c r="E356" s="578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6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3">
        <f>IFERROR(X355/H355,"0")+IFERROR(X356/H356,"0")</f>
        <v>48</v>
      </c>
      <c r="Y357" s="563">
        <f>IFERROR(Y355/H355,"0")+IFERROR(Y356/H356,"0")</f>
        <v>48</v>
      </c>
      <c r="Z357" s="563">
        <f>IFERROR(IF(Z355="",0,Z355),"0")+IFERROR(IF(Z356="",0,Z356),"0")</f>
        <v>1.044</v>
      </c>
      <c r="AA357" s="564"/>
      <c r="AB357" s="564"/>
      <c r="AC357" s="564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6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3">
        <f>IFERROR(SUM(X355:X356),"0")</f>
        <v>720</v>
      </c>
      <c r="Y358" s="563">
        <f>IFERROR(SUM(Y355:Y356),"0")</f>
        <v>720</v>
      </c>
      <c r="Z358" s="37"/>
      <c r="AA358" s="564"/>
      <c r="AB358" s="564"/>
      <c r="AC358" s="564"/>
    </row>
    <row r="359" spans="1:68" ht="14.25" customHeight="1" x14ac:dyDescent="0.25">
      <c r="A359" s="570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7">
        <v>4607091383928</v>
      </c>
      <c r="E360" s="578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6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7">
        <v>4607091384260</v>
      </c>
      <c r="E361" s="578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5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6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6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0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7">
        <v>4607091384673</v>
      </c>
      <c r="E365" s="578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62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150</v>
      </c>
      <c r="Y365" s="562">
        <f>IFERROR(IF(X365="",0,CEILING((X365/$H365),1)*$H365),"")</f>
        <v>153</v>
      </c>
      <c r="Z365" s="36">
        <f>IFERROR(IF(Y365=0,"",ROUNDUP(Y365/H365,0)*0.01898),"")</f>
        <v>0.32266</v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158.64999999999998</v>
      </c>
      <c r="BN365" s="64">
        <f>IFERROR(Y365*I365/H365,"0")</f>
        <v>161.82299999999998</v>
      </c>
      <c r="BO365" s="64">
        <f>IFERROR(1/J365*(X365/H365),"0")</f>
        <v>0.26041666666666669</v>
      </c>
      <c r="BP365" s="64">
        <f>IFERROR(1/J365*(Y365/H365),"0")</f>
        <v>0.265625</v>
      </c>
    </row>
    <row r="366" spans="1:68" x14ac:dyDescent="0.2">
      <c r="A366" s="575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6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3">
        <f>IFERROR(X365/H365,"0")</f>
        <v>16.666666666666668</v>
      </c>
      <c r="Y366" s="563">
        <f>IFERROR(Y365/H365,"0")</f>
        <v>17</v>
      </c>
      <c r="Z366" s="563">
        <f>IFERROR(IF(Z365="",0,Z365),"0")</f>
        <v>0.32266</v>
      </c>
      <c r="AA366" s="564"/>
      <c r="AB366" s="564"/>
      <c r="AC366" s="564"/>
    </row>
    <row r="367" spans="1:68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6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3">
        <f>IFERROR(SUM(X365:X365),"0")</f>
        <v>150</v>
      </c>
      <c r="Y367" s="563">
        <f>IFERROR(SUM(Y365:Y365),"0")</f>
        <v>153</v>
      </c>
      <c r="Z367" s="37"/>
      <c r="AA367" s="564"/>
      <c r="AB367" s="564"/>
      <c r="AC367" s="564"/>
    </row>
    <row r="368" spans="1:68" ht="16.5" customHeight="1" x14ac:dyDescent="0.25">
      <c r="A368" s="568" t="s">
        <v>583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6"/>
      <c r="AB368" s="556"/>
      <c r="AC368" s="556"/>
    </row>
    <row r="369" spans="1:68" ht="14.25" customHeight="1" x14ac:dyDescent="0.25">
      <c r="A369" s="570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7">
        <v>4680115881907</v>
      </c>
      <c r="E370" s="578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7">
        <v>4680115884892</v>
      </c>
      <c r="E371" s="578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7">
        <v>4680115884885</v>
      </c>
      <c r="E372" s="578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300</v>
      </c>
      <c r="Y372" s="562">
        <f>IFERROR(IF(X372="",0,CEILING((X372/$H372),1)*$H372),"")</f>
        <v>300</v>
      </c>
      <c r="Z372" s="36">
        <f>IFERROR(IF(Y372=0,"",ROUNDUP(Y372/H372,0)*0.01898),"")</f>
        <v>0.47450000000000003</v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310.875</v>
      </c>
      <c r="BN372" s="64">
        <f>IFERROR(Y372*I372/H372,"0")</f>
        <v>310.875</v>
      </c>
      <c r="BO372" s="64">
        <f>IFERROR(1/J372*(X372/H372),"0")</f>
        <v>0.390625</v>
      </c>
      <c r="BP372" s="64">
        <f>IFERROR(1/J372*(Y372/H372),"0")</f>
        <v>0.390625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7">
        <v>4680115884908</v>
      </c>
      <c r="E373" s="578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6"/>
      <c r="P374" s="565" t="s">
        <v>72</v>
      </c>
      <c r="Q374" s="566"/>
      <c r="R374" s="566"/>
      <c r="S374" s="566"/>
      <c r="T374" s="566"/>
      <c r="U374" s="566"/>
      <c r="V374" s="567"/>
      <c r="W374" s="37" t="s">
        <v>73</v>
      </c>
      <c r="X374" s="563">
        <f>IFERROR(X370/H370,"0")+IFERROR(X371/H371,"0")+IFERROR(X372/H372,"0")+IFERROR(X373/H373,"0")</f>
        <v>25</v>
      </c>
      <c r="Y374" s="563">
        <f>IFERROR(Y370/H370,"0")+IFERROR(Y371/H371,"0")+IFERROR(Y372/H372,"0")+IFERROR(Y373/H373,"0")</f>
        <v>25</v>
      </c>
      <c r="Z374" s="563">
        <f>IFERROR(IF(Z370="",0,Z370),"0")+IFERROR(IF(Z371="",0,Z371),"0")+IFERROR(IF(Z372="",0,Z372),"0")+IFERROR(IF(Z373="",0,Z373),"0")</f>
        <v>0.47450000000000003</v>
      </c>
      <c r="AA374" s="564"/>
      <c r="AB374" s="564"/>
      <c r="AC374" s="564"/>
    </row>
    <row r="375" spans="1:68" x14ac:dyDescent="0.2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76"/>
      <c r="P375" s="565" t="s">
        <v>72</v>
      </c>
      <c r="Q375" s="566"/>
      <c r="R375" s="566"/>
      <c r="S375" s="566"/>
      <c r="T375" s="566"/>
      <c r="U375" s="566"/>
      <c r="V375" s="567"/>
      <c r="W375" s="37" t="s">
        <v>70</v>
      </c>
      <c r="X375" s="563">
        <f>IFERROR(SUM(X370:X373),"0")</f>
        <v>300</v>
      </c>
      <c r="Y375" s="563">
        <f>IFERROR(SUM(Y370:Y373),"0")</f>
        <v>300</v>
      </c>
      <c r="Z375" s="37"/>
      <c r="AA375" s="564"/>
      <c r="AB375" s="564"/>
      <c r="AC375" s="564"/>
    </row>
    <row r="376" spans="1:68" ht="14.25" customHeight="1" x14ac:dyDescent="0.25">
      <c r="A376" s="570" t="s">
        <v>64</v>
      </c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69"/>
      <c r="P376" s="569"/>
      <c r="Q376" s="569"/>
      <c r="R376" s="569"/>
      <c r="S376" s="569"/>
      <c r="T376" s="569"/>
      <c r="U376" s="569"/>
      <c r="V376" s="569"/>
      <c r="W376" s="569"/>
      <c r="X376" s="569"/>
      <c r="Y376" s="569"/>
      <c r="Z376" s="569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7">
        <v>4607091384802</v>
      </c>
      <c r="E377" s="578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75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6"/>
      <c r="P378" s="565" t="s">
        <v>72</v>
      </c>
      <c r="Q378" s="566"/>
      <c r="R378" s="566"/>
      <c r="S378" s="566"/>
      <c r="T378" s="566"/>
      <c r="U378" s="566"/>
      <c r="V378" s="567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69"/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76"/>
      <c r="P379" s="565" t="s">
        <v>72</v>
      </c>
      <c r="Q379" s="566"/>
      <c r="R379" s="566"/>
      <c r="S379" s="566"/>
      <c r="T379" s="566"/>
      <c r="U379" s="566"/>
      <c r="V379" s="567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0" t="s">
        <v>74</v>
      </c>
      <c r="B380" s="569"/>
      <c r="C380" s="569"/>
      <c r="D380" s="569"/>
      <c r="E380" s="569"/>
      <c r="F380" s="569"/>
      <c r="G380" s="569"/>
      <c r="H380" s="569"/>
      <c r="I380" s="569"/>
      <c r="J380" s="569"/>
      <c r="K380" s="569"/>
      <c r="L380" s="569"/>
      <c r="M380" s="569"/>
      <c r="N380" s="569"/>
      <c r="O380" s="569"/>
      <c r="P380" s="569"/>
      <c r="Q380" s="569"/>
      <c r="R380" s="569"/>
      <c r="S380" s="569"/>
      <c r="T380" s="569"/>
      <c r="U380" s="569"/>
      <c r="V380" s="569"/>
      <c r="W380" s="569"/>
      <c r="X380" s="569"/>
      <c r="Y380" s="569"/>
      <c r="Z380" s="569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7">
        <v>4607091384246</v>
      </c>
      <c r="E381" s="578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8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800</v>
      </c>
      <c r="Y381" s="562">
        <f>IFERROR(IF(X381="",0,CEILING((X381/$H381),1)*$H381),"")</f>
        <v>801</v>
      </c>
      <c r="Z381" s="36">
        <f>IFERROR(IF(Y381=0,"",ROUNDUP(Y381/H381,0)*0.01898),"")</f>
        <v>1.6892199999999999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846.13333333333333</v>
      </c>
      <c r="BN381" s="64">
        <f>IFERROR(Y381*I381/H381,"0")</f>
        <v>847.19100000000003</v>
      </c>
      <c r="BO381" s="64">
        <f>IFERROR(1/J381*(X381/H381),"0")</f>
        <v>1.3888888888888888</v>
      </c>
      <c r="BP381" s="64">
        <f>IFERROR(1/J381*(Y381/H381),"0")</f>
        <v>1.390625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7">
        <v>4607091384253</v>
      </c>
      <c r="E382" s="578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6"/>
      <c r="P383" s="565" t="s">
        <v>72</v>
      </c>
      <c r="Q383" s="566"/>
      <c r="R383" s="566"/>
      <c r="S383" s="566"/>
      <c r="T383" s="566"/>
      <c r="U383" s="566"/>
      <c r="V383" s="567"/>
      <c r="W383" s="37" t="s">
        <v>73</v>
      </c>
      <c r="X383" s="563">
        <f>IFERROR(X381/H381,"0")+IFERROR(X382/H382,"0")</f>
        <v>88.888888888888886</v>
      </c>
      <c r="Y383" s="563">
        <f>IFERROR(Y381/H381,"0")+IFERROR(Y382/H382,"0")</f>
        <v>89</v>
      </c>
      <c r="Z383" s="563">
        <f>IFERROR(IF(Z381="",0,Z381),"0")+IFERROR(IF(Z382="",0,Z382),"0")</f>
        <v>1.6892199999999999</v>
      </c>
      <c r="AA383" s="564"/>
      <c r="AB383" s="564"/>
      <c r="AC383" s="564"/>
    </row>
    <row r="384" spans="1:68" x14ac:dyDescent="0.2">
      <c r="A384" s="569"/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76"/>
      <c r="P384" s="565" t="s">
        <v>72</v>
      </c>
      <c r="Q384" s="566"/>
      <c r="R384" s="566"/>
      <c r="S384" s="566"/>
      <c r="T384" s="566"/>
      <c r="U384" s="566"/>
      <c r="V384" s="567"/>
      <c r="W384" s="37" t="s">
        <v>70</v>
      </c>
      <c r="X384" s="563">
        <f>IFERROR(SUM(X381:X382),"0")</f>
        <v>800</v>
      </c>
      <c r="Y384" s="563">
        <f>IFERROR(SUM(Y381:Y382),"0")</f>
        <v>801</v>
      </c>
      <c r="Z384" s="37"/>
      <c r="AA384" s="564"/>
      <c r="AB384" s="564"/>
      <c r="AC384" s="564"/>
    </row>
    <row r="385" spans="1:68" ht="14.25" customHeight="1" x14ac:dyDescent="0.25">
      <c r="A385" s="570" t="s">
        <v>174</v>
      </c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69"/>
      <c r="P385" s="569"/>
      <c r="Q385" s="569"/>
      <c r="R385" s="569"/>
      <c r="S385" s="569"/>
      <c r="T385" s="569"/>
      <c r="U385" s="569"/>
      <c r="V385" s="569"/>
      <c r="W385" s="569"/>
      <c r="X385" s="569"/>
      <c r="Y385" s="569"/>
      <c r="Z385" s="569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7">
        <v>4607091389357</v>
      </c>
      <c r="E386" s="578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75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6"/>
      <c r="P387" s="565" t="s">
        <v>72</v>
      </c>
      <c r="Q387" s="566"/>
      <c r="R387" s="566"/>
      <c r="S387" s="566"/>
      <c r="T387" s="566"/>
      <c r="U387" s="566"/>
      <c r="V387" s="567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76"/>
      <c r="P388" s="565" t="s">
        <v>72</v>
      </c>
      <c r="Q388" s="566"/>
      <c r="R388" s="566"/>
      <c r="S388" s="566"/>
      <c r="T388" s="566"/>
      <c r="U388" s="566"/>
      <c r="V388" s="567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81" t="s">
        <v>605</v>
      </c>
      <c r="B389" s="682"/>
      <c r="C389" s="682"/>
      <c r="D389" s="682"/>
      <c r="E389" s="682"/>
      <c r="F389" s="682"/>
      <c r="G389" s="682"/>
      <c r="H389" s="682"/>
      <c r="I389" s="682"/>
      <c r="J389" s="682"/>
      <c r="K389" s="682"/>
      <c r="L389" s="682"/>
      <c r="M389" s="682"/>
      <c r="N389" s="682"/>
      <c r="O389" s="682"/>
      <c r="P389" s="682"/>
      <c r="Q389" s="682"/>
      <c r="R389" s="682"/>
      <c r="S389" s="682"/>
      <c r="T389" s="682"/>
      <c r="U389" s="682"/>
      <c r="V389" s="682"/>
      <c r="W389" s="682"/>
      <c r="X389" s="682"/>
      <c r="Y389" s="682"/>
      <c r="Z389" s="682"/>
      <c r="AA389" s="48"/>
      <c r="AB389" s="48"/>
      <c r="AC389" s="48"/>
    </row>
    <row r="390" spans="1:68" ht="16.5" customHeight="1" x14ac:dyDescent="0.25">
      <c r="A390" s="568" t="s">
        <v>606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6"/>
      <c r="AB390" s="556"/>
      <c r="AC390" s="556"/>
    </row>
    <row r="391" spans="1:68" ht="14.25" customHeight="1" x14ac:dyDescent="0.25">
      <c r="A391" s="570" t="s">
        <v>64</v>
      </c>
      <c r="B391" s="569"/>
      <c r="C391" s="569"/>
      <c r="D391" s="569"/>
      <c r="E391" s="569"/>
      <c r="F391" s="569"/>
      <c r="G391" s="569"/>
      <c r="H391" s="569"/>
      <c r="I391" s="569"/>
      <c r="J391" s="569"/>
      <c r="K391" s="569"/>
      <c r="L391" s="569"/>
      <c r="M391" s="569"/>
      <c r="N391" s="569"/>
      <c r="O391" s="569"/>
      <c r="P391" s="569"/>
      <c r="Q391" s="569"/>
      <c r="R391" s="569"/>
      <c r="S391" s="569"/>
      <c r="T391" s="569"/>
      <c r="U391" s="569"/>
      <c r="V391" s="569"/>
      <c r="W391" s="569"/>
      <c r="X391" s="569"/>
      <c r="Y391" s="569"/>
      <c r="Z391" s="569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7">
        <v>4680115886100</v>
      </c>
      <c r="E392" s="578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7">
        <v>4680115886117</v>
      </c>
      <c r="E393" s="578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50</v>
      </c>
      <c r="Y393" s="562">
        <f t="shared" si="52"/>
        <v>54</v>
      </c>
      <c r="Z393" s="36">
        <f>IFERROR(IF(Y393=0,"",ROUNDUP(Y393/H393,0)*0.00902),"")</f>
        <v>9.0200000000000002E-2</v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51.944444444444443</v>
      </c>
      <c r="BN393" s="64">
        <f t="shared" si="54"/>
        <v>56.099999999999994</v>
      </c>
      <c r="BO393" s="64">
        <f t="shared" si="55"/>
        <v>7.0145903479236812E-2</v>
      </c>
      <c r="BP393" s="64">
        <f t="shared" si="56"/>
        <v>7.575757575757576E-2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7">
        <v>4680115886117</v>
      </c>
      <c r="E394" s="578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7">
        <v>4680115886124</v>
      </c>
      <c r="E395" s="578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7">
        <v>4680115883147</v>
      </c>
      <c r="E396" s="578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0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7">
        <v>4607091384338</v>
      </c>
      <c r="E397" s="578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7">
        <v>4607091389524</v>
      </c>
      <c r="E398" s="578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7">
        <v>4680115883161</v>
      </c>
      <c r="E399" s="578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7">
        <v>4607091389531</v>
      </c>
      <c r="E400" s="578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7">
        <v>4607091384345</v>
      </c>
      <c r="E401" s="578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75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6"/>
      <c r="P402" s="565" t="s">
        <v>72</v>
      </c>
      <c r="Q402" s="566"/>
      <c r="R402" s="566"/>
      <c r="S402" s="566"/>
      <c r="T402" s="566"/>
      <c r="U402" s="566"/>
      <c r="V402" s="567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9.2592592592592595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10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9.0200000000000002E-2</v>
      </c>
      <c r="AA402" s="564"/>
      <c r="AB402" s="564"/>
      <c r="AC402" s="564"/>
    </row>
    <row r="403" spans="1:68" x14ac:dyDescent="0.2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76"/>
      <c r="P403" s="565" t="s">
        <v>72</v>
      </c>
      <c r="Q403" s="566"/>
      <c r="R403" s="566"/>
      <c r="S403" s="566"/>
      <c r="T403" s="566"/>
      <c r="U403" s="566"/>
      <c r="V403" s="567"/>
      <c r="W403" s="37" t="s">
        <v>70</v>
      </c>
      <c r="X403" s="563">
        <f>IFERROR(SUM(X392:X401),"0")</f>
        <v>50</v>
      </c>
      <c r="Y403" s="563">
        <f>IFERROR(SUM(Y392:Y401),"0")</f>
        <v>54</v>
      </c>
      <c r="Z403" s="37"/>
      <c r="AA403" s="564"/>
      <c r="AB403" s="564"/>
      <c r="AC403" s="564"/>
    </row>
    <row r="404" spans="1:68" ht="14.25" customHeight="1" x14ac:dyDescent="0.25">
      <c r="A404" s="570" t="s">
        <v>74</v>
      </c>
      <c r="B404" s="569"/>
      <c r="C404" s="569"/>
      <c r="D404" s="569"/>
      <c r="E404" s="569"/>
      <c r="F404" s="569"/>
      <c r="G404" s="569"/>
      <c r="H404" s="569"/>
      <c r="I404" s="569"/>
      <c r="J404" s="569"/>
      <c r="K404" s="569"/>
      <c r="L404" s="569"/>
      <c r="M404" s="569"/>
      <c r="N404" s="569"/>
      <c r="O404" s="569"/>
      <c r="P404" s="569"/>
      <c r="Q404" s="569"/>
      <c r="R404" s="569"/>
      <c r="S404" s="569"/>
      <c r="T404" s="569"/>
      <c r="U404" s="569"/>
      <c r="V404" s="569"/>
      <c r="W404" s="569"/>
      <c r="X404" s="569"/>
      <c r="Y404" s="569"/>
      <c r="Z404" s="569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7">
        <v>4607091384352</v>
      </c>
      <c r="E405" s="578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8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7">
        <v>4607091389654</v>
      </c>
      <c r="E406" s="578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75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6"/>
      <c r="P407" s="565" t="s">
        <v>72</v>
      </c>
      <c r="Q407" s="566"/>
      <c r="R407" s="566"/>
      <c r="S407" s="566"/>
      <c r="T407" s="566"/>
      <c r="U407" s="566"/>
      <c r="V407" s="567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69"/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76"/>
      <c r="P408" s="565" t="s">
        <v>72</v>
      </c>
      <c r="Q408" s="566"/>
      <c r="R408" s="566"/>
      <c r="S408" s="566"/>
      <c r="T408" s="566"/>
      <c r="U408" s="566"/>
      <c r="V408" s="567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68" t="s">
        <v>638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6"/>
      <c r="AB409" s="556"/>
      <c r="AC409" s="556"/>
    </row>
    <row r="410" spans="1:68" ht="14.25" customHeight="1" x14ac:dyDescent="0.25">
      <c r="A410" s="570" t="s">
        <v>139</v>
      </c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69"/>
      <c r="P410" s="569"/>
      <c r="Q410" s="569"/>
      <c r="R410" s="569"/>
      <c r="S410" s="569"/>
      <c r="T410" s="569"/>
      <c r="U410" s="569"/>
      <c r="V410" s="569"/>
      <c r="W410" s="569"/>
      <c r="X410" s="569"/>
      <c r="Y410" s="569"/>
      <c r="Z410" s="569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7">
        <v>4680115885240</v>
      </c>
      <c r="E411" s="578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75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6"/>
      <c r="P412" s="565" t="s">
        <v>72</v>
      </c>
      <c r="Q412" s="566"/>
      <c r="R412" s="566"/>
      <c r="S412" s="566"/>
      <c r="T412" s="566"/>
      <c r="U412" s="566"/>
      <c r="V412" s="567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69"/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76"/>
      <c r="P413" s="565" t="s">
        <v>72</v>
      </c>
      <c r="Q413" s="566"/>
      <c r="R413" s="566"/>
      <c r="S413" s="566"/>
      <c r="T413" s="566"/>
      <c r="U413" s="566"/>
      <c r="V413" s="567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0" t="s">
        <v>64</v>
      </c>
      <c r="B414" s="569"/>
      <c r="C414" s="569"/>
      <c r="D414" s="569"/>
      <c r="E414" s="569"/>
      <c r="F414" s="569"/>
      <c r="G414" s="569"/>
      <c r="H414" s="569"/>
      <c r="I414" s="569"/>
      <c r="J414" s="569"/>
      <c r="K414" s="569"/>
      <c r="L414" s="569"/>
      <c r="M414" s="569"/>
      <c r="N414" s="569"/>
      <c r="O414" s="569"/>
      <c r="P414" s="569"/>
      <c r="Q414" s="569"/>
      <c r="R414" s="569"/>
      <c r="S414" s="569"/>
      <c r="T414" s="569"/>
      <c r="U414" s="569"/>
      <c r="V414" s="569"/>
      <c r="W414" s="569"/>
      <c r="X414" s="569"/>
      <c r="Y414" s="569"/>
      <c r="Z414" s="569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7">
        <v>4680115886094</v>
      </c>
      <c r="E415" s="578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7">
        <v>4607091389425</v>
      </c>
      <c r="E416" s="578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7">
        <v>4680115880771</v>
      </c>
      <c r="E417" s="578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7">
        <v>4607091389500</v>
      </c>
      <c r="E418" s="578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75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6"/>
      <c r="P419" s="565" t="s">
        <v>72</v>
      </c>
      <c r="Q419" s="566"/>
      <c r="R419" s="566"/>
      <c r="S419" s="566"/>
      <c r="T419" s="566"/>
      <c r="U419" s="566"/>
      <c r="V419" s="567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69"/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76"/>
      <c r="P420" s="565" t="s">
        <v>72</v>
      </c>
      <c r="Q420" s="566"/>
      <c r="R420" s="566"/>
      <c r="S420" s="566"/>
      <c r="T420" s="566"/>
      <c r="U420" s="566"/>
      <c r="V420" s="567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68" t="s">
        <v>653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6"/>
      <c r="AB421" s="556"/>
      <c r="AC421" s="556"/>
    </row>
    <row r="422" spans="1:68" ht="14.25" customHeight="1" x14ac:dyDescent="0.25">
      <c r="A422" s="570" t="s">
        <v>64</v>
      </c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69"/>
      <c r="P422" s="569"/>
      <c r="Q422" s="569"/>
      <c r="R422" s="569"/>
      <c r="S422" s="569"/>
      <c r="T422" s="569"/>
      <c r="U422" s="569"/>
      <c r="V422" s="569"/>
      <c r="W422" s="569"/>
      <c r="X422" s="569"/>
      <c r="Y422" s="569"/>
      <c r="Z422" s="569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7">
        <v>4680115885110</v>
      </c>
      <c r="E423" s="578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83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75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6"/>
      <c r="P424" s="565" t="s">
        <v>72</v>
      </c>
      <c r="Q424" s="566"/>
      <c r="R424" s="566"/>
      <c r="S424" s="566"/>
      <c r="T424" s="566"/>
      <c r="U424" s="566"/>
      <c r="V424" s="567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76"/>
      <c r="P425" s="565" t="s">
        <v>72</v>
      </c>
      <c r="Q425" s="566"/>
      <c r="R425" s="566"/>
      <c r="S425" s="566"/>
      <c r="T425" s="566"/>
      <c r="U425" s="566"/>
      <c r="V425" s="567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68" t="s">
        <v>657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6"/>
      <c r="AB426" s="556"/>
      <c r="AC426" s="556"/>
    </row>
    <row r="427" spans="1:68" ht="14.25" customHeight="1" x14ac:dyDescent="0.25">
      <c r="A427" s="570" t="s">
        <v>64</v>
      </c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69"/>
      <c r="P427" s="569"/>
      <c r="Q427" s="569"/>
      <c r="R427" s="569"/>
      <c r="S427" s="569"/>
      <c r="T427" s="569"/>
      <c r="U427" s="569"/>
      <c r="V427" s="569"/>
      <c r="W427" s="569"/>
      <c r="X427" s="569"/>
      <c r="Y427" s="569"/>
      <c r="Z427" s="569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7">
        <v>4680115885103</v>
      </c>
      <c r="E428" s="578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75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6"/>
      <c r="P429" s="565" t="s">
        <v>72</v>
      </c>
      <c r="Q429" s="566"/>
      <c r="R429" s="566"/>
      <c r="S429" s="566"/>
      <c r="T429" s="566"/>
      <c r="U429" s="566"/>
      <c r="V429" s="567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76"/>
      <c r="P430" s="565" t="s">
        <v>72</v>
      </c>
      <c r="Q430" s="566"/>
      <c r="R430" s="566"/>
      <c r="S430" s="566"/>
      <c r="T430" s="566"/>
      <c r="U430" s="566"/>
      <c r="V430" s="567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81" t="s">
        <v>661</v>
      </c>
      <c r="B431" s="682"/>
      <c r="C431" s="682"/>
      <c r="D431" s="682"/>
      <c r="E431" s="682"/>
      <c r="F431" s="682"/>
      <c r="G431" s="682"/>
      <c r="H431" s="682"/>
      <c r="I431" s="682"/>
      <c r="J431" s="682"/>
      <c r="K431" s="682"/>
      <c r="L431" s="682"/>
      <c r="M431" s="682"/>
      <c r="N431" s="682"/>
      <c r="O431" s="682"/>
      <c r="P431" s="682"/>
      <c r="Q431" s="682"/>
      <c r="R431" s="682"/>
      <c r="S431" s="682"/>
      <c r="T431" s="682"/>
      <c r="U431" s="682"/>
      <c r="V431" s="682"/>
      <c r="W431" s="682"/>
      <c r="X431" s="682"/>
      <c r="Y431" s="682"/>
      <c r="Z431" s="682"/>
      <c r="AA431" s="48"/>
      <c r="AB431" s="48"/>
      <c r="AC431" s="48"/>
    </row>
    <row r="432" spans="1:68" ht="16.5" customHeight="1" x14ac:dyDescent="0.25">
      <c r="A432" s="568" t="s">
        <v>661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6"/>
      <c r="AB432" s="556"/>
      <c r="AC432" s="556"/>
    </row>
    <row r="433" spans="1:68" ht="14.25" customHeight="1" x14ac:dyDescent="0.25">
      <c r="A433" s="570" t="s">
        <v>103</v>
      </c>
      <c r="B433" s="569"/>
      <c r="C433" s="569"/>
      <c r="D433" s="569"/>
      <c r="E433" s="569"/>
      <c r="F433" s="569"/>
      <c r="G433" s="569"/>
      <c r="H433" s="569"/>
      <c r="I433" s="569"/>
      <c r="J433" s="569"/>
      <c r="K433" s="569"/>
      <c r="L433" s="569"/>
      <c r="M433" s="569"/>
      <c r="N433" s="569"/>
      <c r="O433" s="569"/>
      <c r="P433" s="569"/>
      <c r="Q433" s="569"/>
      <c r="R433" s="569"/>
      <c r="S433" s="569"/>
      <c r="T433" s="569"/>
      <c r="U433" s="569"/>
      <c r="V433" s="569"/>
      <c r="W433" s="569"/>
      <c r="X433" s="569"/>
      <c r="Y433" s="569"/>
      <c r="Z433" s="569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7">
        <v>4607091389067</v>
      </c>
      <c r="E434" s="578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7">
        <v>4680115885271</v>
      </c>
      <c r="E435" s="578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300</v>
      </c>
      <c r="Y435" s="562">
        <f t="shared" si="58"/>
        <v>300.96000000000004</v>
      </c>
      <c r="Z435" s="36">
        <f t="shared" si="59"/>
        <v>0.68171999999999999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320.45454545454544</v>
      </c>
      <c r="BN435" s="64">
        <f t="shared" si="61"/>
        <v>321.48</v>
      </c>
      <c r="BO435" s="64">
        <f t="shared" si="62"/>
        <v>0.54632867132867136</v>
      </c>
      <c r="BP435" s="64">
        <f t="shared" si="63"/>
        <v>0.54807692307692313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7">
        <v>4680115885226</v>
      </c>
      <c r="E436" s="578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1200</v>
      </c>
      <c r="Y436" s="562">
        <f t="shared" si="58"/>
        <v>1203.8400000000001</v>
      </c>
      <c r="Z436" s="36">
        <f t="shared" si="59"/>
        <v>2.72688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1281.8181818181818</v>
      </c>
      <c r="BN436" s="64">
        <f t="shared" si="61"/>
        <v>1285.92</v>
      </c>
      <c r="BO436" s="64">
        <f t="shared" si="62"/>
        <v>2.1853146853146854</v>
      </c>
      <c r="BP436" s="64">
        <f t="shared" si="63"/>
        <v>2.1923076923076925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7">
        <v>4607091383522</v>
      </c>
      <c r="E437" s="578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6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7">
        <v>4680115884502</v>
      </c>
      <c r="E438" s="578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7">
        <v>4607091389104</v>
      </c>
      <c r="E439" s="578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1200</v>
      </c>
      <c r="Y439" s="562">
        <f t="shared" si="58"/>
        <v>1203.8400000000001</v>
      </c>
      <c r="Z439" s="36">
        <f t="shared" si="59"/>
        <v>2.72688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1281.8181818181818</v>
      </c>
      <c r="BN439" s="64">
        <f t="shared" si="61"/>
        <v>1285.92</v>
      </c>
      <c r="BO439" s="64">
        <f t="shared" si="62"/>
        <v>2.1853146853146854</v>
      </c>
      <c r="BP439" s="64">
        <f t="shared" si="63"/>
        <v>2.1923076923076925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7">
        <v>4680115884519</v>
      </c>
      <c r="E440" s="578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7">
        <v>4680115886391</v>
      </c>
      <c r="E441" s="578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7">
        <v>4680115880603</v>
      </c>
      <c r="E442" s="578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7">
        <v>4607091389999</v>
      </c>
      <c r="E443" s="578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76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7">
        <v>4680115882782</v>
      </c>
      <c r="E444" s="578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5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7">
        <v>4680115885479</v>
      </c>
      <c r="E445" s="578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6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7">
        <v>4607091389982</v>
      </c>
      <c r="E446" s="578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300</v>
      </c>
      <c r="Y446" s="562">
        <f t="shared" si="58"/>
        <v>302.40000000000003</v>
      </c>
      <c r="Z446" s="36">
        <f>IFERROR(IF(Y446=0,"",ROUNDUP(Y446/H446,0)*0.00902),"")</f>
        <v>0.75768000000000002</v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317.5</v>
      </c>
      <c r="BN446" s="64">
        <f t="shared" si="61"/>
        <v>320.04000000000008</v>
      </c>
      <c r="BO446" s="64">
        <f t="shared" si="62"/>
        <v>0.63131313131313127</v>
      </c>
      <c r="BP446" s="64">
        <f t="shared" si="63"/>
        <v>0.63636363636363646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7">
        <v>4607091389982</v>
      </c>
      <c r="E447" s="578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75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6"/>
      <c r="P448" s="565" t="s">
        <v>72</v>
      </c>
      <c r="Q448" s="566"/>
      <c r="R448" s="566"/>
      <c r="S448" s="566"/>
      <c r="T448" s="566"/>
      <c r="U448" s="566"/>
      <c r="V448" s="567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594.69696969696963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597.00000000000011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6.8931599999999991</v>
      </c>
      <c r="AA448" s="564"/>
      <c r="AB448" s="564"/>
      <c r="AC448" s="564"/>
    </row>
    <row r="449" spans="1:68" x14ac:dyDescent="0.2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76"/>
      <c r="P449" s="565" t="s">
        <v>72</v>
      </c>
      <c r="Q449" s="566"/>
      <c r="R449" s="566"/>
      <c r="S449" s="566"/>
      <c r="T449" s="566"/>
      <c r="U449" s="566"/>
      <c r="V449" s="567"/>
      <c r="W449" s="37" t="s">
        <v>70</v>
      </c>
      <c r="X449" s="563">
        <f>IFERROR(SUM(X434:X447),"0")</f>
        <v>3000</v>
      </c>
      <c r="Y449" s="563">
        <f>IFERROR(SUM(Y434:Y447),"0")</f>
        <v>3011.0400000000004</v>
      </c>
      <c r="Z449" s="37"/>
      <c r="AA449" s="564"/>
      <c r="AB449" s="564"/>
      <c r="AC449" s="564"/>
    </row>
    <row r="450" spans="1:68" ht="14.25" customHeight="1" x14ac:dyDescent="0.25">
      <c r="A450" s="570" t="s">
        <v>139</v>
      </c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9"/>
      <c r="P450" s="569"/>
      <c r="Q450" s="569"/>
      <c r="R450" s="569"/>
      <c r="S450" s="569"/>
      <c r="T450" s="569"/>
      <c r="U450" s="569"/>
      <c r="V450" s="569"/>
      <c r="W450" s="569"/>
      <c r="X450" s="569"/>
      <c r="Y450" s="569"/>
      <c r="Z450" s="569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7">
        <v>4607091388930</v>
      </c>
      <c r="E451" s="578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1000</v>
      </c>
      <c r="Y451" s="562">
        <f>IFERROR(IF(X451="",0,CEILING((X451/$H451),1)*$H451),"")</f>
        <v>1003.2</v>
      </c>
      <c r="Z451" s="36">
        <f>IFERROR(IF(Y451=0,"",ROUNDUP(Y451/H451,0)*0.01196),"")</f>
        <v>2.2724000000000002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1068.1818181818182</v>
      </c>
      <c r="BN451" s="64">
        <f>IFERROR(Y451*I451/H451,"0")</f>
        <v>1071.5999999999999</v>
      </c>
      <c r="BO451" s="64">
        <f>IFERROR(1/J451*(X451/H451),"0")</f>
        <v>1.821095571095571</v>
      </c>
      <c r="BP451" s="64">
        <f>IFERROR(1/J451*(Y451/H451),"0")</f>
        <v>1.8269230769230771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7">
        <v>4680115886407</v>
      </c>
      <c r="E452" s="578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8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7">
        <v>4680115880054</v>
      </c>
      <c r="E453" s="578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75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6"/>
      <c r="P454" s="565" t="s">
        <v>72</v>
      </c>
      <c r="Q454" s="566"/>
      <c r="R454" s="566"/>
      <c r="S454" s="566"/>
      <c r="T454" s="566"/>
      <c r="U454" s="566"/>
      <c r="V454" s="567"/>
      <c r="W454" s="37" t="s">
        <v>73</v>
      </c>
      <c r="X454" s="563">
        <f>IFERROR(X451/H451,"0")+IFERROR(X452/H452,"0")+IFERROR(X453/H453,"0")</f>
        <v>189.39393939393938</v>
      </c>
      <c r="Y454" s="563">
        <f>IFERROR(Y451/H451,"0")+IFERROR(Y452/H452,"0")+IFERROR(Y453/H453,"0")</f>
        <v>190</v>
      </c>
      <c r="Z454" s="563">
        <f>IFERROR(IF(Z451="",0,Z451),"0")+IFERROR(IF(Z452="",0,Z452),"0")+IFERROR(IF(Z453="",0,Z453),"0")</f>
        <v>2.2724000000000002</v>
      </c>
      <c r="AA454" s="564"/>
      <c r="AB454" s="564"/>
      <c r="AC454" s="564"/>
    </row>
    <row r="455" spans="1:68" x14ac:dyDescent="0.2">
      <c r="A455" s="569"/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76"/>
      <c r="P455" s="565" t="s">
        <v>72</v>
      </c>
      <c r="Q455" s="566"/>
      <c r="R455" s="566"/>
      <c r="S455" s="566"/>
      <c r="T455" s="566"/>
      <c r="U455" s="566"/>
      <c r="V455" s="567"/>
      <c r="W455" s="37" t="s">
        <v>70</v>
      </c>
      <c r="X455" s="563">
        <f>IFERROR(SUM(X451:X453),"0")</f>
        <v>1000</v>
      </c>
      <c r="Y455" s="563">
        <f>IFERROR(SUM(Y451:Y453),"0")</f>
        <v>1003.2</v>
      </c>
      <c r="Z455" s="37"/>
      <c r="AA455" s="564"/>
      <c r="AB455" s="564"/>
      <c r="AC455" s="564"/>
    </row>
    <row r="456" spans="1:68" ht="14.25" customHeight="1" x14ac:dyDescent="0.25">
      <c r="A456" s="570" t="s">
        <v>64</v>
      </c>
      <c r="B456" s="569"/>
      <c r="C456" s="569"/>
      <c r="D456" s="569"/>
      <c r="E456" s="569"/>
      <c r="F456" s="569"/>
      <c r="G456" s="569"/>
      <c r="H456" s="569"/>
      <c r="I456" s="569"/>
      <c r="J456" s="569"/>
      <c r="K456" s="569"/>
      <c r="L456" s="569"/>
      <c r="M456" s="569"/>
      <c r="N456" s="569"/>
      <c r="O456" s="569"/>
      <c r="P456" s="569"/>
      <c r="Q456" s="569"/>
      <c r="R456" s="569"/>
      <c r="S456" s="569"/>
      <c r="T456" s="569"/>
      <c r="U456" s="569"/>
      <c r="V456" s="569"/>
      <c r="W456" s="569"/>
      <c r="X456" s="569"/>
      <c r="Y456" s="569"/>
      <c r="Z456" s="569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7">
        <v>4680115883116</v>
      </c>
      <c r="E457" s="578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500</v>
      </c>
      <c r="Y457" s="562">
        <f t="shared" ref="Y457:Y463" si="64">IFERROR(IF(X457="",0,CEILING((X457/$H457),1)*$H457),"")</f>
        <v>501.6</v>
      </c>
      <c r="Z457" s="36">
        <f>IFERROR(IF(Y457=0,"",ROUNDUP(Y457/H457,0)*0.01196),"")</f>
        <v>1.1362000000000001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534.09090909090912</v>
      </c>
      <c r="BN457" s="64">
        <f t="shared" ref="BN457:BN463" si="66">IFERROR(Y457*I457/H457,"0")</f>
        <v>535.79999999999995</v>
      </c>
      <c r="BO457" s="64">
        <f t="shared" ref="BO457:BO463" si="67">IFERROR(1/J457*(X457/H457),"0")</f>
        <v>0.91054778554778548</v>
      </c>
      <c r="BP457" s="64">
        <f t="shared" ref="BP457:BP463" si="68">IFERROR(1/J457*(Y457/H457),"0")</f>
        <v>0.91346153846153855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7">
        <v>4680115883093</v>
      </c>
      <c r="E458" s="578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600</v>
      </c>
      <c r="Y458" s="562">
        <f t="shared" si="64"/>
        <v>601.92000000000007</v>
      </c>
      <c r="Z458" s="36">
        <f>IFERROR(IF(Y458=0,"",ROUNDUP(Y458/H458,0)*0.01196),"")</f>
        <v>1.36344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640.90909090909088</v>
      </c>
      <c r="BN458" s="64">
        <f t="shared" si="66"/>
        <v>642.96</v>
      </c>
      <c r="BO458" s="64">
        <f t="shared" si="67"/>
        <v>1.0926573426573427</v>
      </c>
      <c r="BP458" s="64">
        <f t="shared" si="68"/>
        <v>1.0961538461538463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7">
        <v>4680115883109</v>
      </c>
      <c r="E459" s="578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3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1000</v>
      </c>
      <c r="Y459" s="562">
        <f t="shared" si="64"/>
        <v>1003.2</v>
      </c>
      <c r="Z459" s="36">
        <f>IFERROR(IF(Y459=0,"",ROUNDUP(Y459/H459,0)*0.01196),"")</f>
        <v>2.2724000000000002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1068.1818181818182</v>
      </c>
      <c r="BN459" s="64">
        <f t="shared" si="66"/>
        <v>1071.5999999999999</v>
      </c>
      <c r="BO459" s="64">
        <f t="shared" si="67"/>
        <v>1.821095571095571</v>
      </c>
      <c r="BP459" s="64">
        <f t="shared" si="68"/>
        <v>1.8269230769230771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7">
        <v>4680115882072</v>
      </c>
      <c r="E460" s="578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7">
        <v>4680115882072</v>
      </c>
      <c r="E461" s="578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7">
        <v>4680115882102</v>
      </c>
      <c r="E462" s="578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7">
        <v>4680115882096</v>
      </c>
      <c r="E463" s="578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6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75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6"/>
      <c r="P464" s="565" t="s">
        <v>72</v>
      </c>
      <c r="Q464" s="566"/>
      <c r="R464" s="566"/>
      <c r="S464" s="566"/>
      <c r="T464" s="566"/>
      <c r="U464" s="566"/>
      <c r="V464" s="567"/>
      <c r="W464" s="37" t="s">
        <v>73</v>
      </c>
      <c r="X464" s="563">
        <f>IFERROR(X457/H457,"0")+IFERROR(X458/H458,"0")+IFERROR(X459/H459,"0")+IFERROR(X460/H460,"0")+IFERROR(X461/H461,"0")+IFERROR(X462/H462,"0")+IFERROR(X463/H463,"0")</f>
        <v>397.72727272727269</v>
      </c>
      <c r="Y464" s="563">
        <f>IFERROR(Y457/H457,"0")+IFERROR(Y458/H458,"0")+IFERROR(Y459/H459,"0")+IFERROR(Y460/H460,"0")+IFERROR(Y461/H461,"0")+IFERROR(Y462/H462,"0")+IFERROR(Y463/H463,"0")</f>
        <v>399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4.7720400000000005</v>
      </c>
      <c r="AA464" s="564"/>
      <c r="AB464" s="564"/>
      <c r="AC464" s="564"/>
    </row>
    <row r="465" spans="1:68" x14ac:dyDescent="0.2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76"/>
      <c r="P465" s="565" t="s">
        <v>72</v>
      </c>
      <c r="Q465" s="566"/>
      <c r="R465" s="566"/>
      <c r="S465" s="566"/>
      <c r="T465" s="566"/>
      <c r="U465" s="566"/>
      <c r="V465" s="567"/>
      <c r="W465" s="37" t="s">
        <v>70</v>
      </c>
      <c r="X465" s="563">
        <f>IFERROR(SUM(X457:X463),"0")</f>
        <v>2100</v>
      </c>
      <c r="Y465" s="563">
        <f>IFERROR(SUM(Y457:Y463),"0")</f>
        <v>2106.7200000000003</v>
      </c>
      <c r="Z465" s="37"/>
      <c r="AA465" s="564"/>
      <c r="AB465" s="564"/>
      <c r="AC465" s="564"/>
    </row>
    <row r="466" spans="1:68" ht="14.25" customHeight="1" x14ac:dyDescent="0.25">
      <c r="A466" s="570" t="s">
        <v>74</v>
      </c>
      <c r="B466" s="569"/>
      <c r="C466" s="569"/>
      <c r="D466" s="569"/>
      <c r="E466" s="569"/>
      <c r="F466" s="569"/>
      <c r="G466" s="569"/>
      <c r="H466" s="569"/>
      <c r="I466" s="569"/>
      <c r="J466" s="569"/>
      <c r="K466" s="569"/>
      <c r="L466" s="569"/>
      <c r="M466" s="569"/>
      <c r="N466" s="569"/>
      <c r="O466" s="569"/>
      <c r="P466" s="569"/>
      <c r="Q466" s="569"/>
      <c r="R466" s="569"/>
      <c r="S466" s="569"/>
      <c r="T466" s="569"/>
      <c r="U466" s="569"/>
      <c r="V466" s="569"/>
      <c r="W466" s="569"/>
      <c r="X466" s="569"/>
      <c r="Y466" s="569"/>
      <c r="Z466" s="569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7">
        <v>4607091383409</v>
      </c>
      <c r="E467" s="578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7">
        <v>4607091383416</v>
      </c>
      <c r="E468" s="578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7">
        <v>4680115883536</v>
      </c>
      <c r="E469" s="578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8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75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6"/>
      <c r="P470" s="565" t="s">
        <v>72</v>
      </c>
      <c r="Q470" s="566"/>
      <c r="R470" s="566"/>
      <c r="S470" s="566"/>
      <c r="T470" s="566"/>
      <c r="U470" s="566"/>
      <c r="V470" s="567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69"/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76"/>
      <c r="P471" s="565" t="s">
        <v>72</v>
      </c>
      <c r="Q471" s="566"/>
      <c r="R471" s="566"/>
      <c r="S471" s="566"/>
      <c r="T471" s="566"/>
      <c r="U471" s="566"/>
      <c r="V471" s="567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81" t="s">
        <v>730</v>
      </c>
      <c r="B472" s="682"/>
      <c r="C472" s="682"/>
      <c r="D472" s="682"/>
      <c r="E472" s="682"/>
      <c r="F472" s="682"/>
      <c r="G472" s="682"/>
      <c r="H472" s="682"/>
      <c r="I472" s="682"/>
      <c r="J472" s="682"/>
      <c r="K472" s="682"/>
      <c r="L472" s="682"/>
      <c r="M472" s="682"/>
      <c r="N472" s="682"/>
      <c r="O472" s="682"/>
      <c r="P472" s="682"/>
      <c r="Q472" s="682"/>
      <c r="R472" s="682"/>
      <c r="S472" s="682"/>
      <c r="T472" s="682"/>
      <c r="U472" s="682"/>
      <c r="V472" s="682"/>
      <c r="W472" s="682"/>
      <c r="X472" s="682"/>
      <c r="Y472" s="682"/>
      <c r="Z472" s="682"/>
      <c r="AA472" s="48"/>
      <c r="AB472" s="48"/>
      <c r="AC472" s="48"/>
    </row>
    <row r="473" spans="1:68" ht="16.5" customHeight="1" x14ac:dyDescent="0.25">
      <c r="A473" s="568" t="s">
        <v>730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6"/>
      <c r="AB473" s="556"/>
      <c r="AC473" s="556"/>
    </row>
    <row r="474" spans="1:68" ht="14.25" customHeight="1" x14ac:dyDescent="0.25">
      <c r="A474" s="570" t="s">
        <v>103</v>
      </c>
      <c r="B474" s="569"/>
      <c r="C474" s="569"/>
      <c r="D474" s="569"/>
      <c r="E474" s="569"/>
      <c r="F474" s="569"/>
      <c r="G474" s="569"/>
      <c r="H474" s="569"/>
      <c r="I474" s="569"/>
      <c r="J474" s="569"/>
      <c r="K474" s="569"/>
      <c r="L474" s="569"/>
      <c r="M474" s="569"/>
      <c r="N474" s="569"/>
      <c r="O474" s="569"/>
      <c r="P474" s="569"/>
      <c r="Q474" s="569"/>
      <c r="R474" s="569"/>
      <c r="S474" s="569"/>
      <c r="T474" s="569"/>
      <c r="U474" s="569"/>
      <c r="V474" s="569"/>
      <c r="W474" s="569"/>
      <c r="X474" s="569"/>
      <c r="Y474" s="569"/>
      <c r="Z474" s="569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7">
        <v>4640242181011</v>
      </c>
      <c r="E475" s="578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690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7">
        <v>4640242180441</v>
      </c>
      <c r="E476" s="578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50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7">
        <v>4640242180564</v>
      </c>
      <c r="E477" s="578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3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300</v>
      </c>
      <c r="Y477" s="562">
        <f>IFERROR(IF(X477="",0,CEILING((X477/$H477),1)*$H477),"")</f>
        <v>300</v>
      </c>
      <c r="Z477" s="36">
        <f>IFERROR(IF(Y477=0,"",ROUNDUP(Y477/H477,0)*0.01898),"")</f>
        <v>0.47450000000000003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310.875</v>
      </c>
      <c r="BN477" s="64">
        <f>IFERROR(Y477*I477/H477,"0")</f>
        <v>310.875</v>
      </c>
      <c r="BO477" s="64">
        <f>IFERROR(1/J477*(X477/H477),"0")</f>
        <v>0.390625</v>
      </c>
      <c r="BP477" s="64">
        <f>IFERROR(1/J477*(Y477/H477),"0")</f>
        <v>0.390625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7">
        <v>4640242181189</v>
      </c>
      <c r="E478" s="578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65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6"/>
      <c r="P479" s="565" t="s">
        <v>72</v>
      </c>
      <c r="Q479" s="566"/>
      <c r="R479" s="566"/>
      <c r="S479" s="566"/>
      <c r="T479" s="566"/>
      <c r="U479" s="566"/>
      <c r="V479" s="567"/>
      <c r="W479" s="37" t="s">
        <v>73</v>
      </c>
      <c r="X479" s="563">
        <f>IFERROR(X475/H475,"0")+IFERROR(X476/H476,"0")+IFERROR(X477/H477,"0")+IFERROR(X478/H478,"0")</f>
        <v>25</v>
      </c>
      <c r="Y479" s="563">
        <f>IFERROR(Y475/H475,"0")+IFERROR(Y476/H476,"0")+IFERROR(Y477/H477,"0")+IFERROR(Y478/H478,"0")</f>
        <v>25</v>
      </c>
      <c r="Z479" s="563">
        <f>IFERROR(IF(Z475="",0,Z475),"0")+IFERROR(IF(Z476="",0,Z476),"0")+IFERROR(IF(Z477="",0,Z477),"0")+IFERROR(IF(Z478="",0,Z478),"0")</f>
        <v>0.47450000000000003</v>
      </c>
      <c r="AA479" s="564"/>
      <c r="AB479" s="564"/>
      <c r="AC479" s="564"/>
    </row>
    <row r="480" spans="1:68" x14ac:dyDescent="0.2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76"/>
      <c r="P480" s="565" t="s">
        <v>72</v>
      </c>
      <c r="Q480" s="566"/>
      <c r="R480" s="566"/>
      <c r="S480" s="566"/>
      <c r="T480" s="566"/>
      <c r="U480" s="566"/>
      <c r="V480" s="567"/>
      <c r="W480" s="37" t="s">
        <v>70</v>
      </c>
      <c r="X480" s="563">
        <f>IFERROR(SUM(X475:X478),"0")</f>
        <v>300</v>
      </c>
      <c r="Y480" s="563">
        <f>IFERROR(SUM(Y475:Y478),"0")</f>
        <v>300</v>
      </c>
      <c r="Z480" s="37"/>
      <c r="AA480" s="564"/>
      <c r="AB480" s="564"/>
      <c r="AC480" s="564"/>
    </row>
    <row r="481" spans="1:68" ht="14.25" customHeight="1" x14ac:dyDescent="0.25">
      <c r="A481" s="570" t="s">
        <v>139</v>
      </c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569"/>
      <c r="P481" s="569"/>
      <c r="Q481" s="569"/>
      <c r="R481" s="569"/>
      <c r="S481" s="569"/>
      <c r="T481" s="569"/>
      <c r="U481" s="569"/>
      <c r="V481" s="569"/>
      <c r="W481" s="569"/>
      <c r="X481" s="569"/>
      <c r="Y481" s="569"/>
      <c r="Z481" s="569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7">
        <v>4640242180519</v>
      </c>
      <c r="E482" s="578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6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7">
        <v>4640242180526</v>
      </c>
      <c r="E483" s="578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8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7">
        <v>4640242181363</v>
      </c>
      <c r="E484" s="578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25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5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6"/>
      <c r="P485" s="565" t="s">
        <v>72</v>
      </c>
      <c r="Q485" s="566"/>
      <c r="R485" s="566"/>
      <c r="S485" s="566"/>
      <c r="T485" s="566"/>
      <c r="U485" s="566"/>
      <c r="V485" s="567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69"/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76"/>
      <c r="P486" s="565" t="s">
        <v>72</v>
      </c>
      <c r="Q486" s="566"/>
      <c r="R486" s="566"/>
      <c r="S486" s="566"/>
      <c r="T486" s="566"/>
      <c r="U486" s="566"/>
      <c r="V486" s="567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0" t="s">
        <v>64</v>
      </c>
      <c r="B487" s="569"/>
      <c r="C487" s="569"/>
      <c r="D487" s="569"/>
      <c r="E487" s="569"/>
      <c r="F487" s="569"/>
      <c r="G487" s="569"/>
      <c r="H487" s="569"/>
      <c r="I487" s="569"/>
      <c r="J487" s="569"/>
      <c r="K487" s="569"/>
      <c r="L487" s="569"/>
      <c r="M487" s="569"/>
      <c r="N487" s="569"/>
      <c r="O487" s="569"/>
      <c r="P487" s="569"/>
      <c r="Q487" s="569"/>
      <c r="R487" s="569"/>
      <c r="S487" s="569"/>
      <c r="T487" s="569"/>
      <c r="U487" s="569"/>
      <c r="V487" s="569"/>
      <c r="W487" s="569"/>
      <c r="X487" s="569"/>
      <c r="Y487" s="569"/>
      <c r="Z487" s="569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7">
        <v>4640242180816</v>
      </c>
      <c r="E488" s="578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78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7">
        <v>4640242180595</v>
      </c>
      <c r="E489" s="578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60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5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6"/>
      <c r="P490" s="565" t="s">
        <v>72</v>
      </c>
      <c r="Q490" s="566"/>
      <c r="R490" s="566"/>
      <c r="S490" s="566"/>
      <c r="T490" s="566"/>
      <c r="U490" s="566"/>
      <c r="V490" s="567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x14ac:dyDescent="0.2">
      <c r="A491" s="569"/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76"/>
      <c r="P491" s="565" t="s">
        <v>72</v>
      </c>
      <c r="Q491" s="566"/>
      <c r="R491" s="566"/>
      <c r="S491" s="566"/>
      <c r="T491" s="566"/>
      <c r="U491" s="566"/>
      <c r="V491" s="567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customHeight="1" x14ac:dyDescent="0.25">
      <c r="A492" s="570" t="s">
        <v>74</v>
      </c>
      <c r="B492" s="569"/>
      <c r="C492" s="569"/>
      <c r="D492" s="569"/>
      <c r="E492" s="569"/>
      <c r="F492" s="569"/>
      <c r="G492" s="569"/>
      <c r="H492" s="569"/>
      <c r="I492" s="569"/>
      <c r="J492" s="569"/>
      <c r="K492" s="569"/>
      <c r="L492" s="569"/>
      <c r="M492" s="569"/>
      <c r="N492" s="569"/>
      <c r="O492" s="569"/>
      <c r="P492" s="569"/>
      <c r="Q492" s="569"/>
      <c r="R492" s="569"/>
      <c r="S492" s="569"/>
      <c r="T492" s="569"/>
      <c r="U492" s="569"/>
      <c r="V492" s="569"/>
      <c r="W492" s="569"/>
      <c r="X492" s="569"/>
      <c r="Y492" s="569"/>
      <c r="Z492" s="569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7">
        <v>4640242180533</v>
      </c>
      <c r="E493" s="578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86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500</v>
      </c>
      <c r="Y493" s="562">
        <f>IFERROR(IF(X493="",0,CEILING((X493/$H493),1)*$H493),"")</f>
        <v>504</v>
      </c>
      <c r="Z493" s="36">
        <f>IFERROR(IF(Y493=0,"",ROUNDUP(Y493/H493,0)*0.01898),"")</f>
        <v>1.06288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528.83333333333337</v>
      </c>
      <c r="BN493" s="64">
        <f>IFERROR(Y493*I493/H493,"0")</f>
        <v>533.06399999999996</v>
      </c>
      <c r="BO493" s="64">
        <f>IFERROR(1/J493*(X493/H493),"0")</f>
        <v>0.86805555555555558</v>
      </c>
      <c r="BP493" s="64">
        <f>IFERROR(1/J493*(Y493/H493),"0")</f>
        <v>0.875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7">
        <v>4640242181233</v>
      </c>
      <c r="E494" s="578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0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5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6"/>
      <c r="P495" s="565" t="s">
        <v>72</v>
      </c>
      <c r="Q495" s="566"/>
      <c r="R495" s="566"/>
      <c r="S495" s="566"/>
      <c r="T495" s="566"/>
      <c r="U495" s="566"/>
      <c r="V495" s="567"/>
      <c r="W495" s="37" t="s">
        <v>73</v>
      </c>
      <c r="X495" s="563">
        <f>IFERROR(X493/H493,"0")+IFERROR(X494/H494,"0")</f>
        <v>55.555555555555557</v>
      </c>
      <c r="Y495" s="563">
        <f>IFERROR(Y493/H493,"0")+IFERROR(Y494/H494,"0")</f>
        <v>56</v>
      </c>
      <c r="Z495" s="563">
        <f>IFERROR(IF(Z493="",0,Z493),"0")+IFERROR(IF(Z494="",0,Z494),"0")</f>
        <v>1.06288</v>
      </c>
      <c r="AA495" s="564"/>
      <c r="AB495" s="564"/>
      <c r="AC495" s="564"/>
    </row>
    <row r="496" spans="1:68" x14ac:dyDescent="0.2">
      <c r="A496" s="569"/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76"/>
      <c r="P496" s="565" t="s">
        <v>72</v>
      </c>
      <c r="Q496" s="566"/>
      <c r="R496" s="566"/>
      <c r="S496" s="566"/>
      <c r="T496" s="566"/>
      <c r="U496" s="566"/>
      <c r="V496" s="567"/>
      <c r="W496" s="37" t="s">
        <v>70</v>
      </c>
      <c r="X496" s="563">
        <f>IFERROR(SUM(X493:X494),"0")</f>
        <v>500</v>
      </c>
      <c r="Y496" s="563">
        <f>IFERROR(SUM(Y493:Y494),"0")</f>
        <v>504</v>
      </c>
      <c r="Z496" s="37"/>
      <c r="AA496" s="564"/>
      <c r="AB496" s="564"/>
      <c r="AC496" s="564"/>
    </row>
    <row r="497" spans="1:68" ht="14.25" customHeight="1" x14ac:dyDescent="0.25">
      <c r="A497" s="570" t="s">
        <v>174</v>
      </c>
      <c r="B497" s="569"/>
      <c r="C497" s="569"/>
      <c r="D497" s="569"/>
      <c r="E497" s="569"/>
      <c r="F497" s="569"/>
      <c r="G497" s="569"/>
      <c r="H497" s="569"/>
      <c r="I497" s="569"/>
      <c r="J497" s="569"/>
      <c r="K497" s="569"/>
      <c r="L497" s="569"/>
      <c r="M497" s="569"/>
      <c r="N497" s="569"/>
      <c r="O497" s="569"/>
      <c r="P497" s="569"/>
      <c r="Q497" s="569"/>
      <c r="R497" s="569"/>
      <c r="S497" s="569"/>
      <c r="T497" s="569"/>
      <c r="U497" s="569"/>
      <c r="V497" s="569"/>
      <c r="W497" s="569"/>
      <c r="X497" s="569"/>
      <c r="Y497" s="569"/>
      <c r="Z497" s="569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7">
        <v>4640242180120</v>
      </c>
      <c r="E498" s="578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1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7">
        <v>4640242180137</v>
      </c>
      <c r="E499" s="578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600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5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6"/>
      <c r="P500" s="565" t="s">
        <v>72</v>
      </c>
      <c r="Q500" s="566"/>
      <c r="R500" s="566"/>
      <c r="S500" s="566"/>
      <c r="T500" s="566"/>
      <c r="U500" s="566"/>
      <c r="V500" s="567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69"/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76"/>
      <c r="P501" s="565" t="s">
        <v>72</v>
      </c>
      <c r="Q501" s="566"/>
      <c r="R501" s="566"/>
      <c r="S501" s="566"/>
      <c r="T501" s="566"/>
      <c r="U501" s="566"/>
      <c r="V501" s="567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68" t="s">
        <v>781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6"/>
      <c r="AB502" s="556"/>
      <c r="AC502" s="556"/>
    </row>
    <row r="503" spans="1:68" ht="14.25" customHeight="1" x14ac:dyDescent="0.25">
      <c r="A503" s="570" t="s">
        <v>139</v>
      </c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69"/>
      <c r="P503" s="569"/>
      <c r="Q503" s="569"/>
      <c r="R503" s="569"/>
      <c r="S503" s="569"/>
      <c r="T503" s="569"/>
      <c r="U503" s="569"/>
      <c r="V503" s="569"/>
      <c r="W503" s="569"/>
      <c r="X503" s="569"/>
      <c r="Y503" s="569"/>
      <c r="Z503" s="569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7">
        <v>4640242180090</v>
      </c>
      <c r="E504" s="578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2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7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6"/>
      <c r="P505" s="565" t="s">
        <v>72</v>
      </c>
      <c r="Q505" s="566"/>
      <c r="R505" s="566"/>
      <c r="S505" s="566"/>
      <c r="T505" s="566"/>
      <c r="U505" s="566"/>
      <c r="V505" s="567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76"/>
      <c r="P506" s="565" t="s">
        <v>72</v>
      </c>
      <c r="Q506" s="566"/>
      <c r="R506" s="566"/>
      <c r="S506" s="566"/>
      <c r="T506" s="566"/>
      <c r="U506" s="566"/>
      <c r="V506" s="567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893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64"/>
      <c r="P507" s="679" t="s">
        <v>786</v>
      </c>
      <c r="Q507" s="680"/>
      <c r="R507" s="680"/>
      <c r="S507" s="680"/>
      <c r="T507" s="680"/>
      <c r="U507" s="680"/>
      <c r="V507" s="620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15002.5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15082.98</v>
      </c>
      <c r="Z507" s="37"/>
      <c r="AA507" s="564"/>
      <c r="AB507" s="564"/>
      <c r="AC507" s="5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64"/>
      <c r="P508" s="679" t="s">
        <v>787</v>
      </c>
      <c r="Q508" s="680"/>
      <c r="R508" s="680"/>
      <c r="S508" s="680"/>
      <c r="T508" s="680"/>
      <c r="U508" s="680"/>
      <c r="V508" s="620"/>
      <c r="W508" s="37" t="s">
        <v>70</v>
      </c>
      <c r="X508" s="563">
        <f>IFERROR(SUM(BM22:BM504),"0")</f>
        <v>15983.252814037814</v>
      </c>
      <c r="Y508" s="563">
        <f>IFERROR(SUM(BN22:BN504),"0")</f>
        <v>16068.697</v>
      </c>
      <c r="Z508" s="37"/>
      <c r="AA508" s="564"/>
      <c r="AB508" s="564"/>
      <c r="AC508" s="5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64"/>
      <c r="P509" s="679" t="s">
        <v>788</v>
      </c>
      <c r="Q509" s="680"/>
      <c r="R509" s="680"/>
      <c r="S509" s="680"/>
      <c r="T509" s="680"/>
      <c r="U509" s="680"/>
      <c r="V509" s="620"/>
      <c r="W509" s="37" t="s">
        <v>789</v>
      </c>
      <c r="X509" s="38">
        <f>ROUNDUP(SUM(BO22:BO504),0)</f>
        <v>28</v>
      </c>
      <c r="Y509" s="38">
        <f>ROUNDUP(SUM(BP22:BP504),0)</f>
        <v>28</v>
      </c>
      <c r="Z509" s="37"/>
      <c r="AA509" s="564"/>
      <c r="AB509" s="564"/>
      <c r="AC509" s="564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64"/>
      <c r="P510" s="679" t="s">
        <v>790</v>
      </c>
      <c r="Q510" s="680"/>
      <c r="R510" s="680"/>
      <c r="S510" s="680"/>
      <c r="T510" s="680"/>
      <c r="U510" s="680"/>
      <c r="V510" s="620"/>
      <c r="W510" s="37" t="s">
        <v>70</v>
      </c>
      <c r="X510" s="563">
        <f>GrossWeightTotal+PalletQtyTotal*25</f>
        <v>16683.252814037813</v>
      </c>
      <c r="Y510" s="563">
        <f>GrossWeightTotalR+PalletQtyTotalR*25</f>
        <v>16768.697</v>
      </c>
      <c r="Z510" s="37"/>
      <c r="AA510" s="564"/>
      <c r="AB510" s="564"/>
      <c r="AC510" s="564"/>
    </row>
    <row r="511" spans="1:68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64"/>
      <c r="P511" s="679" t="s">
        <v>791</v>
      </c>
      <c r="Q511" s="680"/>
      <c r="R511" s="680"/>
      <c r="S511" s="680"/>
      <c r="T511" s="680"/>
      <c r="U511" s="680"/>
      <c r="V511" s="620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3005.209130375797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3020</v>
      </c>
      <c r="Z511" s="37"/>
      <c r="AA511" s="564"/>
      <c r="AB511" s="564"/>
      <c r="AC511" s="564"/>
    </row>
    <row r="512" spans="1:68" ht="14.25" customHeight="1" x14ac:dyDescent="0.2">
      <c r="A512" s="569"/>
      <c r="B512" s="569"/>
      <c r="C512" s="569"/>
      <c r="D512" s="569"/>
      <c r="E512" s="569"/>
      <c r="F512" s="569"/>
      <c r="G512" s="569"/>
      <c r="H512" s="569"/>
      <c r="I512" s="569"/>
      <c r="J512" s="569"/>
      <c r="K512" s="569"/>
      <c r="L512" s="569"/>
      <c r="M512" s="569"/>
      <c r="N512" s="569"/>
      <c r="O512" s="764"/>
      <c r="P512" s="679" t="s">
        <v>792</v>
      </c>
      <c r="Q512" s="680"/>
      <c r="R512" s="680"/>
      <c r="S512" s="680"/>
      <c r="T512" s="680"/>
      <c r="U512" s="680"/>
      <c r="V512" s="620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33.07508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9" t="s">
        <v>101</v>
      </c>
      <c r="D514" s="659"/>
      <c r="E514" s="659"/>
      <c r="F514" s="659"/>
      <c r="G514" s="659"/>
      <c r="H514" s="594"/>
      <c r="I514" s="589" t="s">
        <v>260</v>
      </c>
      <c r="J514" s="659"/>
      <c r="K514" s="659"/>
      <c r="L514" s="659"/>
      <c r="M514" s="659"/>
      <c r="N514" s="659"/>
      <c r="O514" s="659"/>
      <c r="P514" s="659"/>
      <c r="Q514" s="659"/>
      <c r="R514" s="659"/>
      <c r="S514" s="594"/>
      <c r="T514" s="589" t="s">
        <v>548</v>
      </c>
      <c r="U514" s="594"/>
      <c r="V514" s="589" t="s">
        <v>605</v>
      </c>
      <c r="W514" s="659"/>
      <c r="X514" s="659"/>
      <c r="Y514" s="594"/>
      <c r="Z514" s="558" t="s">
        <v>661</v>
      </c>
      <c r="AA514" s="589" t="s">
        <v>730</v>
      </c>
      <c r="AB514" s="594"/>
      <c r="AC514" s="52"/>
      <c r="AF514" s="559"/>
    </row>
    <row r="515" spans="1:32" ht="14.25" customHeight="1" thickTop="1" x14ac:dyDescent="0.2">
      <c r="A515" s="667" t="s">
        <v>795</v>
      </c>
      <c r="B515" s="589" t="s">
        <v>63</v>
      </c>
      <c r="C515" s="589" t="s">
        <v>102</v>
      </c>
      <c r="D515" s="589" t="s">
        <v>119</v>
      </c>
      <c r="E515" s="589" t="s">
        <v>181</v>
      </c>
      <c r="F515" s="589" t="s">
        <v>203</v>
      </c>
      <c r="G515" s="589" t="s">
        <v>236</v>
      </c>
      <c r="H515" s="589" t="s">
        <v>101</v>
      </c>
      <c r="I515" s="589" t="s">
        <v>261</v>
      </c>
      <c r="J515" s="589" t="s">
        <v>301</v>
      </c>
      <c r="K515" s="589" t="s">
        <v>362</v>
      </c>
      <c r="L515" s="589" t="s">
        <v>402</v>
      </c>
      <c r="M515" s="589" t="s">
        <v>418</v>
      </c>
      <c r="N515" s="559"/>
      <c r="O515" s="589" t="s">
        <v>431</v>
      </c>
      <c r="P515" s="589" t="s">
        <v>441</v>
      </c>
      <c r="Q515" s="589" t="s">
        <v>448</v>
      </c>
      <c r="R515" s="589" t="s">
        <v>453</v>
      </c>
      <c r="S515" s="589" t="s">
        <v>538</v>
      </c>
      <c r="T515" s="589" t="s">
        <v>549</v>
      </c>
      <c r="U515" s="589" t="s">
        <v>583</v>
      </c>
      <c r="V515" s="589" t="s">
        <v>606</v>
      </c>
      <c r="W515" s="589" t="s">
        <v>638</v>
      </c>
      <c r="X515" s="589" t="s">
        <v>653</v>
      </c>
      <c r="Y515" s="589" t="s">
        <v>657</v>
      </c>
      <c r="Z515" s="589" t="s">
        <v>661</v>
      </c>
      <c r="AA515" s="589" t="s">
        <v>730</v>
      </c>
      <c r="AB515" s="589" t="s">
        <v>781</v>
      </c>
      <c r="AC515" s="52"/>
      <c r="AF515" s="559"/>
    </row>
    <row r="516" spans="1:32" ht="13.5" customHeight="1" thickBot="1" x14ac:dyDescent="0.25">
      <c r="A516" s="668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59"/>
      <c r="O516" s="590"/>
      <c r="P516" s="590"/>
      <c r="Q516" s="590"/>
      <c r="R516" s="590"/>
      <c r="S516" s="590"/>
      <c r="T516" s="590"/>
      <c r="U516" s="590"/>
      <c r="V516" s="590"/>
      <c r="W516" s="590"/>
      <c r="X516" s="590"/>
      <c r="Y516" s="590"/>
      <c r="Z516" s="590"/>
      <c r="AA516" s="590"/>
      <c r="AB516" s="590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446.40000000000003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</f>
        <v>1311.48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1339.2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2109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47.339999999999989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67.2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257.39999999999998</v>
      </c>
      <c r="S517" s="46">
        <f>IFERROR(Y337*1,"0")+IFERROR(Y338*1,"0")+IFERROR(Y339*1,"0")</f>
        <v>151.20000000000002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1173</v>
      </c>
      <c r="U517" s="46">
        <f>IFERROR(Y370*1,"0")+IFERROR(Y371*1,"0")+IFERROR(Y372*1,"0")+IFERROR(Y373*1,"0")+IFERROR(Y377*1,"0")+IFERROR(Y381*1,"0")+IFERROR(Y382*1,"0")+IFERROR(Y386*1,"0")</f>
        <v>1101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54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6120.9600000000009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804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P79:T79"/>
    <mergeCell ref="P244:T244"/>
    <mergeCell ref="P302:T302"/>
    <mergeCell ref="D174:E174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