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0D1D0B8-30C4-4A83-9518-28D9AEB3A6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W516" i="1" s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Y382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6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Y71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0" i="1" s="1"/>
  <c r="BO22" i="1"/>
  <c r="BM22" i="1"/>
  <c r="X507" i="1" s="1"/>
  <c r="Y22" i="1"/>
  <c r="H10" i="1"/>
  <c r="F10" i="1"/>
  <c r="J9" i="1"/>
  <c r="F9" i="1"/>
  <c r="A9" i="1"/>
  <c r="A10" i="1" s="1"/>
  <c r="D7" i="1"/>
  <c r="Q6" i="1"/>
  <c r="P2" i="1"/>
  <c r="BP28" i="1" l="1"/>
  <c r="BN28" i="1"/>
  <c r="Z28" i="1"/>
  <c r="Y32" i="1"/>
  <c r="BP42" i="1"/>
  <c r="BN42" i="1"/>
  <c r="Z42" i="1"/>
  <c r="Z44" i="1" s="1"/>
  <c r="BP55" i="1"/>
  <c r="BN55" i="1"/>
  <c r="Z55" i="1"/>
  <c r="BP63" i="1"/>
  <c r="BN63" i="1"/>
  <c r="Z63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6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6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6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B516" i="1"/>
  <c r="Y23" i="1"/>
  <c r="BP22" i="1"/>
  <c r="BN22" i="1"/>
  <c r="Z22" i="1"/>
  <c r="Z23" i="1" s="1"/>
  <c r="X508" i="1"/>
  <c r="X509" i="1" s="1"/>
  <c r="Y24" i="1"/>
  <c r="Y33" i="1"/>
  <c r="BP26" i="1"/>
  <c r="BN26" i="1"/>
  <c r="Z26" i="1"/>
  <c r="BP30" i="1"/>
  <c r="BN30" i="1"/>
  <c r="Z30" i="1"/>
  <c r="Y44" i="1"/>
  <c r="BP53" i="1"/>
  <c r="BN53" i="1"/>
  <c r="Z53" i="1"/>
  <c r="Z58" i="1" s="1"/>
  <c r="D516" i="1"/>
  <c r="BP57" i="1"/>
  <c r="BN57" i="1"/>
  <c r="Z57" i="1"/>
  <c r="Y59" i="1"/>
  <c r="Y66" i="1"/>
  <c r="BP61" i="1"/>
  <c r="BN61" i="1"/>
  <c r="Z61" i="1"/>
  <c r="Z65" i="1" s="1"/>
  <c r="Y65" i="1"/>
  <c r="BP69" i="1"/>
  <c r="BN69" i="1"/>
  <c r="Z69" i="1"/>
  <c r="Z71" i="1" s="1"/>
  <c r="Y80" i="1"/>
  <c r="BP77" i="1"/>
  <c r="BN77" i="1"/>
  <c r="Z77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6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Y248" i="1"/>
  <c r="Y256" i="1"/>
  <c r="BP251" i="1"/>
  <c r="BN251" i="1"/>
  <c r="Z251" i="1"/>
  <c r="L516" i="1"/>
  <c r="BP255" i="1"/>
  <c r="BN255" i="1"/>
  <c r="Z255" i="1"/>
  <c r="Y257" i="1"/>
  <c r="M516" i="1"/>
  <c r="Y264" i="1"/>
  <c r="BP260" i="1"/>
  <c r="BN260" i="1"/>
  <c r="Z260" i="1"/>
  <c r="BP263" i="1"/>
  <c r="BN263" i="1"/>
  <c r="Z263" i="1"/>
  <c r="Y265" i="1"/>
  <c r="O516" i="1"/>
  <c r="Y271" i="1"/>
  <c r="BP268" i="1"/>
  <c r="BN268" i="1"/>
  <c r="Z268" i="1"/>
  <c r="Z271" i="1" s="1"/>
  <c r="Y272" i="1"/>
  <c r="Y277" i="1"/>
  <c r="Y281" i="1"/>
  <c r="Y286" i="1"/>
  <c r="R516" i="1"/>
  <c r="Y295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32" i="1"/>
  <c r="BP330" i="1"/>
  <c r="BN330" i="1"/>
  <c r="Z330" i="1"/>
  <c r="BP345" i="1"/>
  <c r="BN345" i="1"/>
  <c r="Z345" i="1"/>
  <c r="BP349" i="1"/>
  <c r="BN349" i="1"/>
  <c r="Z349" i="1"/>
  <c r="BP370" i="1"/>
  <c r="BN370" i="1"/>
  <c r="Z370" i="1"/>
  <c r="Z373" i="1" s="1"/>
  <c r="BP392" i="1"/>
  <c r="BN392" i="1"/>
  <c r="Z392" i="1"/>
  <c r="Z401" i="1" s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BP417" i="1"/>
  <c r="BN417" i="1"/>
  <c r="Z417" i="1"/>
  <c r="Y419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Y448" i="1"/>
  <c r="BP433" i="1"/>
  <c r="BN433" i="1"/>
  <c r="Z433" i="1"/>
  <c r="BP436" i="1"/>
  <c r="BN436" i="1"/>
  <c r="Z436" i="1"/>
  <c r="BP440" i="1"/>
  <c r="BN440" i="1"/>
  <c r="Z440" i="1"/>
  <c r="U516" i="1"/>
  <c r="H9" i="1"/>
  <c r="X506" i="1"/>
  <c r="C516" i="1"/>
  <c r="Y45" i="1"/>
  <c r="E516" i="1"/>
  <c r="Y93" i="1"/>
  <c r="G516" i="1"/>
  <c r="Y132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33" i="1"/>
  <c r="Y332" i="1"/>
  <c r="Z339" i="1"/>
  <c r="BP337" i="1"/>
  <c r="BN337" i="1"/>
  <c r="Z337" i="1"/>
  <c r="BP347" i="1"/>
  <c r="BN347" i="1"/>
  <c r="Z347" i="1"/>
  <c r="Z351" i="1" s="1"/>
  <c r="Y351" i="1"/>
  <c r="BP355" i="1"/>
  <c r="BN355" i="1"/>
  <c r="Z355" i="1"/>
  <c r="Z356" i="1" s="1"/>
  <c r="Y357" i="1"/>
  <c r="Y362" i="1"/>
  <c r="BP359" i="1"/>
  <c r="BN359" i="1"/>
  <c r="Z359" i="1"/>
  <c r="Z361" i="1" s="1"/>
  <c r="Y373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406" i="1"/>
  <c r="BP415" i="1"/>
  <c r="BN415" i="1"/>
  <c r="Z415" i="1"/>
  <c r="Z418" i="1" s="1"/>
  <c r="BP435" i="1"/>
  <c r="BN435" i="1"/>
  <c r="Z435" i="1"/>
  <c r="BP438" i="1"/>
  <c r="BN438" i="1"/>
  <c r="Z438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4" i="1"/>
  <c r="BP481" i="1"/>
  <c r="BN481" i="1"/>
  <c r="Z481" i="1"/>
  <c r="AA516" i="1"/>
  <c r="BP483" i="1"/>
  <c r="BN483" i="1"/>
  <c r="Z483" i="1"/>
  <c r="Y485" i="1"/>
  <c r="Y494" i="1"/>
  <c r="BP492" i="1"/>
  <c r="BN492" i="1"/>
  <c r="Z492" i="1"/>
  <c r="Y495" i="1"/>
  <c r="Y516" i="1"/>
  <c r="Y340" i="1"/>
  <c r="T516" i="1"/>
  <c r="Y352" i="1"/>
  <c r="V516" i="1"/>
  <c r="Y401" i="1"/>
  <c r="Y412" i="1"/>
  <c r="BP441" i="1"/>
  <c r="BN441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Z484" i="1" l="1"/>
  <c r="Z463" i="1"/>
  <c r="Z295" i="1"/>
  <c r="Z319" i="1"/>
  <c r="Z313" i="1"/>
  <c r="Z264" i="1"/>
  <c r="Z256" i="1"/>
  <c r="Z231" i="1"/>
  <c r="Z32" i="1"/>
  <c r="Y506" i="1"/>
  <c r="Y508" i="1"/>
  <c r="Z153" i="1"/>
  <c r="Z100" i="1"/>
  <c r="Z511" i="1" s="1"/>
  <c r="Z494" i="1"/>
  <c r="Z305" i="1"/>
  <c r="Z447" i="1"/>
  <c r="Z171" i="1"/>
  <c r="Y507" i="1"/>
  <c r="Y510" i="1"/>
  <c r="Z108" i="1"/>
  <c r="Y509" i="1" l="1"/>
</calcChain>
</file>

<file path=xl/sharedStrings.xml><?xml version="1.0" encoding="utf-8"?>
<sst xmlns="http://schemas.openxmlformats.org/spreadsheetml/2006/main" count="2251" uniqueCount="809">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</sst>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9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45872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0.375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21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6"/>
      <c r="R10" s="727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7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692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82" t="s">
        <v>51</v>
      </c>
      <c r="V17" s="586"/>
      <c r="W17" s="601" t="s">
        <v>52</v>
      </c>
      <c r="X17" s="601" t="s">
        <v>53</v>
      </c>
      <c r="Y17" s="886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4"/>
      <c r="AF17" s="845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63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101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240</v>
      </c>
      <c r="Y42" s="560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1">
        <f>IFERROR(X41/H41,"0")+IFERROR(X42/H42,"0")+IFERROR(X43/H43,"0")</f>
        <v>69.259259259259267</v>
      </c>
      <c r="Y44" s="561">
        <f>IFERROR(Y41/H41,"0")+IFERROR(Y42/H42,"0")+IFERROR(Y43/H43,"0")</f>
        <v>70</v>
      </c>
      <c r="Z44" s="561">
        <f>IFERROR(IF(Z41="",0,Z41),"0")+IFERROR(IF(Z42="",0,Z42),"0")+IFERROR(IF(Z43="",0,Z43),"0")</f>
        <v>0.73099999999999998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1">
        <f>IFERROR(SUM(X41:X43),"0")</f>
        <v>340</v>
      </c>
      <c r="Y45" s="561">
        <f>IFERROR(SUM(Y41:Y43),"0")</f>
        <v>348</v>
      </c>
      <c r="Z45" s="37"/>
      <c r="AA45" s="562"/>
      <c r="AB45" s="562"/>
      <c r="AC45" s="562"/>
    </row>
    <row r="46" spans="1:68" ht="14.25" customHeight="1" x14ac:dyDescent="0.25">
      <c r="A46" s="574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200</v>
      </c>
      <c r="Y53" s="56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360</v>
      </c>
      <c r="Y57" s="560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1">
        <f>IFERROR(X52/H52,"0")+IFERROR(X53/H53,"0")+IFERROR(X54/H54,"0")+IFERROR(X55/H55,"0")+IFERROR(X56/H56,"0")+IFERROR(X57/H57,"0")</f>
        <v>98.518518518518519</v>
      </c>
      <c r="Y58" s="561">
        <f>IFERROR(Y52/H52,"0")+IFERROR(Y53/H53,"0")+IFERROR(Y54/H54,"0")+IFERROR(Y55/H55,"0")+IFERROR(Y56/H56,"0")+IFERROR(Y57/H57,"0")</f>
        <v>99</v>
      </c>
      <c r="Z58" s="561">
        <f>IFERROR(IF(Z52="",0,Z52),"0")+IFERROR(IF(Z53="",0,Z53),"0")+IFERROR(IF(Z54="",0,Z54),"0")+IFERROR(IF(Z55="",0,Z55),"0")+IFERROR(IF(Z56="",0,Z56),"0")+IFERROR(IF(Z57="",0,Z57),"0")</f>
        <v>1.08222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1">
        <f>IFERROR(SUM(X52:X57),"0")</f>
        <v>560</v>
      </c>
      <c r="Y59" s="561">
        <f>IFERROR(SUM(Y52:Y57),"0")</f>
        <v>565.20000000000005</v>
      </c>
      <c r="Z59" s="37"/>
      <c r="AA59" s="562"/>
      <c r="AB59" s="562"/>
      <c r="AC59" s="562"/>
    </row>
    <row r="60" spans="1:68" ht="14.25" customHeight="1" x14ac:dyDescent="0.25">
      <c r="A60" s="574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300</v>
      </c>
      <c r="Y61" s="56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135</v>
      </c>
      <c r="Y64" s="560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1">
        <f>IFERROR(X61/H61,"0")+IFERROR(X62/H62,"0")+IFERROR(X63/H63,"0")+IFERROR(X64/H64,"0")</f>
        <v>77.777777777777771</v>
      </c>
      <c r="Y65" s="561">
        <f>IFERROR(Y61/H61,"0")+IFERROR(Y62/H62,"0")+IFERROR(Y63/H63,"0")+IFERROR(Y64/H64,"0")</f>
        <v>78</v>
      </c>
      <c r="Z65" s="561">
        <f>IFERROR(IF(Z61="",0,Z61),"0")+IFERROR(IF(Z62="",0,Z62),"0")+IFERROR(IF(Z63="",0,Z63),"0")+IFERROR(IF(Z64="",0,Z64),"0")</f>
        <v>0.85694000000000004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1">
        <f>IFERROR(SUM(X61:X64),"0")</f>
        <v>435</v>
      </c>
      <c r="Y66" s="561">
        <f>IFERROR(SUM(Y61:Y64),"0")</f>
        <v>437.40000000000003</v>
      </c>
      <c r="Z66" s="37"/>
      <c r="AA66" s="562"/>
      <c r="AB66" s="562"/>
      <c r="AC66" s="562"/>
    </row>
    <row r="67" spans="1:68" ht="14.25" customHeight="1" x14ac:dyDescent="0.25">
      <c r="A67" s="574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30</v>
      </c>
      <c r="Y83" s="560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1">
        <f>IFERROR(X83/H83,"0")+IFERROR(X84/H84,"0")</f>
        <v>3.8461538461538463</v>
      </c>
      <c r="Y85" s="561">
        <f>IFERROR(Y83/H83,"0")+IFERROR(Y84/H84,"0")</f>
        <v>4</v>
      </c>
      <c r="Z85" s="561">
        <f>IFERROR(IF(Z83="",0,Z83),"0")+IFERROR(IF(Z84="",0,Z84),"0")</f>
        <v>7.5920000000000001E-2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1">
        <f>IFERROR(SUM(X83:X84),"0")</f>
        <v>30</v>
      </c>
      <c r="Y86" s="561">
        <f>IFERROR(SUM(Y83:Y84),"0")</f>
        <v>31.2</v>
      </c>
      <c r="Z86" s="37"/>
      <c r="AA86" s="562"/>
      <c r="AB86" s="562"/>
      <c r="AC86" s="562"/>
    </row>
    <row r="87" spans="1:68" ht="16.5" customHeight="1" x14ac:dyDescent="0.25">
      <c r="A87" s="582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200</v>
      </c>
      <c r="Y89" s="56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540</v>
      </c>
      <c r="Y91" s="560">
        <f>IFERROR(IF(X91="",0,CEILING((X91/$H91),1)*$H91),"")</f>
        <v>540</v>
      </c>
      <c r="Z91" s="36">
        <f>IFERROR(IF(Y91=0,"",ROUNDUP(Y91/H91,0)*0.00902),"")</f>
        <v>1.0824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565.20000000000005</v>
      </c>
      <c r="BN91" s="64">
        <f>IFERROR(Y91*I91/H91,"0")</f>
        <v>565.20000000000005</v>
      </c>
      <c r="BO91" s="64">
        <f>IFERROR(1/J91*(X91/H91),"0")</f>
        <v>0.90909090909090917</v>
      </c>
      <c r="BP91" s="64">
        <f>IFERROR(1/J91*(Y91/H91),"0")</f>
        <v>0.90909090909090917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1">
        <f>IFERROR(X89/H89,"0")+IFERROR(X90/H90,"0")+IFERROR(X91/H91,"0")</f>
        <v>138.51851851851853</v>
      </c>
      <c r="Y92" s="561">
        <f>IFERROR(Y89/H89,"0")+IFERROR(Y90/H90,"0")+IFERROR(Y91/H91,"0")</f>
        <v>139</v>
      </c>
      <c r="Z92" s="561">
        <f>IFERROR(IF(Z89="",0,Z89),"0")+IFERROR(IF(Z90="",0,Z90),"0")+IFERROR(IF(Z91="",0,Z91),"0")</f>
        <v>1.44302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1">
        <f>IFERROR(SUM(X89:X91),"0")</f>
        <v>740</v>
      </c>
      <c r="Y93" s="561">
        <f>IFERROR(SUM(Y89:Y91),"0")</f>
        <v>745.2</v>
      </c>
      <c r="Z93" s="37"/>
      <c r="AA93" s="562"/>
      <c r="AB93" s="562"/>
      <c r="AC93" s="562"/>
    </row>
    <row r="94" spans="1:68" ht="14.25" customHeight="1" x14ac:dyDescent="0.25">
      <c r="A94" s="574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9" t="s">
        <v>189</v>
      </c>
      <c r="Q95" s="564"/>
      <c r="R95" s="564"/>
      <c r="S95" s="564"/>
      <c r="T95" s="565"/>
      <c r="U95" s="34"/>
      <c r="V95" s="34"/>
      <c r="W95" s="35" t="s">
        <v>70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540</v>
      </c>
      <c r="Y98" s="560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72</v>
      </c>
      <c r="Q100" s="578"/>
      <c r="R100" s="578"/>
      <c r="S100" s="578"/>
      <c r="T100" s="578"/>
      <c r="U100" s="578"/>
      <c r="V100" s="579"/>
      <c r="W100" s="37" t="s">
        <v>73</v>
      </c>
      <c r="X100" s="561">
        <f>IFERROR(X95/H95,"0")+IFERROR(X96/H96,"0")+IFERROR(X97/H97,"0")+IFERROR(X98/H98,"0")+IFERROR(X99/H99,"0")</f>
        <v>237.03703703703704</v>
      </c>
      <c r="Y100" s="561">
        <f>IFERROR(Y95/H95,"0")+IFERROR(Y96/H96,"0")+IFERROR(Y97/H97,"0")+IFERROR(Y98/H98,"0")+IFERROR(Y99/H99,"0")</f>
        <v>238</v>
      </c>
      <c r="Z100" s="561">
        <f>IFERROR(IF(Z95="",0,Z95),"0")+IFERROR(IF(Z96="",0,Z96),"0")+IFERROR(IF(Z97="",0,Z97),"0")+IFERROR(IF(Z98="",0,Z98),"0")+IFERROR(IF(Z99="",0,Z99),"0")</f>
        <v>2.0232399999999999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72</v>
      </c>
      <c r="Q101" s="578"/>
      <c r="R101" s="578"/>
      <c r="S101" s="578"/>
      <c r="T101" s="578"/>
      <c r="U101" s="578"/>
      <c r="V101" s="579"/>
      <c r="W101" s="37" t="s">
        <v>70</v>
      </c>
      <c r="X101" s="561">
        <f>IFERROR(SUM(X95:X99),"0")</f>
        <v>840</v>
      </c>
      <c r="Y101" s="561">
        <f>IFERROR(SUM(Y95:Y99),"0")</f>
        <v>847.8</v>
      </c>
      <c r="Z101" s="37"/>
      <c r="AA101" s="562"/>
      <c r="AB101" s="562"/>
      <c r="AC101" s="562"/>
    </row>
    <row r="102" spans="1:68" ht="16.5" customHeight="1" x14ac:dyDescent="0.25">
      <c r="A102" s="582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450</v>
      </c>
      <c r="Y106" s="56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72</v>
      </c>
      <c r="Q108" s="578"/>
      <c r="R108" s="578"/>
      <c r="S108" s="578"/>
      <c r="T108" s="578"/>
      <c r="U108" s="578"/>
      <c r="V108" s="579"/>
      <c r="W108" s="37" t="s">
        <v>73</v>
      </c>
      <c r="X108" s="561">
        <f>IFERROR(X104/H104,"0")+IFERROR(X105/H105,"0")+IFERROR(X106/H106,"0")+IFERROR(X107/H107,"0")</f>
        <v>100</v>
      </c>
      <c r="Y108" s="561">
        <f>IFERROR(Y104/H104,"0")+IFERROR(Y105/H105,"0")+IFERROR(Y106/H106,"0")+IFERROR(Y107/H107,"0")</f>
        <v>100</v>
      </c>
      <c r="Z108" s="561">
        <f>IFERROR(IF(Z104="",0,Z104),"0")+IFERROR(IF(Z105="",0,Z105),"0")+IFERROR(IF(Z106="",0,Z106),"0")+IFERROR(IF(Z107="",0,Z107),"0")</f>
        <v>0.90200000000000002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72</v>
      </c>
      <c r="Q109" s="578"/>
      <c r="R109" s="578"/>
      <c r="S109" s="578"/>
      <c r="T109" s="578"/>
      <c r="U109" s="578"/>
      <c r="V109" s="579"/>
      <c r="W109" s="37" t="s">
        <v>70</v>
      </c>
      <c r="X109" s="561">
        <f>IFERROR(SUM(X104:X107),"0")</f>
        <v>450</v>
      </c>
      <c r="Y109" s="561">
        <f>IFERROR(SUM(Y104:Y107),"0")</f>
        <v>450</v>
      </c>
      <c r="Z109" s="37"/>
      <c r="AA109" s="562"/>
      <c r="AB109" s="562"/>
      <c r="AC109" s="562"/>
    </row>
    <row r="110" spans="1:68" ht="14.25" customHeight="1" x14ac:dyDescent="0.25">
      <c r="A110" s="574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72</v>
      </c>
      <c r="Q114" s="578"/>
      <c r="R114" s="578"/>
      <c r="S114" s="578"/>
      <c r="T114" s="578"/>
      <c r="U114" s="578"/>
      <c r="V114" s="579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72</v>
      </c>
      <c r="Q115" s="578"/>
      <c r="R115" s="578"/>
      <c r="S115" s="578"/>
      <c r="T115" s="578"/>
      <c r="U115" s="578"/>
      <c r="V115" s="579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200</v>
      </c>
      <c r="Y117" s="560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630</v>
      </c>
      <c r="Y119" s="560">
        <f>IFERROR(IF(X119="",0,CEILING((X119/$H119),1)*$H119),"")</f>
        <v>631.80000000000007</v>
      </c>
      <c r="Z119" s="36">
        <f>IFERROR(IF(Y119=0,"",ROUNDUP(Y119/H119,0)*0.00651),"")</f>
        <v>1.5233400000000001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688.8</v>
      </c>
      <c r="BN119" s="64">
        <f>IFERROR(Y119*I119/H119,"0")</f>
        <v>690.76800000000003</v>
      </c>
      <c r="BO119" s="64">
        <f>IFERROR(1/J119*(X119/H119),"0")</f>
        <v>1.2820512820512819</v>
      </c>
      <c r="BP119" s="64">
        <f>IFERROR(1/J119*(Y119/H119),"0")</f>
        <v>1.2857142857142858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60</v>
      </c>
      <c r="Y120" s="560">
        <f>IFERROR(IF(X120="",0,CEILING((X120/$H120),1)*$H120),"")</f>
        <v>61.2</v>
      </c>
      <c r="Z120" s="36">
        <f>IFERROR(IF(Y120=0,"",ROUNDUP(Y120/H120,0)*0.00651),"")</f>
        <v>0.22134000000000001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66</v>
      </c>
      <c r="BN120" s="64">
        <f>IFERROR(Y120*I120/H120,"0")</f>
        <v>67.319999999999993</v>
      </c>
      <c r="BO120" s="64">
        <f>IFERROR(1/J120*(X120/H120),"0")</f>
        <v>0.18315018315018317</v>
      </c>
      <c r="BP120" s="64">
        <f>IFERROR(1/J120*(Y120/H120),"0")</f>
        <v>0.18681318681318682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72</v>
      </c>
      <c r="Q121" s="578"/>
      <c r="R121" s="578"/>
      <c r="S121" s="578"/>
      <c r="T121" s="578"/>
      <c r="U121" s="578"/>
      <c r="V121" s="579"/>
      <c r="W121" s="37" t="s">
        <v>73</v>
      </c>
      <c r="X121" s="561">
        <f>IFERROR(X117/H117,"0")+IFERROR(X118/H118,"0")+IFERROR(X119/H119,"0")+IFERROR(X120/H120,"0")</f>
        <v>291.35802469135797</v>
      </c>
      <c r="Y121" s="561">
        <f>IFERROR(Y117/H117,"0")+IFERROR(Y118/H118,"0")+IFERROR(Y119/H119,"0")+IFERROR(Y120/H120,"0")</f>
        <v>293</v>
      </c>
      <c r="Z121" s="561">
        <f>IFERROR(IF(Z117="",0,Z117),"0")+IFERROR(IF(Z118="",0,Z118),"0")+IFERROR(IF(Z119="",0,Z119),"0")+IFERROR(IF(Z120="",0,Z120),"0")</f>
        <v>2.2191800000000002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72</v>
      </c>
      <c r="Q122" s="578"/>
      <c r="R122" s="578"/>
      <c r="S122" s="578"/>
      <c r="T122" s="578"/>
      <c r="U122" s="578"/>
      <c r="V122" s="579"/>
      <c r="W122" s="37" t="s">
        <v>70</v>
      </c>
      <c r="X122" s="561">
        <f>IFERROR(SUM(X117:X120),"0")</f>
        <v>890</v>
      </c>
      <c r="Y122" s="561">
        <f>IFERROR(SUM(Y117:Y120),"0")</f>
        <v>895.50000000000011</v>
      </c>
      <c r="Z122" s="37"/>
      <c r="AA122" s="562"/>
      <c r="AB122" s="562"/>
      <c r="AC122" s="562"/>
    </row>
    <row r="123" spans="1:68" ht="14.25" customHeight="1" x14ac:dyDescent="0.25">
      <c r="A123" s="574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33</v>
      </c>
      <c r="Y125" s="560">
        <f>IFERROR(IF(X125="",0,CEILING((X125/$H125),1)*$H125),"")</f>
        <v>33.659999999999997</v>
      </c>
      <c r="Z125" s="36">
        <f>IFERROR(IF(Y125=0,"",ROUNDUP(Y125/H125,0)*0.00651),"")</f>
        <v>0.11067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37.299999999999997</v>
      </c>
      <c r="BN125" s="64">
        <f>IFERROR(Y125*I125/H125,"0")</f>
        <v>38.045999999999992</v>
      </c>
      <c r="BO125" s="64">
        <f>IFERROR(1/J125*(X125/H125),"0")</f>
        <v>9.1575091575091583E-2</v>
      </c>
      <c r="BP125" s="64">
        <f>IFERROR(1/J125*(Y125/H125),"0")</f>
        <v>9.3406593406593408E-2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72</v>
      </c>
      <c r="Q126" s="578"/>
      <c r="R126" s="578"/>
      <c r="S126" s="578"/>
      <c r="T126" s="578"/>
      <c r="U126" s="578"/>
      <c r="V126" s="579"/>
      <c r="W126" s="37" t="s">
        <v>73</v>
      </c>
      <c r="X126" s="561">
        <f>IFERROR(X124/H124,"0")+IFERROR(X125/H125,"0")</f>
        <v>16.666666666666668</v>
      </c>
      <c r="Y126" s="561">
        <f>IFERROR(Y124/H124,"0")+IFERROR(Y125/H125,"0")</f>
        <v>17</v>
      </c>
      <c r="Z126" s="561">
        <f>IFERROR(IF(Z124="",0,Z124),"0")+IFERROR(IF(Z125="",0,Z125),"0")</f>
        <v>0.11067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72</v>
      </c>
      <c r="Q127" s="578"/>
      <c r="R127" s="578"/>
      <c r="S127" s="578"/>
      <c r="T127" s="578"/>
      <c r="U127" s="578"/>
      <c r="V127" s="579"/>
      <c r="W127" s="37" t="s">
        <v>70</v>
      </c>
      <c r="X127" s="561">
        <f>IFERROR(SUM(X124:X125),"0")</f>
        <v>33</v>
      </c>
      <c r="Y127" s="561">
        <f>IFERROR(SUM(Y124:Y125),"0")</f>
        <v>33.659999999999997</v>
      </c>
      <c r="Z127" s="37"/>
      <c r="AA127" s="562"/>
      <c r="AB127" s="562"/>
      <c r="AC127" s="562"/>
    </row>
    <row r="128" spans="1:68" ht="16.5" customHeight="1" x14ac:dyDescent="0.25">
      <c r="A128" s="582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120</v>
      </c>
      <c r="Y131" s="560">
        <f>IFERROR(IF(X131="",0,CEILING((X131/$H131),1)*$H131),"")</f>
        <v>121.60000000000001</v>
      </c>
      <c r="Z131" s="36">
        <f>IFERROR(IF(Y131=0,"",ROUNDUP(Y131/H131,0)*0.00651),"")</f>
        <v>0.24738000000000002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126.74999999999999</v>
      </c>
      <c r="BN131" s="64">
        <f>IFERROR(Y131*I131/H131,"0")</f>
        <v>128.44</v>
      </c>
      <c r="BO131" s="64">
        <f>IFERROR(1/J131*(X131/H131),"0")</f>
        <v>0.20604395604395606</v>
      </c>
      <c r="BP131" s="64">
        <f>IFERROR(1/J131*(Y131/H131),"0")</f>
        <v>0.2087912087912088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72</v>
      </c>
      <c r="Q132" s="578"/>
      <c r="R132" s="578"/>
      <c r="S132" s="578"/>
      <c r="T132" s="578"/>
      <c r="U132" s="578"/>
      <c r="V132" s="579"/>
      <c r="W132" s="37" t="s">
        <v>73</v>
      </c>
      <c r="X132" s="561">
        <f>IFERROR(X130/H130,"0")+IFERROR(X131/H131,"0")</f>
        <v>37.5</v>
      </c>
      <c r="Y132" s="561">
        <f>IFERROR(Y130/H130,"0")+IFERROR(Y131/H131,"0")</f>
        <v>38</v>
      </c>
      <c r="Z132" s="561">
        <f>IFERROR(IF(Z130="",0,Z130),"0")+IFERROR(IF(Z131="",0,Z131),"0")</f>
        <v>0.24738000000000002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72</v>
      </c>
      <c r="Q133" s="578"/>
      <c r="R133" s="578"/>
      <c r="S133" s="578"/>
      <c r="T133" s="578"/>
      <c r="U133" s="578"/>
      <c r="V133" s="579"/>
      <c r="W133" s="37" t="s">
        <v>70</v>
      </c>
      <c r="X133" s="561">
        <f>IFERROR(SUM(X130:X131),"0")</f>
        <v>120</v>
      </c>
      <c r="Y133" s="561">
        <f>IFERROR(SUM(Y130:Y131),"0")</f>
        <v>121.60000000000001</v>
      </c>
      <c r="Z133" s="37"/>
      <c r="AA133" s="562"/>
      <c r="AB133" s="562"/>
      <c r="AC133" s="562"/>
    </row>
    <row r="134" spans="1:68" ht="14.25" customHeight="1" x14ac:dyDescent="0.25">
      <c r="A134" s="574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52.5</v>
      </c>
      <c r="Y135" s="560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72</v>
      </c>
      <c r="Q137" s="578"/>
      <c r="R137" s="578"/>
      <c r="S137" s="578"/>
      <c r="T137" s="578"/>
      <c r="U137" s="578"/>
      <c r="V137" s="579"/>
      <c r="W137" s="37" t="s">
        <v>73</v>
      </c>
      <c r="X137" s="561">
        <f>IFERROR(X135/H135,"0")+IFERROR(X136/H136,"0")</f>
        <v>18.75</v>
      </c>
      <c r="Y137" s="561">
        <f>IFERROR(Y135/H135,"0")+IFERROR(Y136/H136,"0")</f>
        <v>19</v>
      </c>
      <c r="Z137" s="561">
        <f>IFERROR(IF(Z135="",0,Z135),"0")+IFERROR(IF(Z136="",0,Z136),"0")</f>
        <v>0.12369000000000001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72</v>
      </c>
      <c r="Q138" s="578"/>
      <c r="R138" s="578"/>
      <c r="S138" s="578"/>
      <c r="T138" s="578"/>
      <c r="U138" s="578"/>
      <c r="V138" s="579"/>
      <c r="W138" s="37" t="s">
        <v>70</v>
      </c>
      <c r="X138" s="561">
        <f>IFERROR(SUM(X135:X136),"0")</f>
        <v>52.5</v>
      </c>
      <c r="Y138" s="561">
        <f>IFERROR(SUM(Y135:Y136),"0")</f>
        <v>53.199999999999996</v>
      </c>
      <c r="Z138" s="37"/>
      <c r="AA138" s="562"/>
      <c r="AB138" s="562"/>
      <c r="AC138" s="562"/>
    </row>
    <row r="139" spans="1:68" ht="14.25" customHeight="1" x14ac:dyDescent="0.25">
      <c r="A139" s="574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59.400000000000013</v>
      </c>
      <c r="Y141" s="560">
        <f>IFERROR(IF(X141="",0,CEILING((X141/$H141),1)*$H141),"")</f>
        <v>60.720000000000006</v>
      </c>
      <c r="Z141" s="36">
        <f>IFERROR(IF(Y141=0,"",ROUNDUP(Y141/H141,0)*0.00651),"")</f>
        <v>0.14973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65.430000000000007</v>
      </c>
      <c r="BN141" s="64">
        <f>IFERROR(Y141*I141/H141,"0")</f>
        <v>66.884</v>
      </c>
      <c r="BO141" s="64">
        <f>IFERROR(1/J141*(X141/H141),"0")</f>
        <v>0.12362637362637366</v>
      </c>
      <c r="BP141" s="64">
        <f>IFERROR(1/J141*(Y141/H141),"0")</f>
        <v>0.1263736263736264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72</v>
      </c>
      <c r="Q142" s="578"/>
      <c r="R142" s="578"/>
      <c r="S142" s="578"/>
      <c r="T142" s="578"/>
      <c r="U142" s="578"/>
      <c r="V142" s="579"/>
      <c r="W142" s="37" t="s">
        <v>73</v>
      </c>
      <c r="X142" s="561">
        <f>IFERROR(X140/H140,"0")+IFERROR(X141/H141,"0")</f>
        <v>22.500000000000004</v>
      </c>
      <c r="Y142" s="561">
        <f>IFERROR(Y140/H140,"0")+IFERROR(Y141/H141,"0")</f>
        <v>23</v>
      </c>
      <c r="Z142" s="561">
        <f>IFERROR(IF(Z140="",0,Z140),"0")+IFERROR(IF(Z141="",0,Z141),"0")</f>
        <v>0.14973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72</v>
      </c>
      <c r="Q143" s="578"/>
      <c r="R143" s="578"/>
      <c r="S143" s="578"/>
      <c r="T143" s="578"/>
      <c r="U143" s="578"/>
      <c r="V143" s="579"/>
      <c r="W143" s="37" t="s">
        <v>70</v>
      </c>
      <c r="X143" s="561">
        <f>IFERROR(SUM(X140:X141),"0")</f>
        <v>59.400000000000013</v>
      </c>
      <c r="Y143" s="561">
        <f>IFERROR(SUM(Y140:Y141),"0")</f>
        <v>60.720000000000006</v>
      </c>
      <c r="Z143" s="37"/>
      <c r="AA143" s="562"/>
      <c r="AB143" s="562"/>
      <c r="AC143" s="562"/>
    </row>
    <row r="144" spans="1:68" ht="16.5" customHeight="1" x14ac:dyDescent="0.25">
      <c r="A144" s="582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72</v>
      </c>
      <c r="Q147" s="578"/>
      <c r="R147" s="578"/>
      <c r="S147" s="578"/>
      <c r="T147" s="578"/>
      <c r="U147" s="578"/>
      <c r="V147" s="579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72</v>
      </c>
      <c r="Q148" s="578"/>
      <c r="R148" s="578"/>
      <c r="S148" s="578"/>
      <c r="T148" s="578"/>
      <c r="U148" s="578"/>
      <c r="V148" s="579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72</v>
      </c>
      <c r="Q153" s="578"/>
      <c r="R153" s="578"/>
      <c r="S153" s="578"/>
      <c r="T153" s="578"/>
      <c r="U153" s="578"/>
      <c r="V153" s="579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72</v>
      </c>
      <c r="Q154" s="578"/>
      <c r="R154" s="578"/>
      <c r="S154" s="578"/>
      <c r="T154" s="578"/>
      <c r="U154" s="578"/>
      <c r="V154" s="579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258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72</v>
      </c>
      <c r="Q159" s="578"/>
      <c r="R159" s="578"/>
      <c r="S159" s="578"/>
      <c r="T159" s="578"/>
      <c r="U159" s="578"/>
      <c r="V159" s="579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72</v>
      </c>
      <c r="Q160" s="578"/>
      <c r="R160" s="578"/>
      <c r="S160" s="578"/>
      <c r="T160" s="578"/>
      <c r="U160" s="578"/>
      <c r="V160" s="579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90</v>
      </c>
      <c r="Y163" s="560">
        <f t="shared" si="16"/>
        <v>92.4</v>
      </c>
      <c r="Z163" s="36">
        <f>IFERROR(IF(Y163=0,"",ROUNDUP(Y163/H163,0)*0.00902),"")</f>
        <v>0.19844000000000001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95.785714285714278</v>
      </c>
      <c r="BN163" s="64">
        <f t="shared" si="18"/>
        <v>98.34</v>
      </c>
      <c r="BO163" s="64">
        <f t="shared" si="19"/>
        <v>0.16233766233766234</v>
      </c>
      <c r="BP163" s="64">
        <f t="shared" si="20"/>
        <v>0.16666666666666669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300</v>
      </c>
      <c r="Y164" s="560">
        <f t="shared" si="16"/>
        <v>302.40000000000003</v>
      </c>
      <c r="Z164" s="36">
        <f>IFERROR(IF(Y164=0,"",ROUNDUP(Y164/H164,0)*0.00902),"")</f>
        <v>0.64944000000000002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315</v>
      </c>
      <c r="BN164" s="64">
        <f t="shared" si="18"/>
        <v>317.52000000000004</v>
      </c>
      <c r="BO164" s="64">
        <f t="shared" si="19"/>
        <v>0.54112554112554112</v>
      </c>
      <c r="BP164" s="64">
        <f t="shared" si="20"/>
        <v>0.54545454545454541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122.5</v>
      </c>
      <c r="Y165" s="560">
        <f t="shared" si="16"/>
        <v>123.9</v>
      </c>
      <c r="Z165" s="36">
        <f>IFERROR(IF(Y165=0,"",ROUNDUP(Y165/H165,0)*0.00502),"")</f>
        <v>0.29618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130.08333333333334</v>
      </c>
      <c r="BN165" s="64">
        <f t="shared" si="18"/>
        <v>131.57</v>
      </c>
      <c r="BO165" s="64">
        <f t="shared" si="19"/>
        <v>0.2492877492877493</v>
      </c>
      <c r="BP165" s="64">
        <f t="shared" si="20"/>
        <v>0.25213675213675218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105</v>
      </c>
      <c r="Y166" s="560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175</v>
      </c>
      <c r="Y168" s="560">
        <f t="shared" si="16"/>
        <v>176.4</v>
      </c>
      <c r="Z168" s="36">
        <f>IFERROR(IF(Y168=0,"",ROUNDUP(Y168/H168,0)*0.00502),"")</f>
        <v>0.42168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183.33333333333334</v>
      </c>
      <c r="BN168" s="64">
        <f t="shared" si="18"/>
        <v>184.8</v>
      </c>
      <c r="BO168" s="64">
        <f t="shared" si="19"/>
        <v>0.35612535612535612</v>
      </c>
      <c r="BP168" s="64">
        <f t="shared" si="20"/>
        <v>0.35897435897435903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72</v>
      </c>
      <c r="Q171" s="578"/>
      <c r="R171" s="578"/>
      <c r="S171" s="578"/>
      <c r="T171" s="578"/>
      <c r="U171" s="578"/>
      <c r="V171" s="579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284.52380952380952</v>
      </c>
      <c r="Y171" s="561">
        <f>IFERROR(Y162/H162,"0")+IFERROR(Y163/H163,"0")+IFERROR(Y164/H164,"0")+IFERROR(Y165/H165,"0")+IFERROR(Y166/H166,"0")+IFERROR(Y167/H167,"0")+IFERROR(Y168/H168,"0")+IFERROR(Y169/H169,"0")+IFERROR(Y170/H170,"0")</f>
        <v>287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1.81674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72</v>
      </c>
      <c r="Q172" s="578"/>
      <c r="R172" s="578"/>
      <c r="S172" s="578"/>
      <c r="T172" s="578"/>
      <c r="U172" s="578"/>
      <c r="V172" s="579"/>
      <c r="W172" s="37" t="s">
        <v>70</v>
      </c>
      <c r="X172" s="561">
        <f>IFERROR(SUM(X162:X170),"0")</f>
        <v>792.5</v>
      </c>
      <c r="Y172" s="561">
        <f>IFERROR(SUM(Y162:Y170),"0")</f>
        <v>800.1</v>
      </c>
      <c r="Z172" s="37"/>
      <c r="AA172" s="562"/>
      <c r="AB172" s="562"/>
      <c r="AC172" s="562"/>
    </row>
    <row r="173" spans="1:68" ht="14.25" customHeight="1" x14ac:dyDescent="0.25">
      <c r="A173" s="574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8.4</v>
      </c>
      <c r="Y176" s="560">
        <f>IFERROR(IF(X176="",0,CEILING((X176/$H176),1)*$H176),"")</f>
        <v>8.82</v>
      </c>
      <c r="Z176" s="36">
        <f>IFERROR(IF(Y176=0,"",ROUNDUP(Y176/H176,0)*0.0059),"")</f>
        <v>4.1299999999999996E-2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9.6666666666666661</v>
      </c>
      <c r="BN176" s="64">
        <f>IFERROR(Y176*I176/H176,"0")</f>
        <v>10.15</v>
      </c>
      <c r="BO176" s="64">
        <f>IFERROR(1/J176*(X176/H176),"0")</f>
        <v>3.0864197530864196E-2</v>
      </c>
      <c r="BP176" s="64">
        <f>IFERROR(1/J176*(Y176/H176),"0")</f>
        <v>3.2407407407407406E-2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1">
        <f>IFERROR(X174/H174,"0")+IFERROR(X175/H175,"0")+IFERROR(X176/H176,"0")</f>
        <v>12.222222222222223</v>
      </c>
      <c r="Y177" s="561">
        <f>IFERROR(Y174/H174,"0")+IFERROR(Y175/H175,"0")+IFERROR(Y176/H176,"0")</f>
        <v>13</v>
      </c>
      <c r="Z177" s="561">
        <f>IFERROR(IF(Z174="",0,Z174),"0")+IFERROR(IF(Z175="",0,Z175),"0")+IFERROR(IF(Z176="",0,Z176),"0")</f>
        <v>7.669999999999999E-2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1">
        <f>IFERROR(SUM(X174:X176),"0")</f>
        <v>15.400000000000002</v>
      </c>
      <c r="Y178" s="561">
        <f>IFERROR(SUM(Y174:Y176),"0")</f>
        <v>16.380000000000003</v>
      </c>
      <c r="Z178" s="37"/>
      <c r="AA178" s="562"/>
      <c r="AB178" s="562"/>
      <c r="AC178" s="562"/>
    </row>
    <row r="179" spans="1:68" ht="14.25" customHeight="1" x14ac:dyDescent="0.25">
      <c r="A179" s="574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5.6000000000000014</v>
      </c>
      <c r="Y180" s="560">
        <f>IFERROR(IF(X180="",0,CEILING((X180/$H180),1)*$H180),"")</f>
        <v>6.3</v>
      </c>
      <c r="Z180" s="36">
        <f>IFERROR(IF(Y180=0,"",ROUNDUP(Y180/H180,0)*0.0059),"")</f>
        <v>2.9499999999999998E-2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6.4444444444444455</v>
      </c>
      <c r="BN180" s="64">
        <f>IFERROR(Y180*I180/H180,"0")</f>
        <v>7.25</v>
      </c>
      <c r="BO180" s="64">
        <f>IFERROR(1/J180*(X180/H180),"0")</f>
        <v>2.0576131687242802E-2</v>
      </c>
      <c r="BP180" s="64">
        <f>IFERROR(1/J180*(Y180/H180),"0")</f>
        <v>2.3148148148148147E-2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72</v>
      </c>
      <c r="Q181" s="578"/>
      <c r="R181" s="578"/>
      <c r="S181" s="578"/>
      <c r="T181" s="578"/>
      <c r="U181" s="578"/>
      <c r="V181" s="579"/>
      <c r="W181" s="37" t="s">
        <v>73</v>
      </c>
      <c r="X181" s="561">
        <f>IFERROR(X180/H180,"0")</f>
        <v>4.4444444444444455</v>
      </c>
      <c r="Y181" s="561">
        <f>IFERROR(Y180/H180,"0")</f>
        <v>5</v>
      </c>
      <c r="Z181" s="561">
        <f>IFERROR(IF(Z180="",0,Z180),"0")</f>
        <v>2.9499999999999998E-2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72</v>
      </c>
      <c r="Q182" s="578"/>
      <c r="R182" s="578"/>
      <c r="S182" s="578"/>
      <c r="T182" s="578"/>
      <c r="U182" s="578"/>
      <c r="V182" s="579"/>
      <c r="W182" s="37" t="s">
        <v>70</v>
      </c>
      <c r="X182" s="561">
        <f>IFERROR(SUM(X180:X180),"0")</f>
        <v>5.6000000000000014</v>
      </c>
      <c r="Y182" s="561">
        <f>IFERROR(SUM(Y180:Y180),"0")</f>
        <v>6.3</v>
      </c>
      <c r="Z182" s="37"/>
      <c r="AA182" s="562"/>
      <c r="AB182" s="562"/>
      <c r="AC182" s="562"/>
    </row>
    <row r="183" spans="1:68" ht="16.5" customHeight="1" x14ac:dyDescent="0.25">
      <c r="A183" s="582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72</v>
      </c>
      <c r="Q187" s="578"/>
      <c r="R187" s="578"/>
      <c r="S187" s="578"/>
      <c r="T187" s="578"/>
      <c r="U187" s="578"/>
      <c r="V187" s="579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72</v>
      </c>
      <c r="Q188" s="578"/>
      <c r="R188" s="578"/>
      <c r="S188" s="578"/>
      <c r="T188" s="578"/>
      <c r="U188" s="578"/>
      <c r="V188" s="579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72</v>
      </c>
      <c r="Q192" s="578"/>
      <c r="R192" s="578"/>
      <c r="S192" s="578"/>
      <c r="T192" s="578"/>
      <c r="U192" s="578"/>
      <c r="V192" s="579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72</v>
      </c>
      <c r="Q193" s="578"/>
      <c r="R193" s="578"/>
      <c r="S193" s="578"/>
      <c r="T193" s="578"/>
      <c r="U193" s="578"/>
      <c r="V193" s="579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180</v>
      </c>
      <c r="Y195" s="560">
        <f t="shared" ref="Y195:Y202" si="21">IFERROR(IF(X195="",0,CEILING((X195/$H195),1)*$H195),"")</f>
        <v>183.60000000000002</v>
      </c>
      <c r="Z195" s="36">
        <f>IFERROR(IF(Y195=0,"",ROUNDUP(Y195/H195,0)*0.00902),"")</f>
        <v>0.30668000000000001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187</v>
      </c>
      <c r="BN195" s="64">
        <f t="shared" ref="BN195:BN202" si="23">IFERROR(Y195*I195/H195,"0")</f>
        <v>190.74</v>
      </c>
      <c r="BO195" s="64">
        <f t="shared" ref="BO195:BO202" si="24">IFERROR(1/J195*(X195/H195),"0")</f>
        <v>0.25252525252525249</v>
      </c>
      <c r="BP195" s="64">
        <f t="shared" ref="BP195:BP202" si="25">IFERROR(1/J195*(Y195/H195),"0")</f>
        <v>0.25757575757575757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100</v>
      </c>
      <c r="Y196" s="560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130</v>
      </c>
      <c r="Y197" s="560">
        <f t="shared" si="21"/>
        <v>135</v>
      </c>
      <c r="Z197" s="36">
        <f>IFERROR(IF(Y197=0,"",ROUNDUP(Y197/H197,0)*0.00902),"")</f>
        <v>0.22550000000000001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135.05555555555557</v>
      </c>
      <c r="BN197" s="64">
        <f t="shared" si="23"/>
        <v>140.25</v>
      </c>
      <c r="BO197" s="64">
        <f t="shared" si="24"/>
        <v>0.18237934904601572</v>
      </c>
      <c r="BP197" s="64">
        <f t="shared" si="25"/>
        <v>0.18939393939393939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60</v>
      </c>
      <c r="Y198" s="560">
        <f t="shared" si="21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62.333333333333336</v>
      </c>
      <c r="BN198" s="64">
        <f t="shared" si="23"/>
        <v>67.320000000000007</v>
      </c>
      <c r="BO198" s="64">
        <f t="shared" si="24"/>
        <v>8.4175084175084181E-2</v>
      </c>
      <c r="BP198" s="64">
        <f t="shared" si="25"/>
        <v>9.0909090909090925E-2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120</v>
      </c>
      <c r="Y199" s="560">
        <f t="shared" si="21"/>
        <v>120.60000000000001</v>
      </c>
      <c r="Z199" s="36">
        <f>IFERROR(IF(Y199=0,"",ROUNDUP(Y199/H199,0)*0.00502),"")</f>
        <v>0.33634000000000003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128.66666666666666</v>
      </c>
      <c r="BN199" s="64">
        <f t="shared" si="23"/>
        <v>129.31</v>
      </c>
      <c r="BO199" s="64">
        <f t="shared" si="24"/>
        <v>0.28490028490028496</v>
      </c>
      <c r="BP199" s="64">
        <f t="shared" si="25"/>
        <v>0.28632478632478636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54</v>
      </c>
      <c r="Y200" s="560">
        <f t="shared" si="21"/>
        <v>54</v>
      </c>
      <c r="Z200" s="36">
        <f>IFERROR(IF(Y200=0,"",ROUNDUP(Y200/H200,0)*0.00502),"")</f>
        <v>0.15060000000000001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56.999999999999993</v>
      </c>
      <c r="BN200" s="64">
        <f t="shared" si="23"/>
        <v>56.999999999999993</v>
      </c>
      <c r="BO200" s="64">
        <f t="shared" si="24"/>
        <v>0.12820512820512822</v>
      </c>
      <c r="BP200" s="64">
        <f t="shared" si="25"/>
        <v>0.12820512820512822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66</v>
      </c>
      <c r="Y201" s="560">
        <f t="shared" si="21"/>
        <v>66.600000000000009</v>
      </c>
      <c r="Z201" s="36">
        <f>IFERROR(IF(Y201=0,"",ROUNDUP(Y201/H201,0)*0.00502),"")</f>
        <v>0.18574000000000002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69.666666666666657</v>
      </c>
      <c r="BN201" s="64">
        <f t="shared" si="23"/>
        <v>70.3</v>
      </c>
      <c r="BO201" s="64">
        <f t="shared" si="24"/>
        <v>0.15669515669515671</v>
      </c>
      <c r="BP201" s="64">
        <f t="shared" si="25"/>
        <v>0.15811965811965817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66</v>
      </c>
      <c r="Y202" s="560">
        <f t="shared" si="21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69.666666666666657</v>
      </c>
      <c r="BN202" s="64">
        <f t="shared" si="23"/>
        <v>70.3</v>
      </c>
      <c r="BO202" s="64">
        <f t="shared" si="24"/>
        <v>0.15669515669515671</v>
      </c>
      <c r="BP202" s="64">
        <f t="shared" si="25"/>
        <v>0.15811965811965817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72</v>
      </c>
      <c r="Q203" s="578"/>
      <c r="R203" s="578"/>
      <c r="S203" s="578"/>
      <c r="T203" s="578"/>
      <c r="U203" s="578"/>
      <c r="V203" s="579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257.03703703703701</v>
      </c>
      <c r="Y203" s="561">
        <f>IFERROR(Y195/H195,"0")+IFERROR(Y196/H196,"0")+IFERROR(Y197/H197,"0")+IFERROR(Y198/H198,"0")+IFERROR(Y199/H199,"0")+IFERROR(Y200/H200,"0")+IFERROR(Y201/H201,"0")+IFERROR(Y202/H202,"0")</f>
        <v>261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1.6702200000000003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72</v>
      </c>
      <c r="Q204" s="578"/>
      <c r="R204" s="578"/>
      <c r="S204" s="578"/>
      <c r="T204" s="578"/>
      <c r="U204" s="578"/>
      <c r="V204" s="579"/>
      <c r="W204" s="37" t="s">
        <v>70</v>
      </c>
      <c r="X204" s="561">
        <f>IFERROR(SUM(X195:X202),"0")</f>
        <v>776</v>
      </c>
      <c r="Y204" s="561">
        <f>IFERROR(SUM(Y195:Y202),"0")</f>
        <v>793.80000000000007</v>
      </c>
      <c r="Z204" s="37"/>
      <c r="AA204" s="562"/>
      <c r="AB204" s="562"/>
      <c r="AC204" s="562"/>
    </row>
    <row r="205" spans="1:68" ht="14.25" customHeight="1" x14ac:dyDescent="0.25">
      <c r="A205" s="574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250</v>
      </c>
      <c r="Y208" s="560">
        <f t="shared" si="26"/>
        <v>252.29999999999998</v>
      </c>
      <c r="Z208" s="36">
        <f>IFERROR(IF(Y208=0,"",ROUNDUP(Y208/H208,0)*0.01898),"")</f>
        <v>0.55042000000000002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264.91379310344831</v>
      </c>
      <c r="BN208" s="64">
        <f t="shared" si="28"/>
        <v>267.351</v>
      </c>
      <c r="BO208" s="64">
        <f t="shared" si="29"/>
        <v>0.44899425287356326</v>
      </c>
      <c r="BP208" s="64">
        <f t="shared" si="30"/>
        <v>0.453125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360</v>
      </c>
      <c r="Y209" s="560">
        <f t="shared" si="26"/>
        <v>360</v>
      </c>
      <c r="Z209" s="36">
        <f t="shared" ref="Z209:Z214" si="31">IFERROR(IF(Y209=0,"",ROUNDUP(Y209/H209,0)*0.00651),"")</f>
        <v>0.97650000000000003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400.5</v>
      </c>
      <c r="BN209" s="64">
        <f t="shared" si="28"/>
        <v>400.5</v>
      </c>
      <c r="BO209" s="64">
        <f t="shared" si="29"/>
        <v>0.82417582417582425</v>
      </c>
      <c r="BP209" s="64">
        <f t="shared" si="30"/>
        <v>0.82417582417582425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200</v>
      </c>
      <c r="Y211" s="560">
        <f t="shared" si="26"/>
        <v>201.6</v>
      </c>
      <c r="Z211" s="36">
        <f t="shared" si="31"/>
        <v>0.54683999999999999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200</v>
      </c>
      <c r="Y213" s="560">
        <f t="shared" si="26"/>
        <v>201.6</v>
      </c>
      <c r="Z213" s="36">
        <f t="shared" si="31"/>
        <v>0.54683999999999999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221</v>
      </c>
      <c r="BN213" s="64">
        <f t="shared" si="28"/>
        <v>222.768</v>
      </c>
      <c r="BO213" s="64">
        <f t="shared" si="29"/>
        <v>0.45787545787545797</v>
      </c>
      <c r="BP213" s="64">
        <f t="shared" si="30"/>
        <v>0.46153846153846156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360</v>
      </c>
      <c r="Y214" s="560">
        <f t="shared" si="26"/>
        <v>360</v>
      </c>
      <c r="Z214" s="36">
        <f t="shared" si="31"/>
        <v>0.97650000000000003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398.7</v>
      </c>
      <c r="BN214" s="64">
        <f t="shared" si="28"/>
        <v>398.7</v>
      </c>
      <c r="BO214" s="64">
        <f t="shared" si="29"/>
        <v>0.82417582417582425</v>
      </c>
      <c r="BP214" s="64">
        <f t="shared" si="30"/>
        <v>0.82417582417582425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72</v>
      </c>
      <c r="Q215" s="578"/>
      <c r="R215" s="578"/>
      <c r="S215" s="578"/>
      <c r="T215" s="578"/>
      <c r="U215" s="578"/>
      <c r="V215" s="579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495.40229885057477</v>
      </c>
      <c r="Y215" s="561">
        <f>IFERROR(Y206/H206,"0")+IFERROR(Y207/H207,"0")+IFERROR(Y208/H208,"0")+IFERROR(Y209/H209,"0")+IFERROR(Y210/H210,"0")+IFERROR(Y211/H211,"0")+IFERROR(Y212/H212,"0")+IFERROR(Y213/H213,"0")+IFERROR(Y214/H214,"0")</f>
        <v>497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3.5971000000000002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72</v>
      </c>
      <c r="Q216" s="578"/>
      <c r="R216" s="578"/>
      <c r="S216" s="578"/>
      <c r="T216" s="578"/>
      <c r="U216" s="578"/>
      <c r="V216" s="579"/>
      <c r="W216" s="37" t="s">
        <v>70</v>
      </c>
      <c r="X216" s="561">
        <f>IFERROR(SUM(X206:X214),"0")</f>
        <v>1370</v>
      </c>
      <c r="Y216" s="561">
        <f>IFERROR(SUM(Y206:Y214),"0")</f>
        <v>1375.5</v>
      </c>
      <c r="Z216" s="37"/>
      <c r="AA216" s="562"/>
      <c r="AB216" s="562"/>
      <c r="AC216" s="562"/>
    </row>
    <row r="217" spans="1:68" ht="14.25" customHeight="1" x14ac:dyDescent="0.25">
      <c r="A217" s="574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40</v>
      </c>
      <c r="Y218" s="560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40</v>
      </c>
      <c r="Y219" s="560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72</v>
      </c>
      <c r="Q220" s="578"/>
      <c r="R220" s="578"/>
      <c r="S220" s="578"/>
      <c r="T220" s="578"/>
      <c r="U220" s="578"/>
      <c r="V220" s="579"/>
      <c r="W220" s="37" t="s">
        <v>73</v>
      </c>
      <c r="X220" s="561">
        <f>IFERROR(X218/H218,"0")+IFERROR(X219/H219,"0")</f>
        <v>33.333333333333336</v>
      </c>
      <c r="Y220" s="561">
        <f>IFERROR(Y218/H218,"0")+IFERROR(Y219/H219,"0")</f>
        <v>34</v>
      </c>
      <c r="Z220" s="561">
        <f>IFERROR(IF(Z218="",0,Z218),"0")+IFERROR(IF(Z219="",0,Z219),"0")</f>
        <v>0.22134000000000001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72</v>
      </c>
      <c r="Q221" s="578"/>
      <c r="R221" s="578"/>
      <c r="S221" s="578"/>
      <c r="T221" s="578"/>
      <c r="U221" s="578"/>
      <c r="V221" s="579"/>
      <c r="W221" s="37" t="s">
        <v>70</v>
      </c>
      <c r="X221" s="561">
        <f>IFERROR(SUM(X218:X219),"0")</f>
        <v>80</v>
      </c>
      <c r="Y221" s="561">
        <f>IFERROR(SUM(Y218:Y219),"0")</f>
        <v>81.599999999999994</v>
      </c>
      <c r="Z221" s="37"/>
      <c r="AA221" s="562"/>
      <c r="AB221" s="562"/>
      <c r="AC221" s="562"/>
    </row>
    <row r="222" spans="1:68" ht="16.5" customHeight="1" x14ac:dyDescent="0.25">
      <c r="A222" s="582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30</v>
      </c>
      <c r="Y224" s="560">
        <f t="shared" ref="Y224:Y230" si="32">IFERROR(IF(X224="",0,CEILING((X224/$H224),1)*$H224),"")</f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31.125000000000004</v>
      </c>
      <c r="BN224" s="64">
        <f t="shared" ref="BN224:BN230" si="34">IFERROR(Y224*I224/H224,"0")</f>
        <v>36.104999999999997</v>
      </c>
      <c r="BO224" s="64">
        <f t="shared" ref="BO224:BO230" si="35">IFERROR(1/J224*(X224/H224),"0")</f>
        <v>4.0409482758620691E-2</v>
      </c>
      <c r="BP224" s="64">
        <f t="shared" ref="BP224:BP230" si="36">IFERROR(1/J224*(Y224/H224),"0")</f>
        <v>4.6875E-2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250</v>
      </c>
      <c r="Y226" s="560">
        <f t="shared" si="32"/>
        <v>255.2</v>
      </c>
      <c r="Z226" s="36">
        <f>IFERROR(IF(Y226=0,"",ROUNDUP(Y226/H226,0)*0.01898),"")</f>
        <v>0.41755999999999999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259.375</v>
      </c>
      <c r="BN226" s="64">
        <f t="shared" si="34"/>
        <v>264.77</v>
      </c>
      <c r="BO226" s="64">
        <f t="shared" si="35"/>
        <v>0.33674568965517243</v>
      </c>
      <c r="BP226" s="64">
        <f t="shared" si="36"/>
        <v>0.34375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40</v>
      </c>
      <c r="Y227" s="560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88</v>
      </c>
      <c r="Y230" s="560">
        <f t="shared" si="32"/>
        <v>88</v>
      </c>
      <c r="Z230" s="36">
        <f>IFERROR(IF(Y230=0,"",ROUNDUP(Y230/H230,0)*0.00902),"")</f>
        <v>0.19844000000000001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92.62</v>
      </c>
      <c r="BN230" s="64">
        <f t="shared" si="34"/>
        <v>92.62</v>
      </c>
      <c r="BO230" s="64">
        <f t="shared" si="35"/>
        <v>0.16666666666666669</v>
      </c>
      <c r="BP230" s="64">
        <f t="shared" si="36"/>
        <v>0.16666666666666669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72</v>
      </c>
      <c r="Q231" s="578"/>
      <c r="R231" s="578"/>
      <c r="S231" s="578"/>
      <c r="T231" s="578"/>
      <c r="U231" s="578"/>
      <c r="V231" s="579"/>
      <c r="W231" s="37" t="s">
        <v>73</v>
      </c>
      <c r="X231" s="561">
        <f>IFERROR(X224/H224,"0")+IFERROR(X225/H225,"0")+IFERROR(X226/H226,"0")+IFERROR(X227/H227,"0")+IFERROR(X228/H228,"0")+IFERROR(X229/H229,"0")+IFERROR(X230/H230,"0")</f>
        <v>56.137931034482762</v>
      </c>
      <c r="Y231" s="561">
        <f>IFERROR(Y224/H224,"0")+IFERROR(Y225/H225,"0")+IFERROR(Y226/H226,"0")+IFERROR(Y227/H227,"0")+IFERROR(Y228/H228,"0")+IFERROR(Y229/H229,"0")+IFERROR(Y230/H230,"0")</f>
        <v>57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0.76313999999999993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72</v>
      </c>
      <c r="Q232" s="578"/>
      <c r="R232" s="578"/>
      <c r="S232" s="578"/>
      <c r="T232" s="578"/>
      <c r="U232" s="578"/>
      <c r="V232" s="579"/>
      <c r="W232" s="37" t="s">
        <v>70</v>
      </c>
      <c r="X232" s="561">
        <f>IFERROR(SUM(X224:X230),"0")</f>
        <v>408</v>
      </c>
      <c r="Y232" s="561">
        <f>IFERROR(SUM(Y224:Y230),"0")</f>
        <v>418</v>
      </c>
      <c r="Z232" s="37"/>
      <c r="AA232" s="562"/>
      <c r="AB232" s="562"/>
      <c r="AC232" s="562"/>
    </row>
    <row r="233" spans="1:68" ht="14.25" customHeight="1" x14ac:dyDescent="0.25">
      <c r="A233" s="574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72</v>
      </c>
      <c r="Q235" s="578"/>
      <c r="R235" s="578"/>
      <c r="S235" s="578"/>
      <c r="T235" s="578"/>
      <c r="U235" s="578"/>
      <c r="V235" s="579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72</v>
      </c>
      <c r="Q236" s="578"/>
      <c r="R236" s="578"/>
      <c r="S236" s="578"/>
      <c r="T236" s="578"/>
      <c r="U236" s="578"/>
      <c r="V236" s="579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1" t="s">
        <v>385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6</v>
      </c>
      <c r="Y238" s="560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72</v>
      </c>
      <c r="Q239" s="578"/>
      <c r="R239" s="578"/>
      <c r="S239" s="578"/>
      <c r="T239" s="578"/>
      <c r="U239" s="578"/>
      <c r="V239" s="579"/>
      <c r="W239" s="37" t="s">
        <v>73</v>
      </c>
      <c r="X239" s="561">
        <f>IFERROR(X238/H238,"0")</f>
        <v>3.333333333333333</v>
      </c>
      <c r="Y239" s="561">
        <f>IFERROR(Y238/H238,"0")</f>
        <v>4</v>
      </c>
      <c r="Z239" s="561">
        <f>IFERROR(IF(Z238="",0,Z238),"0")</f>
        <v>2.3599999999999999E-2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72</v>
      </c>
      <c r="Q240" s="578"/>
      <c r="R240" s="578"/>
      <c r="S240" s="578"/>
      <c r="T240" s="578"/>
      <c r="U240" s="578"/>
      <c r="V240" s="579"/>
      <c r="W240" s="37" t="s">
        <v>70</v>
      </c>
      <c r="X240" s="561">
        <f>IFERROR(SUM(X238:X238),"0")</f>
        <v>6</v>
      </c>
      <c r="Y240" s="561">
        <f>IFERROR(SUM(Y238:Y238),"0")</f>
        <v>7.2</v>
      </c>
      <c r="Z240" s="37"/>
      <c r="AA240" s="562"/>
      <c r="AB240" s="562"/>
      <c r="AC240" s="562"/>
    </row>
    <row r="241" spans="1:68" ht="14.25" customHeight="1" x14ac:dyDescent="0.25">
      <c r="A241" s="574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6" t="s">
        <v>393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3.5</v>
      </c>
      <c r="Y243" s="560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4.4000000000000004</v>
      </c>
      <c r="Y244" s="560">
        <f>IFERROR(IF(X244="",0,CEILING((X244/$H244),1)*$H244),"")</f>
        <v>4.5</v>
      </c>
      <c r="Z244" s="36">
        <f>IFERROR(IF(Y244=0,"",ROUNDUP(Y244/H244,0)*0.0059),"")</f>
        <v>2.9499999999999998E-2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5.3288888888888897</v>
      </c>
      <c r="BN244" s="64">
        <f>IFERROR(Y244*I244/H244,"0")</f>
        <v>5.45</v>
      </c>
      <c r="BO244" s="64">
        <f>IFERROR(1/J244*(X244/H244),"0")</f>
        <v>2.2633744855967079E-2</v>
      </c>
      <c r="BP244" s="64">
        <f>IFERROR(1/J244*(Y244/H244),"0")</f>
        <v>2.3148148148148147E-2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2.75</v>
      </c>
      <c r="Y245" s="560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72</v>
      </c>
      <c r="Q247" s="578"/>
      <c r="R247" s="578"/>
      <c r="S247" s="578"/>
      <c r="T247" s="578"/>
      <c r="U247" s="578"/>
      <c r="V247" s="579"/>
      <c r="W247" s="37" t="s">
        <v>73</v>
      </c>
      <c r="X247" s="561">
        <f>IFERROR(X242/H242,"0")+IFERROR(X243/H243,"0")+IFERROR(X244/H244,"0")+IFERROR(X245/H245,"0")+IFERROR(X246/H246,"0")</f>
        <v>9.6111111111111107</v>
      </c>
      <c r="Y247" s="561">
        <f>IFERROR(Y242/H242,"0")+IFERROR(Y243/H243,"0")+IFERROR(Y244/H244,"0")+IFERROR(Y245/H245,"0")+IFERROR(Y246/H246,"0")</f>
        <v>10</v>
      </c>
      <c r="Z247" s="561">
        <f>IFERROR(IF(Z242="",0,Z242),"0")+IFERROR(IF(Z243="",0,Z243),"0")+IFERROR(IF(Z244="",0,Z244),"0")+IFERROR(IF(Z245="",0,Z245),"0")+IFERROR(IF(Z246="",0,Z246),"0")</f>
        <v>5.8999999999999997E-2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72</v>
      </c>
      <c r="Q248" s="578"/>
      <c r="R248" s="578"/>
      <c r="S248" s="578"/>
      <c r="T248" s="578"/>
      <c r="U248" s="578"/>
      <c r="V248" s="579"/>
      <c r="W248" s="37" t="s">
        <v>70</v>
      </c>
      <c r="X248" s="561">
        <f>IFERROR(SUM(X242:X246),"0")</f>
        <v>10.65</v>
      </c>
      <c r="Y248" s="561">
        <f>IFERROR(SUM(Y242:Y246),"0")</f>
        <v>11.07</v>
      </c>
      <c r="Z248" s="37"/>
      <c r="AA248" s="562"/>
      <c r="AB248" s="562"/>
      <c r="AC248" s="562"/>
    </row>
    <row r="249" spans="1:68" ht="16.5" customHeight="1" x14ac:dyDescent="0.25">
      <c r="A249" s="582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72</v>
      </c>
      <c r="Q256" s="578"/>
      <c r="R256" s="578"/>
      <c r="S256" s="578"/>
      <c r="T256" s="578"/>
      <c r="U256" s="578"/>
      <c r="V256" s="579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72</v>
      </c>
      <c r="Q257" s="578"/>
      <c r="R257" s="578"/>
      <c r="S257" s="578"/>
      <c r="T257" s="578"/>
      <c r="U257" s="578"/>
      <c r="V257" s="579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419</v>
      </c>
      <c r="B261" s="54" t="s">
        <v>420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427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72</v>
      </c>
      <c r="Q264" s="578"/>
      <c r="R264" s="578"/>
      <c r="S264" s="578"/>
      <c r="T264" s="578"/>
      <c r="U264" s="578"/>
      <c r="V264" s="579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72</v>
      </c>
      <c r="Q265" s="578"/>
      <c r="R265" s="578"/>
      <c r="S265" s="578"/>
      <c r="T265" s="578"/>
      <c r="U265" s="578"/>
      <c r="V265" s="579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100</v>
      </c>
      <c r="Y269" s="56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280</v>
      </c>
      <c r="Y270" s="560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72</v>
      </c>
      <c r="Q271" s="578"/>
      <c r="R271" s="578"/>
      <c r="S271" s="578"/>
      <c r="T271" s="578"/>
      <c r="U271" s="578"/>
      <c r="V271" s="579"/>
      <c r="W271" s="37" t="s">
        <v>73</v>
      </c>
      <c r="X271" s="561">
        <f>IFERROR(X268/H268,"0")+IFERROR(X269/H269,"0")+IFERROR(X270/H270,"0")</f>
        <v>158.33333333333334</v>
      </c>
      <c r="Y271" s="561">
        <f>IFERROR(Y268/H268,"0")+IFERROR(Y269/H269,"0")+IFERROR(Y270/H270,"0")</f>
        <v>159</v>
      </c>
      <c r="Z271" s="561">
        <f>IFERROR(IF(Z268="",0,Z268),"0")+IFERROR(IF(Z269="",0,Z269),"0")+IFERROR(IF(Z270="",0,Z270),"0")</f>
        <v>1.0350900000000001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72</v>
      </c>
      <c r="Q272" s="578"/>
      <c r="R272" s="578"/>
      <c r="S272" s="578"/>
      <c r="T272" s="578"/>
      <c r="U272" s="578"/>
      <c r="V272" s="579"/>
      <c r="W272" s="37" t="s">
        <v>70</v>
      </c>
      <c r="X272" s="561">
        <f>IFERROR(SUM(X268:X270),"0")</f>
        <v>380</v>
      </c>
      <c r="Y272" s="561">
        <f>IFERROR(SUM(Y268:Y270),"0")</f>
        <v>381.6</v>
      </c>
      <c r="Z272" s="37"/>
      <c r="AA272" s="562"/>
      <c r="AB272" s="562"/>
      <c r="AC272" s="562"/>
    </row>
    <row r="273" spans="1:68" ht="16.5" customHeight="1" x14ac:dyDescent="0.25">
      <c r="A273" s="582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72</v>
      </c>
      <c r="Q276" s="578"/>
      <c r="R276" s="578"/>
      <c r="S276" s="578"/>
      <c r="T276" s="578"/>
      <c r="U276" s="578"/>
      <c r="V276" s="579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72</v>
      </c>
      <c r="Q277" s="578"/>
      <c r="R277" s="578"/>
      <c r="S277" s="578"/>
      <c r="T277" s="578"/>
      <c r="U277" s="578"/>
      <c r="V277" s="579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72</v>
      </c>
      <c r="Q280" s="578"/>
      <c r="R280" s="578"/>
      <c r="S280" s="578"/>
      <c r="T280" s="578"/>
      <c r="U280" s="578"/>
      <c r="V280" s="579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72</v>
      </c>
      <c r="Q281" s="578"/>
      <c r="R281" s="578"/>
      <c r="S281" s="578"/>
      <c r="T281" s="578"/>
      <c r="U281" s="578"/>
      <c r="V281" s="579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72</v>
      </c>
      <c r="Q285" s="578"/>
      <c r="R285" s="578"/>
      <c r="S285" s="578"/>
      <c r="T285" s="578"/>
      <c r="U285" s="578"/>
      <c r="V285" s="579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72</v>
      </c>
      <c r="Q286" s="578"/>
      <c r="R286" s="578"/>
      <c r="S286" s="578"/>
      <c r="T286" s="578"/>
      <c r="U286" s="578"/>
      <c r="V286" s="579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72</v>
      </c>
      <c r="Q295" s="578"/>
      <c r="R295" s="578"/>
      <c r="S295" s="578"/>
      <c r="T295" s="578"/>
      <c r="U295" s="578"/>
      <c r="V295" s="579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72</v>
      </c>
      <c r="Q296" s="578"/>
      <c r="R296" s="578"/>
      <c r="S296" s="578"/>
      <c r="T296" s="578"/>
      <c r="U296" s="578"/>
      <c r="V296" s="579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280</v>
      </c>
      <c r="Y302" s="560">
        <f t="shared" si="42"/>
        <v>281.40000000000003</v>
      </c>
      <c r="Z302" s="36">
        <f>IFERROR(IF(Y302=0,"",ROUNDUP(Y302/H302,0)*0.00502),"")</f>
        <v>0.67268000000000006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293.33333333333331</v>
      </c>
      <c r="BN302" s="64">
        <f t="shared" si="44"/>
        <v>294.80000000000007</v>
      </c>
      <c r="BO302" s="64">
        <f t="shared" si="45"/>
        <v>0.56980056980056981</v>
      </c>
      <c r="BP302" s="64">
        <f t="shared" si="46"/>
        <v>0.57264957264957272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42</v>
      </c>
      <c r="Y304" s="560">
        <f t="shared" si="42"/>
        <v>43.2</v>
      </c>
      <c r="Z304" s="36">
        <f>IFERROR(IF(Y304=0,"",ROUNDUP(Y304/H304,0)*0.00651),"")</f>
        <v>0.15623999999999999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47.32</v>
      </c>
      <c r="BN304" s="64">
        <f t="shared" si="44"/>
        <v>48.671999999999997</v>
      </c>
      <c r="BO304" s="64">
        <f t="shared" si="45"/>
        <v>0.12820512820512822</v>
      </c>
      <c r="BP304" s="64">
        <f t="shared" si="46"/>
        <v>0.13186813186813187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72</v>
      </c>
      <c r="Q305" s="578"/>
      <c r="R305" s="578"/>
      <c r="S305" s="578"/>
      <c r="T305" s="578"/>
      <c r="U305" s="578"/>
      <c r="V305" s="579"/>
      <c r="W305" s="37" t="s">
        <v>73</v>
      </c>
      <c r="X305" s="561">
        <f>IFERROR(X298/H298,"0")+IFERROR(X299/H299,"0")+IFERROR(X300/H300,"0")+IFERROR(X301/H301,"0")+IFERROR(X302/H302,"0")+IFERROR(X303/H303,"0")+IFERROR(X304/H304,"0")</f>
        <v>156.66666666666666</v>
      </c>
      <c r="Y305" s="561">
        <f>IFERROR(Y298/H298,"0")+IFERROR(Y299/H299,"0")+IFERROR(Y300/H300,"0")+IFERROR(Y301/H301,"0")+IFERROR(Y302/H302,"0")+IFERROR(Y303/H303,"0")+IFERROR(Y304/H304,"0")</f>
        <v>158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0.8289200000000001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72</v>
      </c>
      <c r="Q306" s="578"/>
      <c r="R306" s="578"/>
      <c r="S306" s="578"/>
      <c r="T306" s="578"/>
      <c r="U306" s="578"/>
      <c r="V306" s="579"/>
      <c r="W306" s="37" t="s">
        <v>70</v>
      </c>
      <c r="X306" s="561">
        <f>IFERROR(SUM(X298:X304),"0")</f>
        <v>322</v>
      </c>
      <c r="Y306" s="561">
        <f>IFERROR(SUM(Y298:Y304),"0")</f>
        <v>324.60000000000002</v>
      </c>
      <c r="Z306" s="37"/>
      <c r="AA306" s="562"/>
      <c r="AB306" s="562"/>
      <c r="AC306" s="562"/>
    </row>
    <row r="307" spans="1:68" ht="14.25" customHeight="1" x14ac:dyDescent="0.25">
      <c r="A307" s="574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72</v>
      </c>
      <c r="Q313" s="578"/>
      <c r="R313" s="578"/>
      <c r="S313" s="578"/>
      <c r="T313" s="578"/>
      <c r="U313" s="578"/>
      <c r="V313" s="579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72</v>
      </c>
      <c r="Q314" s="578"/>
      <c r="R314" s="578"/>
      <c r="S314" s="578"/>
      <c r="T314" s="578"/>
      <c r="U314" s="578"/>
      <c r="V314" s="579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70</v>
      </c>
      <c r="X316" s="559">
        <v>40</v>
      </c>
      <c r="Y316" s="560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200</v>
      </c>
      <c r="Y317" s="560">
        <f>IFERROR(IF(X317="",0,CEILING((X317/$H317),1)*$H317),"")</f>
        <v>202.79999999999998</v>
      </c>
      <c r="Z317" s="36">
        <f>IFERROR(IF(Y317=0,"",ROUNDUP(Y317/H317,0)*0.01898),"")</f>
        <v>0.49348000000000003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213.30769230769235</v>
      </c>
      <c r="BN317" s="64">
        <f>IFERROR(Y317*I317/H317,"0")</f>
        <v>216.29400000000001</v>
      </c>
      <c r="BO317" s="64">
        <f>IFERROR(1/J317*(X317/H317),"0")</f>
        <v>0.40064102564102566</v>
      </c>
      <c r="BP317" s="64">
        <f>IFERROR(1/J317*(Y317/H317),"0")</f>
        <v>0.40625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20</v>
      </c>
      <c r="Y318" s="560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72</v>
      </c>
      <c r="Q319" s="578"/>
      <c r="R319" s="578"/>
      <c r="S319" s="578"/>
      <c r="T319" s="578"/>
      <c r="U319" s="578"/>
      <c r="V319" s="579"/>
      <c r="W319" s="37" t="s">
        <v>73</v>
      </c>
      <c r="X319" s="561">
        <f>IFERROR(X316/H316,"0")+IFERROR(X317/H317,"0")+IFERROR(X318/H318,"0")</f>
        <v>32.783882783882788</v>
      </c>
      <c r="Y319" s="561">
        <f>IFERROR(Y316/H316,"0")+IFERROR(Y317/H317,"0")+IFERROR(Y318/H318,"0")</f>
        <v>34</v>
      </c>
      <c r="Z319" s="561">
        <f>IFERROR(IF(Z316="",0,Z316),"0")+IFERROR(IF(Z317="",0,Z317),"0")+IFERROR(IF(Z318="",0,Z318),"0")</f>
        <v>0.64532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72</v>
      </c>
      <c r="Q320" s="578"/>
      <c r="R320" s="578"/>
      <c r="S320" s="578"/>
      <c r="T320" s="578"/>
      <c r="U320" s="578"/>
      <c r="V320" s="579"/>
      <c r="W320" s="37" t="s">
        <v>70</v>
      </c>
      <c r="X320" s="561">
        <f>IFERROR(SUM(X316:X318),"0")</f>
        <v>260</v>
      </c>
      <c r="Y320" s="561">
        <f>IFERROR(SUM(Y316:Y318),"0")</f>
        <v>270</v>
      </c>
      <c r="Z320" s="37"/>
      <c r="AA320" s="562"/>
      <c r="AB320" s="562"/>
      <c r="AC320" s="562"/>
    </row>
    <row r="321" spans="1:68" ht="14.25" customHeight="1" x14ac:dyDescent="0.25">
      <c r="A321" s="574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3" t="s">
        <v>516</v>
      </c>
      <c r="Q322" s="564"/>
      <c r="R322" s="564"/>
      <c r="S322" s="564"/>
      <c r="T322" s="565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6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170</v>
      </c>
      <c r="Y325" s="560">
        <f>IFERROR(IF(X325="",0,CEILING((X325/$H325),1)*$H325),"")</f>
        <v>170.85</v>
      </c>
      <c r="Z325" s="36">
        <f>IFERROR(IF(Y325=0,"",ROUNDUP(Y325/H325,0)*0.00651),"")</f>
        <v>0.43617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192</v>
      </c>
      <c r="BN325" s="64">
        <f>IFERROR(Y325*I325/H325,"0")</f>
        <v>192.95999999999998</v>
      </c>
      <c r="BO325" s="64">
        <f>IFERROR(1/J325*(X325/H325),"0")</f>
        <v>0.36630036630036633</v>
      </c>
      <c r="BP325" s="64">
        <f>IFERROR(1/J325*(Y325/H325),"0")</f>
        <v>0.36813186813186816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72</v>
      </c>
      <c r="Q326" s="578"/>
      <c r="R326" s="578"/>
      <c r="S326" s="578"/>
      <c r="T326" s="578"/>
      <c r="U326" s="578"/>
      <c r="V326" s="579"/>
      <c r="W326" s="37" t="s">
        <v>73</v>
      </c>
      <c r="X326" s="561">
        <f>IFERROR(X322/H322,"0")+IFERROR(X323/H323,"0")+IFERROR(X324/H324,"0")+IFERROR(X325/H325,"0")</f>
        <v>66.666666666666671</v>
      </c>
      <c r="Y326" s="561">
        <f>IFERROR(Y322/H322,"0")+IFERROR(Y323/H323,"0")+IFERROR(Y324/H324,"0")+IFERROR(Y325/H325,"0")</f>
        <v>67</v>
      </c>
      <c r="Z326" s="561">
        <f>IFERROR(IF(Z322="",0,Z322),"0")+IFERROR(IF(Z323="",0,Z323),"0")+IFERROR(IF(Z324="",0,Z324),"0")+IFERROR(IF(Z325="",0,Z325),"0")</f>
        <v>0.43617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72</v>
      </c>
      <c r="Q327" s="578"/>
      <c r="R327" s="578"/>
      <c r="S327" s="578"/>
      <c r="T327" s="578"/>
      <c r="U327" s="578"/>
      <c r="V327" s="579"/>
      <c r="W327" s="37" t="s">
        <v>70</v>
      </c>
      <c r="X327" s="561">
        <f>IFERROR(SUM(X322:X325),"0")</f>
        <v>170</v>
      </c>
      <c r="Y327" s="561">
        <f>IFERROR(SUM(Y322:Y325),"0")</f>
        <v>170.85</v>
      </c>
      <c r="Z327" s="37"/>
      <c r="AA327" s="562"/>
      <c r="AB327" s="562"/>
      <c r="AC327" s="562"/>
    </row>
    <row r="328" spans="1:68" ht="14.25" customHeight="1" x14ac:dyDescent="0.25">
      <c r="A328" s="574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70</v>
      </c>
      <c r="X329" s="559">
        <v>30</v>
      </c>
      <c r="Y329" s="560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30</v>
      </c>
      <c r="Y331" s="560">
        <f>IFERROR(IF(X331="",0,CEILING((X331/$H331),1)*$H331),"")</f>
        <v>30</v>
      </c>
      <c r="Z331" s="36">
        <f>IFERROR(IF(Y331=0,"",ROUNDUP(Y331/H331,0)*0.00474),"")</f>
        <v>7.110000000000001E-2</v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33.6</v>
      </c>
      <c r="BN331" s="64">
        <f>IFERROR(Y331*I331/H331,"0")</f>
        <v>33.6</v>
      </c>
      <c r="BO331" s="64">
        <f>IFERROR(1/J331*(X331/H331),"0")</f>
        <v>6.3025210084033612E-2</v>
      </c>
      <c r="BP331" s="64">
        <f>IFERROR(1/J331*(Y331/H331),"0")</f>
        <v>6.3025210084033612E-2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72</v>
      </c>
      <c r="Q332" s="578"/>
      <c r="R332" s="578"/>
      <c r="S332" s="578"/>
      <c r="T332" s="578"/>
      <c r="U332" s="578"/>
      <c r="V332" s="579"/>
      <c r="W332" s="37" t="s">
        <v>73</v>
      </c>
      <c r="X332" s="561">
        <f>IFERROR(X329/H329,"0")+IFERROR(X330/H330,"0")+IFERROR(X331/H331,"0")</f>
        <v>30</v>
      </c>
      <c r="Y332" s="561">
        <f>IFERROR(Y329/H329,"0")+IFERROR(Y330/H330,"0")+IFERROR(Y331/H331,"0")</f>
        <v>30</v>
      </c>
      <c r="Z332" s="561">
        <f>IFERROR(IF(Z329="",0,Z329),"0")+IFERROR(IF(Z330="",0,Z330),"0")+IFERROR(IF(Z331="",0,Z331),"0")</f>
        <v>0.14220000000000002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72</v>
      </c>
      <c r="Q333" s="578"/>
      <c r="R333" s="578"/>
      <c r="S333" s="578"/>
      <c r="T333" s="578"/>
      <c r="U333" s="578"/>
      <c r="V333" s="579"/>
      <c r="W333" s="37" t="s">
        <v>70</v>
      </c>
      <c r="X333" s="561">
        <f>IFERROR(SUM(X329:X331),"0")</f>
        <v>60</v>
      </c>
      <c r="Y333" s="561">
        <f>IFERROR(SUM(Y329:Y331),"0")</f>
        <v>60</v>
      </c>
      <c r="Z333" s="37"/>
      <c r="AA333" s="562"/>
      <c r="AB333" s="562"/>
      <c r="AC333" s="562"/>
    </row>
    <row r="334" spans="1:68" ht="16.5" customHeight="1" x14ac:dyDescent="0.25">
      <c r="A334" s="582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875</v>
      </c>
      <c r="Y337" s="560">
        <f>IFERROR(IF(X337="",0,CEILING((X337/$H337),1)*$H337),"")</f>
        <v>875.7</v>
      </c>
      <c r="Z337" s="36">
        <f>IFERROR(IF(Y337=0,"",ROUNDUP(Y337/H337,0)*0.00651),"")</f>
        <v>2.7146699999999999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980</v>
      </c>
      <c r="BN337" s="64">
        <f>IFERROR(Y337*I337/H337,"0")</f>
        <v>980.78399999999999</v>
      </c>
      <c r="BO337" s="64">
        <f>IFERROR(1/J337*(X337/H337),"0")</f>
        <v>2.2893772893772892</v>
      </c>
      <c r="BP337" s="64">
        <f>IFERROR(1/J337*(Y337/H337),"0")</f>
        <v>2.2912087912087915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420</v>
      </c>
      <c r="Y338" s="560">
        <f>IFERROR(IF(X338="",0,CEILING((X338/$H338),1)*$H338),"")</f>
        <v>420</v>
      </c>
      <c r="Z338" s="36">
        <f>IFERROR(IF(Y338=0,"",ROUNDUP(Y338/H338,0)*0.00651),"")</f>
        <v>1.302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467.99999999999994</v>
      </c>
      <c r="BN338" s="64">
        <f>IFERROR(Y338*I338/H338,"0")</f>
        <v>467.99999999999994</v>
      </c>
      <c r="BO338" s="64">
        <f>IFERROR(1/J338*(X338/H338),"0")</f>
        <v>1.098901098901099</v>
      </c>
      <c r="BP338" s="64">
        <f>IFERROR(1/J338*(Y338/H338),"0")</f>
        <v>1.098901098901099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72</v>
      </c>
      <c r="Q339" s="578"/>
      <c r="R339" s="578"/>
      <c r="S339" s="578"/>
      <c r="T339" s="578"/>
      <c r="U339" s="578"/>
      <c r="V339" s="579"/>
      <c r="W339" s="37" t="s">
        <v>73</v>
      </c>
      <c r="X339" s="561">
        <f>IFERROR(X336/H336,"0")+IFERROR(X337/H337,"0")+IFERROR(X338/H338,"0")</f>
        <v>616.66666666666663</v>
      </c>
      <c r="Y339" s="561">
        <f>IFERROR(Y336/H336,"0")+IFERROR(Y337/H337,"0")+IFERROR(Y338/H338,"0")</f>
        <v>617</v>
      </c>
      <c r="Z339" s="561">
        <f>IFERROR(IF(Z336="",0,Z336),"0")+IFERROR(IF(Z337="",0,Z337),"0")+IFERROR(IF(Z338="",0,Z338),"0")</f>
        <v>4.0166699999999995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72</v>
      </c>
      <c r="Q340" s="578"/>
      <c r="R340" s="578"/>
      <c r="S340" s="578"/>
      <c r="T340" s="578"/>
      <c r="U340" s="578"/>
      <c r="V340" s="579"/>
      <c r="W340" s="37" t="s">
        <v>70</v>
      </c>
      <c r="X340" s="561">
        <f>IFERROR(SUM(X336:X338),"0")</f>
        <v>1295</v>
      </c>
      <c r="Y340" s="561">
        <f>IFERROR(SUM(Y336:Y338),"0")</f>
        <v>1295.7</v>
      </c>
      <c r="Z340" s="37"/>
      <c r="AA340" s="562"/>
      <c r="AB340" s="562"/>
      <c r="AC340" s="562"/>
    </row>
    <row r="341" spans="1:68" ht="27.75" customHeight="1" x14ac:dyDescent="0.2">
      <c r="A341" s="652" t="s">
        <v>545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70</v>
      </c>
      <c r="X344" s="559">
        <v>1600</v>
      </c>
      <c r="Y344" s="560">
        <f t="shared" ref="Y344:Y350" si="47">IFERROR(IF(X344="",0,CEILING((X344/$H344),1)*$H344),"")</f>
        <v>1605</v>
      </c>
      <c r="Z344" s="36">
        <f>IFERROR(IF(Y344=0,"",ROUNDUP(Y344/H344,0)*0.02175),"")</f>
        <v>2.3272499999999998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1651.2</v>
      </c>
      <c r="BN344" s="64">
        <f t="shared" ref="BN344:BN350" si="49">IFERROR(Y344*I344/H344,"0")</f>
        <v>1656.3600000000001</v>
      </c>
      <c r="BO344" s="64">
        <f t="shared" ref="BO344:BO350" si="50">IFERROR(1/J344*(X344/H344),"0")</f>
        <v>2.2222222222222223</v>
      </c>
      <c r="BP344" s="64">
        <f t="shared" ref="BP344:BP350" si="51">IFERROR(1/J344*(Y344/H344),"0")</f>
        <v>2.2291666666666665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800</v>
      </c>
      <c r="Y345" s="560">
        <f t="shared" si="47"/>
        <v>810</v>
      </c>
      <c r="Z345" s="36">
        <f>IFERROR(IF(Y345=0,"",ROUNDUP(Y345/H345,0)*0.02175),"")</f>
        <v>1.1744999999999999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825.6</v>
      </c>
      <c r="BN345" s="64">
        <f t="shared" si="49"/>
        <v>835.92000000000007</v>
      </c>
      <c r="BO345" s="64">
        <f t="shared" si="50"/>
        <v>1.1111111111111112</v>
      </c>
      <c r="BP345" s="64">
        <f t="shared" si="51"/>
        <v>1.125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100</v>
      </c>
      <c r="Y346" s="560">
        <f t="shared" si="47"/>
        <v>105</v>
      </c>
      <c r="Z346" s="36">
        <f>IFERROR(IF(Y346=0,"",ROUNDUP(Y346/H346,0)*0.02175),"")</f>
        <v>0.15225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103.2</v>
      </c>
      <c r="BN346" s="64">
        <f t="shared" si="49"/>
        <v>108.36</v>
      </c>
      <c r="BO346" s="64">
        <f t="shared" si="50"/>
        <v>0.1388888888888889</v>
      </c>
      <c r="BP346" s="64">
        <f t="shared" si="51"/>
        <v>0.14583333333333331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1500</v>
      </c>
      <c r="Y347" s="560">
        <f t="shared" si="47"/>
        <v>1500</v>
      </c>
      <c r="Z347" s="36">
        <f>IFERROR(IF(Y347=0,"",ROUNDUP(Y347/H347,0)*0.02175),"")</f>
        <v>2.1749999999999998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1548</v>
      </c>
      <c r="BN347" s="64">
        <f t="shared" si="49"/>
        <v>1548</v>
      </c>
      <c r="BO347" s="64">
        <f t="shared" si="50"/>
        <v>2.083333333333333</v>
      </c>
      <c r="BP347" s="64">
        <f t="shared" si="51"/>
        <v>2.083333333333333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40</v>
      </c>
      <c r="Y350" s="560">
        <f t="shared" si="47"/>
        <v>40</v>
      </c>
      <c r="Z350" s="36">
        <f>IFERROR(IF(Y350=0,"",ROUNDUP(Y350/H350,0)*0.00902),"")</f>
        <v>7.2160000000000002E-2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41.68</v>
      </c>
      <c r="BN350" s="64">
        <f t="shared" si="49"/>
        <v>41.68</v>
      </c>
      <c r="BO350" s="64">
        <f t="shared" si="50"/>
        <v>6.0606060606060608E-2</v>
      </c>
      <c r="BP350" s="64">
        <f t="shared" si="51"/>
        <v>6.0606060606060608E-2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72</v>
      </c>
      <c r="Q351" s="578"/>
      <c r="R351" s="578"/>
      <c r="S351" s="578"/>
      <c r="T351" s="578"/>
      <c r="U351" s="578"/>
      <c r="V351" s="579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274.66666666666663</v>
      </c>
      <c r="Y351" s="561">
        <f>IFERROR(Y344/H344,"0")+IFERROR(Y345/H345,"0")+IFERROR(Y346/H346,"0")+IFERROR(Y347/H347,"0")+IFERROR(Y348/H348,"0")+IFERROR(Y349/H349,"0")+IFERROR(Y350/H350,"0")</f>
        <v>276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5.9011599999999991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72</v>
      </c>
      <c r="Q352" s="578"/>
      <c r="R352" s="578"/>
      <c r="S352" s="578"/>
      <c r="T352" s="578"/>
      <c r="U352" s="578"/>
      <c r="V352" s="579"/>
      <c r="W352" s="37" t="s">
        <v>70</v>
      </c>
      <c r="X352" s="561">
        <f>IFERROR(SUM(X344:X350),"0")</f>
        <v>4040</v>
      </c>
      <c r="Y352" s="561">
        <f>IFERROR(SUM(Y344:Y350),"0")</f>
        <v>4060</v>
      </c>
      <c r="Z352" s="37"/>
      <c r="AA352" s="562"/>
      <c r="AB352" s="562"/>
      <c r="AC352" s="562"/>
    </row>
    <row r="353" spans="1:68" ht="14.25" customHeight="1" x14ac:dyDescent="0.25">
      <c r="A353" s="574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70</v>
      </c>
      <c r="X354" s="559">
        <v>1000</v>
      </c>
      <c r="Y354" s="560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72</v>
      </c>
      <c r="Q356" s="578"/>
      <c r="R356" s="578"/>
      <c r="S356" s="578"/>
      <c r="T356" s="578"/>
      <c r="U356" s="578"/>
      <c r="V356" s="579"/>
      <c r="W356" s="37" t="s">
        <v>73</v>
      </c>
      <c r="X356" s="561">
        <f>IFERROR(X354/H354,"0")+IFERROR(X355/H355,"0")</f>
        <v>66.666666666666671</v>
      </c>
      <c r="Y356" s="561">
        <f>IFERROR(Y354/H354,"0")+IFERROR(Y355/H355,"0")</f>
        <v>67</v>
      </c>
      <c r="Z356" s="561">
        <f>IFERROR(IF(Z354="",0,Z354),"0")+IFERROR(IF(Z355="",0,Z355),"0")</f>
        <v>1.4572499999999999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72</v>
      </c>
      <c r="Q357" s="578"/>
      <c r="R357" s="578"/>
      <c r="S357" s="578"/>
      <c r="T357" s="578"/>
      <c r="U357" s="578"/>
      <c r="V357" s="579"/>
      <c r="W357" s="37" t="s">
        <v>70</v>
      </c>
      <c r="X357" s="561">
        <f>IFERROR(SUM(X354:X355),"0")</f>
        <v>1000</v>
      </c>
      <c r="Y357" s="561">
        <f>IFERROR(SUM(Y354:Y355),"0")</f>
        <v>1005</v>
      </c>
      <c r="Z357" s="37"/>
      <c r="AA357" s="562"/>
      <c r="AB357" s="562"/>
      <c r="AC357" s="562"/>
    </row>
    <row r="358" spans="1:68" ht="14.25" customHeight="1" x14ac:dyDescent="0.25">
      <c r="A358" s="574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500</v>
      </c>
      <c r="Y360" s="560">
        <f>IFERROR(IF(X360="",0,CEILING((X360/$H360),1)*$H360),"")</f>
        <v>504</v>
      </c>
      <c r="Z360" s="36">
        <f>IFERROR(IF(Y360=0,"",ROUNDUP(Y360/H360,0)*0.01898),"")</f>
        <v>1.06288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528.83333333333337</v>
      </c>
      <c r="BN360" s="64">
        <f>IFERROR(Y360*I360/H360,"0")</f>
        <v>533.06399999999996</v>
      </c>
      <c r="BO360" s="64">
        <f>IFERROR(1/J360*(X360/H360),"0")</f>
        <v>0.86805555555555558</v>
      </c>
      <c r="BP360" s="64">
        <f>IFERROR(1/J360*(Y360/H360),"0")</f>
        <v>0.875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72</v>
      </c>
      <c r="Q361" s="578"/>
      <c r="R361" s="578"/>
      <c r="S361" s="578"/>
      <c r="T361" s="578"/>
      <c r="U361" s="578"/>
      <c r="V361" s="579"/>
      <c r="W361" s="37" t="s">
        <v>73</v>
      </c>
      <c r="X361" s="561">
        <f>IFERROR(X359/H359,"0")+IFERROR(X360/H360,"0")</f>
        <v>55.555555555555557</v>
      </c>
      <c r="Y361" s="561">
        <f>IFERROR(Y359/H359,"0")+IFERROR(Y360/H360,"0")</f>
        <v>56</v>
      </c>
      <c r="Z361" s="561">
        <f>IFERROR(IF(Z359="",0,Z359),"0")+IFERROR(IF(Z360="",0,Z360),"0")</f>
        <v>1.06288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72</v>
      </c>
      <c r="Q362" s="578"/>
      <c r="R362" s="578"/>
      <c r="S362" s="578"/>
      <c r="T362" s="578"/>
      <c r="U362" s="578"/>
      <c r="V362" s="579"/>
      <c r="W362" s="37" t="s">
        <v>70</v>
      </c>
      <c r="X362" s="561">
        <f>IFERROR(SUM(X359:X360),"0")</f>
        <v>500</v>
      </c>
      <c r="Y362" s="561">
        <f>IFERROR(SUM(Y359:Y360),"0")</f>
        <v>504</v>
      </c>
      <c r="Z362" s="37"/>
      <c r="AA362" s="562"/>
      <c r="AB362" s="562"/>
      <c r="AC362" s="562"/>
    </row>
    <row r="363" spans="1:68" ht="14.25" customHeight="1" x14ac:dyDescent="0.25">
      <c r="A363" s="574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70</v>
      </c>
      <c r="X364" s="559">
        <v>40</v>
      </c>
      <c r="Y364" s="560">
        <f>IFERROR(IF(X364="",0,CEILING((X364/$H364),1)*$H364),"")</f>
        <v>45</v>
      </c>
      <c r="Z364" s="36">
        <f>IFERROR(IF(Y364=0,"",ROUNDUP(Y364/H364,0)*0.01898),"")</f>
        <v>9.4899999999999998E-2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42.306666666666665</v>
      </c>
      <c r="BN364" s="64">
        <f>IFERROR(Y364*I364/H364,"0")</f>
        <v>47.594999999999999</v>
      </c>
      <c r="BO364" s="64">
        <f>IFERROR(1/J364*(X364/H364),"0")</f>
        <v>6.9444444444444448E-2</v>
      </c>
      <c r="BP364" s="64">
        <f>IFERROR(1/J364*(Y364/H364),"0")</f>
        <v>7.8125E-2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72</v>
      </c>
      <c r="Q365" s="578"/>
      <c r="R365" s="578"/>
      <c r="S365" s="578"/>
      <c r="T365" s="578"/>
      <c r="U365" s="578"/>
      <c r="V365" s="579"/>
      <c r="W365" s="37" t="s">
        <v>73</v>
      </c>
      <c r="X365" s="561">
        <f>IFERROR(X364/H364,"0")</f>
        <v>4.4444444444444446</v>
      </c>
      <c r="Y365" s="561">
        <f>IFERROR(Y364/H364,"0")</f>
        <v>5</v>
      </c>
      <c r="Z365" s="561">
        <f>IFERROR(IF(Z364="",0,Z364),"0")</f>
        <v>9.4899999999999998E-2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72</v>
      </c>
      <c r="Q366" s="578"/>
      <c r="R366" s="578"/>
      <c r="S366" s="578"/>
      <c r="T366" s="578"/>
      <c r="U366" s="578"/>
      <c r="V366" s="579"/>
      <c r="W366" s="37" t="s">
        <v>70</v>
      </c>
      <c r="X366" s="561">
        <f>IFERROR(SUM(X364:X364),"0")</f>
        <v>40</v>
      </c>
      <c r="Y366" s="561">
        <f>IFERROR(SUM(Y364:Y364),"0")</f>
        <v>45</v>
      </c>
      <c r="Z366" s="37"/>
      <c r="AA366" s="562"/>
      <c r="AB366" s="562"/>
      <c r="AC366" s="562"/>
    </row>
    <row r="367" spans="1:68" ht="16.5" customHeight="1" x14ac:dyDescent="0.25">
      <c r="A367" s="582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80</v>
      </c>
      <c r="Y371" s="560">
        <f>IFERROR(IF(X371="",0,CEILING((X371/$H371),1)*$H371),"")</f>
        <v>84</v>
      </c>
      <c r="Z371" s="36">
        <f>IFERROR(IF(Y371=0,"",ROUNDUP(Y371/H371,0)*0.01898),"")</f>
        <v>0.13286000000000001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82.9</v>
      </c>
      <c r="BN371" s="64">
        <f>IFERROR(Y371*I371/H371,"0")</f>
        <v>87.045000000000002</v>
      </c>
      <c r="BO371" s="64">
        <f>IFERROR(1/J371*(X371/H371),"0")</f>
        <v>0.10416666666666667</v>
      </c>
      <c r="BP371" s="64">
        <f>IFERROR(1/J371*(Y371/H371),"0")</f>
        <v>0.109375</v>
      </c>
    </row>
    <row r="372" spans="1:68" ht="37.5" customHeight="1" x14ac:dyDescent="0.25">
      <c r="A372" s="54" t="s">
        <v>589</v>
      </c>
      <c r="B372" s="54" t="s">
        <v>590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72</v>
      </c>
      <c r="Q373" s="578"/>
      <c r="R373" s="578"/>
      <c r="S373" s="578"/>
      <c r="T373" s="578"/>
      <c r="U373" s="578"/>
      <c r="V373" s="579"/>
      <c r="W373" s="37" t="s">
        <v>73</v>
      </c>
      <c r="X373" s="561">
        <f>IFERROR(X369/H369,"0")+IFERROR(X370/H370,"0")+IFERROR(X371/H371,"0")+IFERROR(X372/H372,"0")</f>
        <v>6.666666666666667</v>
      </c>
      <c r="Y373" s="561">
        <f>IFERROR(Y369/H369,"0")+IFERROR(Y370/H370,"0")+IFERROR(Y371/H371,"0")+IFERROR(Y372/H372,"0")</f>
        <v>7</v>
      </c>
      <c r="Z373" s="561">
        <f>IFERROR(IF(Z369="",0,Z369),"0")+IFERROR(IF(Z370="",0,Z370),"0")+IFERROR(IF(Z371="",0,Z371),"0")+IFERROR(IF(Z372="",0,Z372),"0")</f>
        <v>0.13286000000000001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72</v>
      </c>
      <c r="Q374" s="578"/>
      <c r="R374" s="578"/>
      <c r="S374" s="578"/>
      <c r="T374" s="578"/>
      <c r="U374" s="578"/>
      <c r="V374" s="579"/>
      <c r="W374" s="37" t="s">
        <v>70</v>
      </c>
      <c r="X374" s="561">
        <f>IFERROR(SUM(X369:X372),"0")</f>
        <v>80</v>
      </c>
      <c r="Y374" s="561">
        <f>IFERROR(SUM(Y369:Y372),"0")</f>
        <v>84</v>
      </c>
      <c r="Z374" s="37"/>
      <c r="AA374" s="562"/>
      <c r="AB374" s="562"/>
      <c r="AC374" s="562"/>
    </row>
    <row r="375" spans="1:68" ht="14.25" customHeight="1" x14ac:dyDescent="0.25">
      <c r="A375" s="574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591</v>
      </c>
      <c r="B376" s="54" t="s">
        <v>592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72</v>
      </c>
      <c r="Q377" s="578"/>
      <c r="R377" s="578"/>
      <c r="S377" s="578"/>
      <c r="T377" s="578"/>
      <c r="U377" s="578"/>
      <c r="V377" s="579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72</v>
      </c>
      <c r="Q378" s="578"/>
      <c r="R378" s="578"/>
      <c r="S378" s="578"/>
      <c r="T378" s="578"/>
      <c r="U378" s="578"/>
      <c r="V378" s="579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597</v>
      </c>
      <c r="B381" s="54" t="s">
        <v>598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72</v>
      </c>
      <c r="Q382" s="578"/>
      <c r="R382" s="578"/>
      <c r="S382" s="578"/>
      <c r="T382" s="578"/>
      <c r="U382" s="578"/>
      <c r="V382" s="579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72</v>
      </c>
      <c r="Q383" s="578"/>
      <c r="R383" s="578"/>
      <c r="S383" s="578"/>
      <c r="T383" s="578"/>
      <c r="U383" s="578"/>
      <c r="V383" s="579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4" t="s">
        <v>172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599</v>
      </c>
      <c r="B385" s="54" t="s">
        <v>600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72</v>
      </c>
      <c r="Q386" s="578"/>
      <c r="R386" s="578"/>
      <c r="S386" s="578"/>
      <c r="T386" s="578"/>
      <c r="U386" s="578"/>
      <c r="V386" s="579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72</v>
      </c>
      <c r="Q387" s="578"/>
      <c r="R387" s="578"/>
      <c r="S387" s="578"/>
      <c r="T387" s="578"/>
      <c r="U387" s="578"/>
      <c r="V387" s="579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602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603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607</v>
      </c>
      <c r="B393" s="54" t="s">
        <v>610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17.5</v>
      </c>
      <c r="Y396" s="560">
        <f t="shared" si="52"/>
        <v>18.900000000000002</v>
      </c>
      <c r="Z396" s="36">
        <f t="shared" si="57"/>
        <v>4.5179999999999998E-2</v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18.583333333333332</v>
      </c>
      <c r="BN396" s="64">
        <f t="shared" si="54"/>
        <v>20.07</v>
      </c>
      <c r="BO396" s="64">
        <f t="shared" si="55"/>
        <v>3.5612535612535613E-2</v>
      </c>
      <c r="BP396" s="64">
        <f t="shared" si="56"/>
        <v>3.8461538461538464E-2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17.5</v>
      </c>
      <c r="Y397" s="560">
        <f t="shared" si="52"/>
        <v>18.900000000000002</v>
      </c>
      <c r="Z397" s="36">
        <f t="shared" si="57"/>
        <v>4.5179999999999998E-2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18.583333333333332</v>
      </c>
      <c r="BN397" s="64">
        <f t="shared" si="54"/>
        <v>20.07</v>
      </c>
      <c r="BO397" s="64">
        <f t="shared" si="55"/>
        <v>3.5612535612535613E-2</v>
      </c>
      <c r="BP397" s="64">
        <f t="shared" si="56"/>
        <v>3.8461538461538464E-2</v>
      </c>
    </row>
    <row r="398" spans="1:68" ht="27" customHeight="1" x14ac:dyDescent="0.25">
      <c r="A398" s="54" t="s">
        <v>621</v>
      </c>
      <c r="B398" s="54" t="s">
        <v>622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627</v>
      </c>
      <c r="B400" s="54" t="s">
        <v>628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72</v>
      </c>
      <c r="Q401" s="578"/>
      <c r="R401" s="578"/>
      <c r="S401" s="578"/>
      <c r="T401" s="578"/>
      <c r="U401" s="578"/>
      <c r="V401" s="579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16.666666666666664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18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9.0359999999999996E-2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72</v>
      </c>
      <c r="Q402" s="578"/>
      <c r="R402" s="578"/>
      <c r="S402" s="578"/>
      <c r="T402" s="578"/>
      <c r="U402" s="578"/>
      <c r="V402" s="579"/>
      <c r="W402" s="37" t="s">
        <v>70</v>
      </c>
      <c r="X402" s="561">
        <f>IFERROR(SUM(X391:X400),"0")</f>
        <v>35</v>
      </c>
      <c r="Y402" s="561">
        <f>IFERROR(SUM(Y391:Y400),"0")</f>
        <v>37.800000000000004</v>
      </c>
      <c r="Z402" s="37"/>
      <c r="AA402" s="562"/>
      <c r="AB402" s="562"/>
      <c r="AC402" s="562"/>
    </row>
    <row r="403" spans="1:68" ht="14.25" customHeight="1" x14ac:dyDescent="0.25">
      <c r="A403" s="574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629</v>
      </c>
      <c r="B404" s="54" t="s">
        <v>630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632</v>
      </c>
      <c r="B405" s="54" t="s">
        <v>633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72</v>
      </c>
      <c r="Q406" s="578"/>
      <c r="R406" s="578"/>
      <c r="S406" s="578"/>
      <c r="T406" s="578"/>
      <c r="U406" s="578"/>
      <c r="V406" s="579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72</v>
      </c>
      <c r="Q407" s="578"/>
      <c r="R407" s="578"/>
      <c r="S407" s="578"/>
      <c r="T407" s="578"/>
      <c r="U407" s="578"/>
      <c r="V407" s="579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635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137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636</v>
      </c>
      <c r="B410" s="54" t="s">
        <v>637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72</v>
      </c>
      <c r="Q411" s="578"/>
      <c r="R411" s="578"/>
      <c r="S411" s="578"/>
      <c r="T411" s="578"/>
      <c r="U411" s="578"/>
      <c r="V411" s="579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72</v>
      </c>
      <c r="Q412" s="578"/>
      <c r="R412" s="578"/>
      <c r="S412" s="578"/>
      <c r="T412" s="578"/>
      <c r="U412" s="578"/>
      <c r="V412" s="579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642</v>
      </c>
      <c r="B415" s="54" t="s">
        <v>643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72</v>
      </c>
      <c r="Q418" s="578"/>
      <c r="R418" s="578"/>
      <c r="S418" s="578"/>
      <c r="T418" s="578"/>
      <c r="U418" s="578"/>
      <c r="V418" s="579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72</v>
      </c>
      <c r="Q419" s="578"/>
      <c r="R419" s="578"/>
      <c r="S419" s="578"/>
      <c r="T419" s="578"/>
      <c r="U419" s="578"/>
      <c r="V419" s="579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650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40</v>
      </c>
      <c r="Y422" s="560">
        <f>IFERROR(IF(X422="",0,CEILING((X422/$H422),1)*$H422),"")</f>
        <v>40.799999999999997</v>
      </c>
      <c r="Z422" s="36">
        <f>IFERROR(IF(Y422=0,"",ROUNDUP(Y422/H422,0)*0.00651),"")</f>
        <v>0.22134000000000001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70</v>
      </c>
      <c r="BN422" s="64">
        <f>IFERROR(Y422*I422/H422,"0")</f>
        <v>71.399999999999991</v>
      </c>
      <c r="BO422" s="64">
        <f>IFERROR(1/J422*(X422/H422),"0")</f>
        <v>0.18315018315018317</v>
      </c>
      <c r="BP422" s="64">
        <f>IFERROR(1/J422*(Y422/H422),"0")</f>
        <v>0.18681318681318682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72</v>
      </c>
      <c r="Q423" s="578"/>
      <c r="R423" s="578"/>
      <c r="S423" s="578"/>
      <c r="T423" s="578"/>
      <c r="U423" s="578"/>
      <c r="V423" s="579"/>
      <c r="W423" s="37" t="s">
        <v>73</v>
      </c>
      <c r="X423" s="561">
        <f>IFERROR(X422/H422,"0")</f>
        <v>33.333333333333336</v>
      </c>
      <c r="Y423" s="561">
        <f>IFERROR(Y422/H422,"0")</f>
        <v>34</v>
      </c>
      <c r="Z423" s="561">
        <f>IFERROR(IF(Z422="",0,Z422),"0")</f>
        <v>0.22134000000000001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72</v>
      </c>
      <c r="Q424" s="578"/>
      <c r="R424" s="578"/>
      <c r="S424" s="578"/>
      <c r="T424" s="578"/>
      <c r="U424" s="578"/>
      <c r="V424" s="579"/>
      <c r="W424" s="37" t="s">
        <v>70</v>
      </c>
      <c r="X424" s="561">
        <f>IFERROR(SUM(X422:X422),"0")</f>
        <v>40</v>
      </c>
      <c r="Y424" s="561">
        <f>IFERROR(SUM(Y422:Y422),"0")</f>
        <v>40.799999999999997</v>
      </c>
      <c r="Z424" s="37"/>
      <c r="AA424" s="562"/>
      <c r="AB424" s="562"/>
      <c r="AC424" s="562"/>
    </row>
    <row r="425" spans="1:68" ht="16.5" customHeight="1" x14ac:dyDescent="0.25">
      <c r="A425" s="582" t="s">
        <v>654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655</v>
      </c>
      <c r="B427" s="54" t="s">
        <v>656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72</v>
      </c>
      <c r="Q428" s="578"/>
      <c r="R428" s="578"/>
      <c r="S428" s="578"/>
      <c r="T428" s="578"/>
      <c r="U428" s="578"/>
      <c r="V428" s="579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72</v>
      </c>
      <c r="Q429" s="578"/>
      <c r="R429" s="578"/>
      <c r="S429" s="578"/>
      <c r="T429" s="578"/>
      <c r="U429" s="578"/>
      <c r="V429" s="579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658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658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60</v>
      </c>
      <c r="Y435" s="560">
        <f t="shared" si="58"/>
        <v>63.36</v>
      </c>
      <c r="Z435" s="36">
        <f t="shared" si="59"/>
        <v>0.14352000000000001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64.090909090909079</v>
      </c>
      <c r="BN435" s="64">
        <f t="shared" si="61"/>
        <v>67.679999999999993</v>
      </c>
      <c r="BO435" s="64">
        <f t="shared" si="62"/>
        <v>0.10926573426573427</v>
      </c>
      <c r="BP435" s="64">
        <f t="shared" si="63"/>
        <v>0.11538461538461539</v>
      </c>
    </row>
    <row r="436" spans="1:68" ht="27" customHeight="1" x14ac:dyDescent="0.25">
      <c r="A436" s="54" t="s">
        <v>668</v>
      </c>
      <c r="B436" s="54" t="s">
        <v>669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7" t="s">
        <v>670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678</v>
      </c>
      <c r="B439" s="54" t="s">
        <v>679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120</v>
      </c>
      <c r="Y441" s="560">
        <f t="shared" si="58"/>
        <v>120</v>
      </c>
      <c r="Z441" s="36">
        <f>IFERROR(IF(Y441=0,"",ROUNDUP(Y441/H441,0)*0.00902),"")</f>
        <v>0.22550000000000001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173.25</v>
      </c>
      <c r="BN441" s="64">
        <f t="shared" si="61"/>
        <v>173.25</v>
      </c>
      <c r="BO441" s="64">
        <f t="shared" si="62"/>
        <v>0.18939393939393939</v>
      </c>
      <c r="BP441" s="64">
        <f t="shared" si="63"/>
        <v>0.18939393939393939</v>
      </c>
    </row>
    <row r="442" spans="1:68" ht="27" customHeight="1" x14ac:dyDescent="0.25">
      <c r="A442" s="54" t="s">
        <v>685</v>
      </c>
      <c r="B442" s="54" t="s">
        <v>686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687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150</v>
      </c>
      <c r="Y445" s="560">
        <f t="shared" si="58"/>
        <v>151.20000000000002</v>
      </c>
      <c r="Z445" s="36">
        <f>IFERROR(IF(Y445=0,"",ROUNDUP(Y445/H445,0)*0.00902),"")</f>
        <v>0.37884000000000001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158.75</v>
      </c>
      <c r="BN445" s="64">
        <f t="shared" si="61"/>
        <v>160.02000000000004</v>
      </c>
      <c r="BO445" s="64">
        <f t="shared" si="62"/>
        <v>0.31565656565656564</v>
      </c>
      <c r="BP445" s="64">
        <f t="shared" si="63"/>
        <v>0.31818181818181823</v>
      </c>
    </row>
    <row r="446" spans="1:68" ht="27" customHeight="1" x14ac:dyDescent="0.25">
      <c r="A446" s="54" t="s">
        <v>692</v>
      </c>
      <c r="B446" s="54" t="s">
        <v>694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72</v>
      </c>
      <c r="Q447" s="578"/>
      <c r="R447" s="578"/>
      <c r="S447" s="578"/>
      <c r="T447" s="578"/>
      <c r="U447" s="578"/>
      <c r="V447" s="579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78.030303030303031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0.74785999999999997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72</v>
      </c>
      <c r="Q448" s="578"/>
      <c r="R448" s="578"/>
      <c r="S448" s="578"/>
      <c r="T448" s="578"/>
      <c r="U448" s="578"/>
      <c r="V448" s="579"/>
      <c r="W448" s="37" t="s">
        <v>70</v>
      </c>
      <c r="X448" s="561">
        <f>IFERROR(SUM(X433:X446),"0")</f>
        <v>330</v>
      </c>
      <c r="Y448" s="561">
        <f>IFERROR(SUM(Y433:Y446),"0")</f>
        <v>334.56000000000006</v>
      </c>
      <c r="Z448" s="37"/>
      <c r="AA448" s="562"/>
      <c r="AB448" s="562"/>
      <c r="AC448" s="562"/>
    </row>
    <row r="449" spans="1:68" ht="14.25" customHeight="1" x14ac:dyDescent="0.25">
      <c r="A449" s="574" t="s">
        <v>137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150</v>
      </c>
      <c r="Y450" s="560">
        <f>IFERROR(IF(X450="",0,CEILING((X450/$H450),1)*$H450),"")</f>
        <v>153.12</v>
      </c>
      <c r="Z450" s="36">
        <f>IFERROR(IF(Y450=0,"",ROUNDUP(Y450/H450,0)*0.01196),"")</f>
        <v>0.34683999999999998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160.22727272727272</v>
      </c>
      <c r="BN450" s="64">
        <f>IFERROR(Y450*I450/H450,"0")</f>
        <v>163.56</v>
      </c>
      <c r="BO450" s="64">
        <f>IFERROR(1/J450*(X450/H450),"0")</f>
        <v>0.27316433566433568</v>
      </c>
      <c r="BP450" s="64">
        <f>IFERROR(1/J450*(Y450/H450),"0")</f>
        <v>0.27884615384615385</v>
      </c>
    </row>
    <row r="451" spans="1:68" ht="16.5" customHeight="1" x14ac:dyDescent="0.25">
      <c r="A451" s="54" t="s">
        <v>698</v>
      </c>
      <c r="B451" s="54" t="s">
        <v>699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700</v>
      </c>
      <c r="B452" s="54" t="s">
        <v>701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72</v>
      </c>
      <c r="Q453" s="578"/>
      <c r="R453" s="578"/>
      <c r="S453" s="578"/>
      <c r="T453" s="578"/>
      <c r="U453" s="578"/>
      <c r="V453" s="579"/>
      <c r="W453" s="37" t="s">
        <v>73</v>
      </c>
      <c r="X453" s="561">
        <f>IFERROR(X450/H450,"0")+IFERROR(X451/H451,"0")+IFERROR(X452/H452,"0")</f>
        <v>28.409090909090907</v>
      </c>
      <c r="Y453" s="561">
        <f>IFERROR(Y450/H450,"0")+IFERROR(Y451/H451,"0")+IFERROR(Y452/H452,"0")</f>
        <v>29</v>
      </c>
      <c r="Z453" s="561">
        <f>IFERROR(IF(Z450="",0,Z450),"0")+IFERROR(IF(Z451="",0,Z451),"0")+IFERROR(IF(Z452="",0,Z452),"0")</f>
        <v>0.34683999999999998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72</v>
      </c>
      <c r="Q454" s="578"/>
      <c r="R454" s="578"/>
      <c r="S454" s="578"/>
      <c r="T454" s="578"/>
      <c r="U454" s="578"/>
      <c r="V454" s="579"/>
      <c r="W454" s="37" t="s">
        <v>70</v>
      </c>
      <c r="X454" s="561">
        <f>IFERROR(SUM(X450:X452),"0")</f>
        <v>150</v>
      </c>
      <c r="Y454" s="561">
        <f>IFERROR(SUM(Y450:Y452),"0")</f>
        <v>153.12</v>
      </c>
      <c r="Z454" s="37"/>
      <c r="AA454" s="562"/>
      <c r="AB454" s="562"/>
      <c r="AC454" s="562"/>
    </row>
    <row r="455" spans="1:68" ht="14.25" customHeight="1" x14ac:dyDescent="0.25">
      <c r="A455" s="574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20</v>
      </c>
      <c r="Y457" s="560">
        <f t="shared" si="64"/>
        <v>21.12</v>
      </c>
      <c r="Z457" s="36">
        <f>IFERROR(IF(Y457=0,"",ROUNDUP(Y457/H457,0)*0.01196),"")</f>
        <v>4.7840000000000001E-2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21.363636363636363</v>
      </c>
      <c r="BN457" s="64">
        <f t="shared" si="66"/>
        <v>22.56</v>
      </c>
      <c r="BO457" s="64">
        <f t="shared" si="67"/>
        <v>3.6421911421911424E-2</v>
      </c>
      <c r="BP457" s="64">
        <f t="shared" si="68"/>
        <v>3.8461538461538464E-2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50</v>
      </c>
      <c r="Y458" s="560">
        <f t="shared" si="64"/>
        <v>52.800000000000004</v>
      </c>
      <c r="Z458" s="36">
        <f>IFERROR(IF(Y458=0,"",ROUNDUP(Y458/H458,0)*0.01196),"")</f>
        <v>0.1196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53.409090909090907</v>
      </c>
      <c r="BN458" s="64">
        <f t="shared" si="66"/>
        <v>56.400000000000006</v>
      </c>
      <c r="BO458" s="64">
        <f t="shared" si="67"/>
        <v>9.1054778554778545E-2</v>
      </c>
      <c r="BP458" s="64">
        <f t="shared" si="68"/>
        <v>9.6153846153846159E-2</v>
      </c>
    </row>
    <row r="459" spans="1:68" ht="27" customHeight="1" x14ac:dyDescent="0.25">
      <c r="A459" s="54" t="s">
        <v>711</v>
      </c>
      <c r="B459" s="54" t="s">
        <v>712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78</v>
      </c>
      <c r="Y460" s="560">
        <f t="shared" si="64"/>
        <v>81.599999999999994</v>
      </c>
      <c r="Z460" s="36">
        <f>IFERROR(IF(Y460=0,"",ROUNDUP(Y460/H460,0)*0.00902),"")</f>
        <v>0.15334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112.6125</v>
      </c>
      <c r="BN460" s="64">
        <f t="shared" si="66"/>
        <v>117.80999999999999</v>
      </c>
      <c r="BO460" s="64">
        <f t="shared" si="67"/>
        <v>0.12310606060606061</v>
      </c>
      <c r="BP460" s="64">
        <f t="shared" si="68"/>
        <v>0.12878787878787878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30</v>
      </c>
      <c r="Y461" s="560">
        <f t="shared" si="64"/>
        <v>33.6</v>
      </c>
      <c r="Z461" s="36">
        <f>IFERROR(IF(Y461=0,"",ROUNDUP(Y461/H461,0)*0.00902),"")</f>
        <v>6.3140000000000002E-2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41.812500000000007</v>
      </c>
      <c r="BN461" s="64">
        <f t="shared" si="66"/>
        <v>46.830000000000005</v>
      </c>
      <c r="BO461" s="64">
        <f t="shared" si="67"/>
        <v>4.7348484848484848E-2</v>
      </c>
      <c r="BP461" s="64">
        <f t="shared" si="68"/>
        <v>5.3030303030303039E-2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96</v>
      </c>
      <c r="Y462" s="560">
        <f t="shared" si="64"/>
        <v>96</v>
      </c>
      <c r="Z462" s="36">
        <f>IFERROR(IF(Y462=0,"",ROUNDUP(Y462/H462,0)*0.00902),"")</f>
        <v>0.1804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133.80000000000001</v>
      </c>
      <c r="BN462" s="64">
        <f t="shared" si="66"/>
        <v>133.80000000000001</v>
      </c>
      <c r="BO462" s="64">
        <f t="shared" si="67"/>
        <v>0.15151515151515152</v>
      </c>
      <c r="BP462" s="64">
        <f t="shared" si="68"/>
        <v>0.15151515151515152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72</v>
      </c>
      <c r="Q463" s="578"/>
      <c r="R463" s="578"/>
      <c r="S463" s="578"/>
      <c r="T463" s="578"/>
      <c r="U463" s="578"/>
      <c r="V463" s="579"/>
      <c r="W463" s="37" t="s">
        <v>73</v>
      </c>
      <c r="X463" s="561">
        <f>IFERROR(X456/H456,"0")+IFERROR(X457/H457,"0")+IFERROR(X458/H458,"0")+IFERROR(X459/H459,"0")+IFERROR(X460/H460,"0")+IFERROR(X461/H461,"0")+IFERROR(X462/H462,"0")</f>
        <v>63.333333333333329</v>
      </c>
      <c r="Y463" s="561">
        <f>IFERROR(Y456/H456,"0")+IFERROR(Y457/H457,"0")+IFERROR(Y458/H458,"0")+IFERROR(Y459/H459,"0")+IFERROR(Y460/H460,"0")+IFERROR(Y461/H461,"0")+IFERROR(Y462/H462,"0")</f>
        <v>66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0.66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72</v>
      </c>
      <c r="Q464" s="578"/>
      <c r="R464" s="578"/>
      <c r="S464" s="578"/>
      <c r="T464" s="578"/>
      <c r="U464" s="578"/>
      <c r="V464" s="579"/>
      <c r="W464" s="37" t="s">
        <v>70</v>
      </c>
      <c r="X464" s="561">
        <f>IFERROR(SUM(X456:X462),"0")</f>
        <v>314</v>
      </c>
      <c r="Y464" s="561">
        <f>IFERROR(SUM(Y456:Y462),"0")</f>
        <v>327.36</v>
      </c>
      <c r="Z464" s="37"/>
      <c r="AA464" s="562"/>
      <c r="AB464" s="562"/>
      <c r="AC464" s="562"/>
    </row>
    <row r="465" spans="1:68" ht="14.25" customHeight="1" x14ac:dyDescent="0.25">
      <c r="A465" s="574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718</v>
      </c>
      <c r="B466" s="54" t="s">
        <v>719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721</v>
      </c>
      <c r="B467" s="54" t="s">
        <v>722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724</v>
      </c>
      <c r="B468" s="54" t="s">
        <v>725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72</v>
      </c>
      <c r="Q469" s="578"/>
      <c r="R469" s="578"/>
      <c r="S469" s="578"/>
      <c r="T469" s="578"/>
      <c r="U469" s="578"/>
      <c r="V469" s="579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72</v>
      </c>
      <c r="Q470" s="578"/>
      <c r="R470" s="578"/>
      <c r="S470" s="578"/>
      <c r="T470" s="578"/>
      <c r="U470" s="578"/>
      <c r="V470" s="579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727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727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728</v>
      </c>
      <c r="B474" s="54" t="s">
        <v>729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730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734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4" t="s">
        <v>738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740</v>
      </c>
      <c r="B477" s="54" t="s">
        <v>741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1" t="s">
        <v>742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72</v>
      </c>
      <c r="Q478" s="578"/>
      <c r="R478" s="578"/>
      <c r="S478" s="578"/>
      <c r="T478" s="578"/>
      <c r="U478" s="578"/>
      <c r="V478" s="579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72</v>
      </c>
      <c r="Q479" s="578"/>
      <c r="R479" s="578"/>
      <c r="S479" s="578"/>
      <c r="T479" s="578"/>
      <c r="U479" s="578"/>
      <c r="V479" s="579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137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743</v>
      </c>
      <c r="B481" s="54" t="s">
        <v>744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745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748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9" t="s">
        <v>749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751</v>
      </c>
      <c r="B483" s="54" t="s">
        <v>752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72</v>
      </c>
      <c r="Q484" s="578"/>
      <c r="R484" s="578"/>
      <c r="S484" s="578"/>
      <c r="T484" s="578"/>
      <c r="U484" s="578"/>
      <c r="V484" s="579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72</v>
      </c>
      <c r="Q485" s="578"/>
      <c r="R485" s="578"/>
      <c r="S485" s="578"/>
      <c r="T485" s="578"/>
      <c r="U485" s="578"/>
      <c r="V485" s="579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755</v>
      </c>
      <c r="B487" s="54" t="s">
        <v>756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757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8" t="s">
        <v>761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765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500</v>
      </c>
      <c r="Y492" s="560">
        <f>IFERROR(IF(X492="",0,CEILING((X492/$H492),1)*$H492),"")</f>
        <v>504</v>
      </c>
      <c r="Z492" s="36">
        <f>IFERROR(IF(Y492=0,"",ROUNDUP(Y492/H492,0)*0.01898),"")</f>
        <v>1.06288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528.83333333333337</v>
      </c>
      <c r="BN492" s="64">
        <f>IFERROR(Y492*I492/H492,"0")</f>
        <v>533.06399999999996</v>
      </c>
      <c r="BO492" s="64">
        <f>IFERROR(1/J492*(X492/H492),"0")</f>
        <v>0.86805555555555558</v>
      </c>
      <c r="BP492" s="64">
        <f>IFERROR(1/J492*(Y492/H492),"0")</f>
        <v>0.875</v>
      </c>
    </row>
    <row r="493" spans="1:68" ht="27" customHeight="1" x14ac:dyDescent="0.25">
      <c r="A493" s="54" t="s">
        <v>767</v>
      </c>
      <c r="B493" s="54" t="s">
        <v>768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769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61">
        <f>IFERROR(X492/H492,"0")+IFERROR(X493/H493,"0")</f>
        <v>55.555555555555557</v>
      </c>
      <c r="Y494" s="561">
        <f>IFERROR(Y492/H492,"0")+IFERROR(Y493/H493,"0")</f>
        <v>56</v>
      </c>
      <c r="Z494" s="561">
        <f>IFERROR(IF(Z492="",0,Z492),"0")+IFERROR(IF(Z493="",0,Z493),"0")</f>
        <v>1.06288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61">
        <f>IFERROR(SUM(X492:X493),"0")</f>
        <v>500</v>
      </c>
      <c r="Y495" s="561">
        <f>IFERROR(SUM(Y492:Y493),"0")</f>
        <v>504</v>
      </c>
      <c r="Z495" s="37"/>
      <c r="AA495" s="562"/>
      <c r="AB495" s="562"/>
      <c r="AC495" s="562"/>
    </row>
    <row r="496" spans="1:68" ht="14.25" customHeight="1" x14ac:dyDescent="0.25">
      <c r="A496" s="574" t="s">
        <v>172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3" t="s">
        <v>772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20</v>
      </c>
      <c r="Y497" s="560">
        <f>IFERROR(IF(X497="",0,CEILING((X497/$H497),1)*$H497),"")</f>
        <v>27</v>
      </c>
      <c r="Z497" s="36">
        <f>IFERROR(IF(Y497=0,"",ROUNDUP(Y497/H497,0)*0.01898),"")</f>
        <v>5.6940000000000004E-2</v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20.966666666666669</v>
      </c>
      <c r="BN497" s="64">
        <f>IFERROR(Y497*I497/H497,"0")</f>
        <v>28.305</v>
      </c>
      <c r="BO497" s="64">
        <f>IFERROR(1/J497*(X497/H497),"0")</f>
        <v>3.4722222222222224E-2</v>
      </c>
      <c r="BP497" s="64">
        <f>IFERROR(1/J497*(Y497/H497),"0")</f>
        <v>4.6875E-2</v>
      </c>
    </row>
    <row r="498" spans="1:68" ht="27" customHeight="1" x14ac:dyDescent="0.25">
      <c r="A498" s="54" t="s">
        <v>774</v>
      </c>
      <c r="B498" s="54" t="s">
        <v>775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776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61">
        <f>IFERROR(X497/H497,"0")+IFERROR(X498/H498,"0")</f>
        <v>2.2222222222222223</v>
      </c>
      <c r="Y499" s="561">
        <f>IFERROR(Y497/H497,"0")+IFERROR(Y498/H498,"0")</f>
        <v>3</v>
      </c>
      <c r="Z499" s="561">
        <f>IFERROR(IF(Z497="",0,Z497),"0")+IFERROR(IF(Z498="",0,Z498),"0")</f>
        <v>5.6940000000000004E-2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61">
        <f>IFERROR(SUM(X497:X498),"0")</f>
        <v>20</v>
      </c>
      <c r="Y500" s="561">
        <f>IFERROR(SUM(Y497:Y498),"0")</f>
        <v>27</v>
      </c>
      <c r="Z500" s="37"/>
      <c r="AA500" s="562"/>
      <c r="AB500" s="562"/>
      <c r="AC500" s="562"/>
    </row>
    <row r="501" spans="1:68" ht="16.5" customHeight="1" x14ac:dyDescent="0.25">
      <c r="A501" s="582" t="s">
        <v>778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137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779</v>
      </c>
      <c r="B503" s="54" t="s">
        <v>780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0" t="s">
        <v>781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783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17550.05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17724.82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784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18760.598101295254</v>
      </c>
      <c r="Y507" s="561">
        <f>IFERROR(SUM(BN22:BN503),"0")</f>
        <v>18948.156000000006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785</v>
      </c>
      <c r="Q508" s="585"/>
      <c r="R508" s="585"/>
      <c r="S508" s="585"/>
      <c r="T508" s="585"/>
      <c r="U508" s="585"/>
      <c r="V508" s="586"/>
      <c r="W508" s="37" t="s">
        <v>786</v>
      </c>
      <c r="X508" s="38">
        <f>ROUNDUP(SUM(BO22:BO503),0)</f>
        <v>32</v>
      </c>
      <c r="Y508" s="38">
        <f>ROUNDUP(SUM(BP22:BP503),0)</f>
        <v>33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787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19560.598101295254</v>
      </c>
      <c r="Y509" s="561">
        <f>GrossWeightTotalR+PalletQtyTotalR*25</f>
        <v>19773.156000000006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788</v>
      </c>
      <c r="Q510" s="585"/>
      <c r="R510" s="585"/>
      <c r="S510" s="585"/>
      <c r="T510" s="585"/>
      <c r="U510" s="585"/>
      <c r="V510" s="586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4014.4451983733593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4047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789</v>
      </c>
      <c r="Q511" s="585"/>
      <c r="R511" s="585"/>
      <c r="S511" s="585"/>
      <c r="T511" s="585"/>
      <c r="U511" s="585"/>
      <c r="V511" s="586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37.161969999999997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0" t="s">
        <v>101</v>
      </c>
      <c r="D513" s="764"/>
      <c r="E513" s="764"/>
      <c r="F513" s="764"/>
      <c r="G513" s="764"/>
      <c r="H513" s="765"/>
      <c r="I513" s="580" t="s">
        <v>258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545</v>
      </c>
      <c r="U513" s="765"/>
      <c r="V513" s="580" t="s">
        <v>602</v>
      </c>
      <c r="W513" s="764"/>
      <c r="X513" s="764"/>
      <c r="Y513" s="765"/>
      <c r="Z513" s="556" t="s">
        <v>658</v>
      </c>
      <c r="AA513" s="580" t="s">
        <v>727</v>
      </c>
      <c r="AB513" s="765"/>
      <c r="AC513" s="52"/>
      <c r="AF513" s="557"/>
    </row>
    <row r="514" spans="1:32" ht="14.25" customHeight="1" thickTop="1" x14ac:dyDescent="0.2">
      <c r="A514" s="728" t="s">
        <v>792</v>
      </c>
      <c r="B514" s="580" t="s">
        <v>63</v>
      </c>
      <c r="C514" s="580" t="s">
        <v>102</v>
      </c>
      <c r="D514" s="580" t="s">
        <v>119</v>
      </c>
      <c r="E514" s="580" t="s">
        <v>179</v>
      </c>
      <c r="F514" s="580" t="s">
        <v>201</v>
      </c>
      <c r="G514" s="580" t="s">
        <v>234</v>
      </c>
      <c r="H514" s="580" t="s">
        <v>101</v>
      </c>
      <c r="I514" s="580" t="s">
        <v>259</v>
      </c>
      <c r="J514" s="580" t="s">
        <v>299</v>
      </c>
      <c r="K514" s="580" t="s">
        <v>360</v>
      </c>
      <c r="L514" s="580" t="s">
        <v>400</v>
      </c>
      <c r="M514" s="580" t="s">
        <v>416</v>
      </c>
      <c r="N514" s="557"/>
      <c r="O514" s="580" t="s">
        <v>429</v>
      </c>
      <c r="P514" s="580" t="s">
        <v>439</v>
      </c>
      <c r="Q514" s="580" t="s">
        <v>446</v>
      </c>
      <c r="R514" s="580" t="s">
        <v>451</v>
      </c>
      <c r="S514" s="580" t="s">
        <v>535</v>
      </c>
      <c r="T514" s="580" t="s">
        <v>546</v>
      </c>
      <c r="U514" s="580" t="s">
        <v>580</v>
      </c>
      <c r="V514" s="580" t="s">
        <v>603</v>
      </c>
      <c r="W514" s="580" t="s">
        <v>635</v>
      </c>
      <c r="X514" s="580" t="s">
        <v>650</v>
      </c>
      <c r="Y514" s="580" t="s">
        <v>654</v>
      </c>
      <c r="Z514" s="580" t="s">
        <v>658</v>
      </c>
      <c r="AA514" s="580" t="s">
        <v>727</v>
      </c>
      <c r="AB514" s="580" t="s">
        <v>778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348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1033.8000000000002</v>
      </c>
      <c r="E516" s="46">
        <f>IFERROR(Y89*1,"0")+IFERROR(Y90*1,"0")+IFERROR(Y91*1,"0")+IFERROR(Y95*1,"0")+IFERROR(Y96*1,"0")+IFERROR(Y97*1,"0")+IFERROR(Y98*1,"0")+IFERROR(Y99*1,"0")</f>
        <v>1593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1379.1600000000003</v>
      </c>
      <c r="G516" s="46">
        <f>IFERROR(Y130*1,"0")+IFERROR(Y131*1,"0")+IFERROR(Y135*1,"0")+IFERROR(Y136*1,"0")+IFERROR(Y140*1,"0")+IFERROR(Y141*1,"0")</f>
        <v>235.52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822.78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2250.9000000000005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436.27000000000004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381.6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825.45</v>
      </c>
      <c r="S516" s="46">
        <f>IFERROR(Y336*1,"0")+IFERROR(Y337*1,"0")+IFERROR(Y338*1,"0")</f>
        <v>1295.7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5614</v>
      </c>
      <c r="U516" s="46">
        <f>IFERROR(Y369*1,"0")+IFERROR(Y370*1,"0")+IFERROR(Y371*1,"0")+IFERROR(Y372*1,"0")+IFERROR(Y376*1,"0")+IFERROR(Y380*1,"0")+IFERROR(Y381*1,"0")+IFERROR(Y385*1,"0")</f>
        <v>84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37.800000000000004</v>
      </c>
      <c r="W516" s="46">
        <f>IFERROR(Y410*1,"0")+IFERROR(Y414*1,"0")+IFERROR(Y415*1,"0")+IFERROR(Y416*1,"0")+IFERROR(Y417*1,"0")</f>
        <v>0</v>
      </c>
      <c r="X516" s="46">
        <f>IFERROR(Y422*1,"0")</f>
        <v>40.799999999999997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815.04000000000008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531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