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44F0A6-FA80-41A3-A9F0-9B3D000313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P292" i="1" s="1"/>
  <c r="BO291" i="1"/>
  <c r="BM291" i="1"/>
  <c r="Z291" i="1"/>
  <c r="Y291" i="1"/>
  <c r="BP291" i="1" s="1"/>
  <c r="BO290" i="1"/>
  <c r="BM290" i="1"/>
  <c r="Z290" i="1"/>
  <c r="Y290" i="1"/>
  <c r="BP290" i="1" s="1"/>
  <c r="BO289" i="1"/>
  <c r="BM289" i="1"/>
  <c r="Z289" i="1"/>
  <c r="Y289" i="1"/>
  <c r="BP289" i="1" s="1"/>
  <c r="BO288" i="1"/>
  <c r="BM288" i="1"/>
  <c r="Z288" i="1"/>
  <c r="Y288" i="1"/>
  <c r="BP288" i="1" s="1"/>
  <c r="BO287" i="1"/>
  <c r="BM287" i="1"/>
  <c r="Z287" i="1"/>
  <c r="Y287" i="1"/>
  <c r="BP287" i="1" s="1"/>
  <c r="BO286" i="1"/>
  <c r="BM286" i="1"/>
  <c r="Z286" i="1"/>
  <c r="Y286" i="1"/>
  <c r="BP286" i="1" s="1"/>
  <c r="BO285" i="1"/>
  <c r="BM285" i="1"/>
  <c r="Z285" i="1"/>
  <c r="Y285" i="1"/>
  <c r="BP285" i="1" s="1"/>
  <c r="BO284" i="1"/>
  <c r="BM284" i="1"/>
  <c r="Z284" i="1"/>
  <c r="Y284" i="1"/>
  <c r="BP284" i="1" s="1"/>
  <c r="P284" i="1"/>
  <c r="BO283" i="1"/>
  <c r="BM283" i="1"/>
  <c r="Z283" i="1"/>
  <c r="Y283" i="1"/>
  <c r="BO282" i="1"/>
  <c r="BM282" i="1"/>
  <c r="Z282" i="1"/>
  <c r="Y282" i="1"/>
  <c r="P282" i="1"/>
  <c r="BO281" i="1"/>
  <c r="BM281" i="1"/>
  <c r="Z281" i="1"/>
  <c r="Y281" i="1"/>
  <c r="BP281" i="1" s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BP278" i="1" s="1"/>
  <c r="BO277" i="1"/>
  <c r="BM277" i="1"/>
  <c r="Z277" i="1"/>
  <c r="Y277" i="1"/>
  <c r="BP277" i="1" s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Z212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Y195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P53" i="1"/>
  <c r="BO53" i="1"/>
  <c r="BN53" i="1"/>
  <c r="BM53" i="1"/>
  <c r="Z53" i="1"/>
  <c r="Z54" i="1" s="1"/>
  <c r="Y53" i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5" i="1" s="1"/>
  <c r="X23" i="1"/>
  <c r="BO22" i="1"/>
  <c r="X29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9" i="1" l="1"/>
  <c r="Y69" i="1"/>
  <c r="Z69" i="1"/>
  <c r="BN67" i="1"/>
  <c r="Z75" i="1"/>
  <c r="Z81" i="1"/>
  <c r="BN79" i="1"/>
  <c r="Z87" i="1"/>
  <c r="Y98" i="1"/>
  <c r="BN96" i="1"/>
  <c r="Y126" i="1"/>
  <c r="BN124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Z293" i="1"/>
  <c r="BN277" i="1"/>
  <c r="BN278" i="1"/>
  <c r="BN281" i="1"/>
  <c r="BN284" i="1"/>
  <c r="BN285" i="1"/>
  <c r="BN286" i="1"/>
  <c r="BN287" i="1"/>
  <c r="BN288" i="1"/>
  <c r="BN289" i="1"/>
  <c r="BN290" i="1"/>
  <c r="BN291" i="1"/>
  <c r="BN292" i="1"/>
  <c r="Y59" i="1"/>
  <c r="Y58" i="1"/>
  <c r="BP57" i="1"/>
  <c r="BN57" i="1"/>
  <c r="Y112" i="1"/>
  <c r="BP106" i="1"/>
  <c r="BN106" i="1"/>
  <c r="BP108" i="1"/>
  <c r="BN108" i="1"/>
  <c r="BP110" i="1"/>
  <c r="BN110" i="1"/>
  <c r="BP185" i="1"/>
  <c r="BN185" i="1"/>
  <c r="BP187" i="1"/>
  <c r="BN187" i="1"/>
  <c r="BP199" i="1"/>
  <c r="BN199" i="1"/>
  <c r="BP201" i="1"/>
  <c r="BN201" i="1"/>
  <c r="BP203" i="1"/>
  <c r="BN203" i="1"/>
  <c r="Y218" i="1"/>
  <c r="Y217" i="1"/>
  <c r="BP216" i="1"/>
  <c r="BN216" i="1"/>
  <c r="Y229" i="1"/>
  <c r="BP225" i="1"/>
  <c r="BN225" i="1"/>
  <c r="BP227" i="1"/>
  <c r="BN227" i="1"/>
  <c r="Y269" i="1"/>
  <c r="Y268" i="1"/>
  <c r="BP267" i="1"/>
  <c r="BN267" i="1"/>
  <c r="BN22" i="1"/>
  <c r="BP22" i="1"/>
  <c r="Y23" i="1"/>
  <c r="Z30" i="1"/>
  <c r="BN28" i="1"/>
  <c r="BP28" i="1"/>
  <c r="X296" i="1"/>
  <c r="Y46" i="1"/>
  <c r="BN42" i="1"/>
  <c r="BN44" i="1"/>
  <c r="Y55" i="1"/>
  <c r="Y54" i="1"/>
  <c r="Y63" i="1"/>
  <c r="BP61" i="1"/>
  <c r="BN61" i="1"/>
  <c r="BP74" i="1"/>
  <c r="BN74" i="1"/>
  <c r="BP86" i="1"/>
  <c r="BN86" i="1"/>
  <c r="Y103" i="1"/>
  <c r="Y102" i="1"/>
  <c r="BP101" i="1"/>
  <c r="BN101" i="1"/>
  <c r="Y131" i="1"/>
  <c r="BP129" i="1"/>
  <c r="BN129" i="1"/>
  <c r="Y173" i="1"/>
  <c r="BP169" i="1"/>
  <c r="BN169" i="1"/>
  <c r="BP171" i="1"/>
  <c r="BN171" i="1"/>
  <c r="Y183" i="1"/>
  <c r="Y182" i="1"/>
  <c r="BP181" i="1"/>
  <c r="BN18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Z63" i="1"/>
  <c r="Y76" i="1"/>
  <c r="Y81" i="1"/>
  <c r="Y88" i="1"/>
  <c r="Z97" i="1"/>
  <c r="Z111" i="1"/>
  <c r="Z125" i="1"/>
  <c r="Z131" i="1"/>
  <c r="Z164" i="1"/>
  <c r="Z172" i="1"/>
  <c r="Z189" i="1"/>
  <c r="Z228" i="1"/>
  <c r="Y234" i="1"/>
  <c r="Y235" i="1"/>
  <c r="Z274" i="1"/>
  <c r="Y294" i="1"/>
  <c r="F9" i="1"/>
  <c r="J9" i="1"/>
  <c r="F10" i="1"/>
  <c r="X298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Z300" i="1" l="1"/>
  <c r="Y297" i="1"/>
  <c r="Y296" i="1"/>
  <c r="Y299" i="1"/>
  <c r="Y295" i="1"/>
  <c r="Y298" i="1" l="1"/>
  <c r="B308" i="1"/>
  <c r="A308" i="1"/>
  <c r="C308" i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<sst xmlns="http://schemas.openxmlformats.org/spreadsheetml/2006/main" count="1388" uniqueCount="466">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</sst>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/>
      <c r="I5" s="426"/>
      <c r="J5" s="426"/>
      <c r="K5" s="426"/>
      <c r="L5" s="426"/>
      <c r="M5" s="358"/>
      <c r="N5" s="61"/>
      <c r="P5" s="24" t="s">
        <v>10</v>
      </c>
      <c r="Q5" s="471">
        <v>45872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444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Воскресенье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5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0.41666666666666669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196</v>
      </c>
      <c r="Y29" s="289">
        <f>IFERROR(IF(X29="","",X29),"")</f>
        <v>196</v>
      </c>
      <c r="Z29" s="36">
        <f>IFERROR(IF(X29="","",X29*0.00941),"")</f>
        <v>1.84436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376.6728</v>
      </c>
      <c r="BN29" s="67">
        <f>IFERROR(Y29*I29,"0")</f>
        <v>376.6728</v>
      </c>
      <c r="BO29" s="67">
        <f>IFERROR(X29/J29,"0")</f>
        <v>1.4</v>
      </c>
      <c r="BP29" s="67">
        <f>IFERROR(Y29/J29,"0")</f>
        <v>1.4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2.8982799999999997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84</v>
      </c>
      <c r="Y36" s="289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493.08</v>
      </c>
      <c r="BN36" s="67">
        <f>IFERROR(Y36*I36,"0")</f>
        <v>493.08</v>
      </c>
      <c r="BO36" s="67">
        <f>IFERROR(X36/J36,"0")</f>
        <v>1</v>
      </c>
      <c r="BP36" s="67">
        <f>IFERROR(Y36/J36,"0")</f>
        <v>1</v>
      </c>
    </row>
    <row r="37" spans="1:68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108</v>
      </c>
      <c r="Y37" s="290">
        <f>IFERROR(SUM(Y34:Y36),"0")</f>
        <v>108</v>
      </c>
      <c r="Z37" s="290">
        <f>IFERROR(IF(Z34="",0,Z34),"0")+IFERROR(IF(Z35="",0,Z35),"0")+IFERROR(IF(Z36="",0,Z36),"0")</f>
        <v>1.6739999999999999</v>
      </c>
      <c r="AA37" s="291"/>
      <c r="AB37" s="291"/>
      <c r="AC37" s="29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604.79999999999995</v>
      </c>
      <c r="Y38" s="290">
        <f>IFERROR(SUMPRODUCT(Y34:Y36*H34:H36),"0")</f>
        <v>604.79999999999995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24</v>
      </c>
      <c r="Y44" s="28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0.93</v>
      </c>
      <c r="AA45" s="291"/>
      <c r="AB45" s="291"/>
      <c r="AC45" s="29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405.6</v>
      </c>
      <c r="Y46" s="290">
        <f>IFERROR(SUMPRODUCT(Y41:Y44*H41:H44),"0")</f>
        <v>405.6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56</v>
      </c>
      <c r="Y79" s="28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56</v>
      </c>
      <c r="Y81" s="290">
        <f>IFERROR(SUM(Y79:Y80),"0")</f>
        <v>56</v>
      </c>
      <c r="Z81" s="290">
        <f>IFERROR(IF(Z79="",0,Z79),"0")+IFERROR(IF(Z80="",0,Z80),"0")</f>
        <v>1.0012799999999999</v>
      </c>
      <c r="AA81" s="291"/>
      <c r="AB81" s="291"/>
      <c r="AC81" s="291"/>
    </row>
    <row r="82" spans="1:68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201.6</v>
      </c>
      <c r="Y82" s="290">
        <f>IFERROR(SUMPRODUCT(Y79:Y80*H79:H80),"0")</f>
        <v>201.6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140</v>
      </c>
      <c r="Y85" s="28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42</v>
      </c>
      <c r="Y86" s="289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182</v>
      </c>
      <c r="Y87" s="290">
        <f>IFERROR(SUM(Y85:Y86),"0")</f>
        <v>182</v>
      </c>
      <c r="Z87" s="290">
        <f>IFERROR(IF(Z85="",0,Z85),"0")+IFERROR(IF(Z86="",0,Z86),"0")</f>
        <v>3.2541600000000002</v>
      </c>
      <c r="AA87" s="291"/>
      <c r="AB87" s="291"/>
      <c r="AC87" s="291"/>
    </row>
    <row r="88" spans="1:68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655.20000000000005</v>
      </c>
      <c r="Y88" s="290">
        <f>IFERROR(SUMPRODUCT(Y85:Y86*H85:H86),"0")</f>
        <v>655.20000000000005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56</v>
      </c>
      <c r="Y93" s="289">
        <f t="shared" si="0"/>
        <v>56</v>
      </c>
      <c r="Z93" s="36">
        <f t="shared" si="1"/>
        <v>1.0012799999999999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112</v>
      </c>
      <c r="Y95" s="289">
        <f t="shared" si="0"/>
        <v>112</v>
      </c>
      <c r="Z95" s="36">
        <f t="shared" si="1"/>
        <v>2.0025599999999999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498.26560000000006</v>
      </c>
      <c r="BN95" s="67">
        <f t="shared" si="3"/>
        <v>498.26560000000006</v>
      </c>
      <c r="BO95" s="67">
        <f t="shared" si="4"/>
        <v>1.6</v>
      </c>
      <c r="BP95" s="67">
        <f t="shared" si="5"/>
        <v>1.6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14</v>
      </c>
      <c r="Y96" s="289">
        <f t="shared" si="0"/>
        <v>14</v>
      </c>
      <c r="Z96" s="36">
        <f t="shared" si="1"/>
        <v>0.25031999999999999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224</v>
      </c>
      <c r="Y97" s="290">
        <f>IFERROR(SUM(Y91:Y96),"0")</f>
        <v>224</v>
      </c>
      <c r="Z97" s="290">
        <f>IFERROR(IF(Z91="",0,Z91),"0")+IFERROR(IF(Z92="",0,Z92),"0")+IFERROR(IF(Z93="",0,Z93),"0")+IFERROR(IF(Z94="",0,Z94),"0")+IFERROR(IF(Z95="",0,Z95),"0")+IFERROR(IF(Z96="",0,Z96),"0")</f>
        <v>4.0051199999999998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771.11999999999989</v>
      </c>
      <c r="Y98" s="290">
        <f>IFERROR(SUMPRODUCT(Y91:Y96*H91:H96),"0")</f>
        <v>771.11999999999989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60</v>
      </c>
      <c r="Y107" s="289">
        <f>IFERROR(IF(X107="","",X107),"")</f>
        <v>60</v>
      </c>
      <c r="Z107" s="36">
        <f>IFERROR(IF(X107="","",X107*0.0155),"")</f>
        <v>0.92999999999999994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403.17599999999999</v>
      </c>
      <c r="BN107" s="67">
        <f>IFERROR(Y107*I107,"0")</f>
        <v>403.17599999999999</v>
      </c>
      <c r="BO107" s="67">
        <f>IFERROR(X107/J107,"0")</f>
        <v>0.7142857142857143</v>
      </c>
      <c r="BP107" s="67">
        <f>IFERROR(Y107/J107,"0")</f>
        <v>0.7142857142857143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222</v>
      </c>
      <c r="Y108" s="289">
        <f>IFERROR(IF(X108="","",X108),"")</f>
        <v>222</v>
      </c>
      <c r="Z108" s="36">
        <f>IFERROR(IF(X108="","",X108*0.0155),"")</f>
        <v>3.4409999999999998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1620.6</v>
      </c>
      <c r="BN108" s="67">
        <f>IFERROR(Y108*I108,"0")</f>
        <v>1620.6</v>
      </c>
      <c r="BO108" s="67">
        <f>IFERROR(X108/J108,"0")</f>
        <v>2.6428571428571428</v>
      </c>
      <c r="BP108" s="67">
        <f>IFERROR(Y108/J108,"0")</f>
        <v>2.6428571428571428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483.81119999999999</v>
      </c>
      <c r="BN109" s="67">
        <f>IFERROR(Y109*I109,"0")</f>
        <v>483.81119999999999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120</v>
      </c>
      <c r="Y110" s="289">
        <f>IFERROR(IF(X110="","",X110),"")</f>
        <v>120</v>
      </c>
      <c r="Z110" s="36">
        <f>IFERROR(IF(X110="","",X110*0.0155),"")</f>
        <v>1.8599999999999999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876</v>
      </c>
      <c r="BN110" s="67">
        <f>IFERROR(Y110*I110,"0")</f>
        <v>876</v>
      </c>
      <c r="BO110" s="67">
        <f>IFERROR(X110/J110,"0")</f>
        <v>1.4285714285714286</v>
      </c>
      <c r="BP110" s="67">
        <f>IFERROR(Y110/J110,"0")</f>
        <v>1.4285714285714286</v>
      </c>
    </row>
    <row r="111" spans="1:68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474</v>
      </c>
      <c r="Y111" s="290">
        <f>IFERROR(SUM(Y106:Y110),"0")</f>
        <v>474</v>
      </c>
      <c r="Z111" s="290">
        <f>IFERROR(IF(Z106="",0,Z106),"0")+IFERROR(IF(Z107="",0,Z107),"0")+IFERROR(IF(Z108="",0,Z108),"0")+IFERROR(IF(Z109="",0,Z109),"0")+IFERROR(IF(Z110="",0,Z110),"0")</f>
        <v>7.3469999999999995</v>
      </c>
      <c r="AA111" s="291"/>
      <c r="AB111" s="291"/>
      <c r="AC111" s="29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3238.8</v>
      </c>
      <c r="Y112" s="290">
        <f>IFERROR(SUMPRODUCT(Y106:Y110*H106:H110),"0")</f>
        <v>3238.8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252</v>
      </c>
      <c r="Y123" s="289">
        <f>IFERROR(IF(X123="","",X123),"")</f>
        <v>252</v>
      </c>
      <c r="Z123" s="36">
        <f>IFERROR(IF(X123="","",X123*0.01788),"")</f>
        <v>4.5057600000000004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933.30719999999997</v>
      </c>
      <c r="BN123" s="67">
        <f>IFERROR(Y123*I123,"0")</f>
        <v>933.30719999999997</v>
      </c>
      <c r="BO123" s="67">
        <f>IFERROR(X123/J123,"0")</f>
        <v>3.6</v>
      </c>
      <c r="BP123" s="67">
        <f>IFERROR(Y123/J123,"0")</f>
        <v>3.6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280</v>
      </c>
      <c r="Y124" s="289">
        <f>IFERROR(IF(X124="","",X124),"")</f>
        <v>280</v>
      </c>
      <c r="Z124" s="36">
        <f>IFERROR(IF(X124="","",X124*0.01788),"")</f>
        <v>5.0064000000000002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1037.008</v>
      </c>
      <c r="BN124" s="67">
        <f>IFERROR(Y124*I124,"0")</f>
        <v>1037.008</v>
      </c>
      <c r="BO124" s="67">
        <f>IFERROR(X124/J124,"0")</f>
        <v>4</v>
      </c>
      <c r="BP124" s="67">
        <f>IFERROR(Y124/J124,"0")</f>
        <v>4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532</v>
      </c>
      <c r="Y125" s="290">
        <f>IFERROR(SUM(Y123:Y124),"0")</f>
        <v>532</v>
      </c>
      <c r="Z125" s="290">
        <f>IFERROR(IF(Z123="",0,Z123),"0")+IFERROR(IF(Z124="",0,Z124),"0")</f>
        <v>9.5121600000000015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1596</v>
      </c>
      <c r="Y126" s="290">
        <f>IFERROR(SUMPRODUCT(Y123:Y124*H123:H124),"0")</f>
        <v>1596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178</v>
      </c>
      <c r="Y130" s="289">
        <f>IFERROR(IF(X130="","",X130),"")</f>
        <v>178</v>
      </c>
      <c r="Z130" s="36">
        <f>IFERROR(IF(X130="","",X130*0.01788),"")</f>
        <v>3.1826400000000001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659.24079999999992</v>
      </c>
      <c r="BN130" s="67">
        <f>IFERROR(Y130*I130,"0")</f>
        <v>659.24079999999992</v>
      </c>
      <c r="BO130" s="67">
        <f>IFERROR(X130/J130,"0")</f>
        <v>2.5428571428571427</v>
      </c>
      <c r="BP130" s="67">
        <f>IFERROR(Y130/J130,"0")</f>
        <v>2.5428571428571427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178</v>
      </c>
      <c r="Y131" s="290">
        <f>IFERROR(SUM(Y129:Y130),"0")</f>
        <v>178</v>
      </c>
      <c r="Z131" s="290">
        <f>IFERROR(IF(Z129="",0,Z129),"0")+IFERROR(IF(Z130="",0,Z130),"0")</f>
        <v>3.1826400000000001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534</v>
      </c>
      <c r="Y132" s="290">
        <f>IFERROR(SUMPRODUCT(Y129:Y130*H129:H130),"0")</f>
        <v>534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98</v>
      </c>
      <c r="Y141" s="289">
        <f>IFERROR(IF(X141="","",X141),"")</f>
        <v>98</v>
      </c>
      <c r="Z141" s="36">
        <f>IFERROR(IF(X141="","",X141*0.01788),"")</f>
        <v>1.75224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362.95279999999997</v>
      </c>
      <c r="BN141" s="67">
        <f>IFERROR(Y141*I141,"0")</f>
        <v>362.95279999999997</v>
      </c>
      <c r="BO141" s="67">
        <f>IFERROR(X141/J141,"0")</f>
        <v>1.4</v>
      </c>
      <c r="BP141" s="67">
        <f>IFERROR(Y141/J141,"0")</f>
        <v>1.4</v>
      </c>
    </row>
    <row r="142" spans="1:68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98</v>
      </c>
      <c r="Y142" s="290">
        <f>IFERROR(SUM(Y141:Y141),"0")</f>
        <v>98</v>
      </c>
      <c r="Z142" s="290">
        <f>IFERROR(IF(Z141="",0,Z141),"0")</f>
        <v>1.75224</v>
      </c>
      <c r="AA142" s="291"/>
      <c r="AB142" s="291"/>
      <c r="AC142" s="29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294</v>
      </c>
      <c r="Y143" s="290">
        <f>IFERROR(SUMPRODUCT(Y141:Y141*H141:H141),"0")</f>
        <v>294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42</v>
      </c>
      <c r="Y156" s="289">
        <f>IFERROR(IF(X156="","",X156),"")</f>
        <v>42</v>
      </c>
      <c r="Z156" s="36">
        <f>IFERROR(IF(X156="","",X156*0.00941),"")</f>
        <v>0.39522000000000002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88.275599999999997</v>
      </c>
      <c r="BN156" s="67">
        <f>IFERROR(Y156*I156,"0")</f>
        <v>88.275599999999997</v>
      </c>
      <c r="BO156" s="67">
        <f>IFERROR(X156/J156,"0")</f>
        <v>0.3</v>
      </c>
      <c r="BP156" s="67">
        <f>IFERROR(Y156/J156,"0")</f>
        <v>0.3</v>
      </c>
    </row>
    <row r="157" spans="1:68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42</v>
      </c>
      <c r="Y157" s="290">
        <f>IFERROR(SUM(Y156:Y156),"0")</f>
        <v>42</v>
      </c>
      <c r="Z157" s="290">
        <f>IFERROR(IF(Z156="",0,Z156),"0")</f>
        <v>0.39522000000000002</v>
      </c>
      <c r="AA157" s="291"/>
      <c r="AB157" s="291"/>
      <c r="AC157" s="29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70.56</v>
      </c>
      <c r="Y158" s="290">
        <f>IFERROR(SUMPRODUCT(Y156:Y156*H156:H156),"0")</f>
        <v>70.56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154</v>
      </c>
      <c r="Y169" s="289">
        <f>IFERROR(IF(X169="","",X169),"")</f>
        <v>154</v>
      </c>
      <c r="Z169" s="36">
        <f>IFERROR(IF(X169="","",X169*0.01788),"")</f>
        <v>2.75352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521.75199999999995</v>
      </c>
      <c r="BN169" s="67">
        <f>IFERROR(Y169*I169,"0")</f>
        <v>521.75199999999995</v>
      </c>
      <c r="BO169" s="67">
        <f>IFERROR(X169/J169,"0")</f>
        <v>2.2000000000000002</v>
      </c>
      <c r="BP169" s="67">
        <f>IFERROR(Y169/J169,"0")</f>
        <v>2.2000000000000002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70</v>
      </c>
      <c r="Y170" s="289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224</v>
      </c>
      <c r="Y172" s="290">
        <f>IFERROR(SUM(Y169:Y171),"0")</f>
        <v>224</v>
      </c>
      <c r="Z172" s="290">
        <f>IFERROR(IF(Z169="",0,Z169),"0")+IFERROR(IF(Z170="",0,Z170),"0")+IFERROR(IF(Z171="",0,Z171),"0")</f>
        <v>4.0051199999999998</v>
      </c>
      <c r="AA172" s="291"/>
      <c r="AB172" s="291"/>
      <c r="AC172" s="29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672</v>
      </c>
      <c r="Y173" s="290">
        <f>IFERROR(SUMPRODUCT(Y169:Y171*H169:H171),"0")</f>
        <v>672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hidden="1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hidden="1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hidden="1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idden="1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hidden="1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9505.6799999999985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9505.6799999999985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10810.1844</v>
      </c>
      <c r="Y296" s="290">
        <f>IFERROR(SUM(BN22:BN292),"0")</f>
        <v>10810.1844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32</v>
      </c>
      <c r="Y297" s="38">
        <f>ROUNDUP(SUM(BP22:BP292),0)</f>
        <v>32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11610.1844</v>
      </c>
      <c r="Y298" s="290">
        <f>GrossWeightTotalR+PalletQtyTotalR*25</f>
        <v>11610.1844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2486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2486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39.95722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462</v>
      </c>
      <c r="D305" s="46">
        <f>IFERROR(X34*H34,"0")+IFERROR(X35*H35,"0")+IFERROR(X36*H36,"0")</f>
        <v>604.79999999999995</v>
      </c>
      <c r="E305" s="46">
        <f>IFERROR(X41*H41,"0")+IFERROR(X42*H42,"0")+IFERROR(X43*H43,"0")+IFERROR(X44*H44,"0")</f>
        <v>405.6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201.6</v>
      </c>
      <c r="I305" s="46">
        <f>IFERROR(X85*H85,"0")+IFERROR(X86*H86,"0")</f>
        <v>655.20000000000005</v>
      </c>
      <c r="J305" s="46">
        <f>IFERROR(X91*H91,"0")+IFERROR(X92*H92,"0")+IFERROR(X93*H93,"0")+IFERROR(X94*H94,"0")+IFERROR(X95*H95,"0")+IFERROR(X96*H96,"0")</f>
        <v>771.11999999999989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3238.8</v>
      </c>
      <c r="M305" s="46">
        <f>IFERROR(X123*H123,"0")+IFERROR(X124*H124,"0")</f>
        <v>1596</v>
      </c>
      <c r="N305" s="281"/>
      <c r="O305" s="46">
        <f>IFERROR(X129*H129,"0")+IFERROR(X130*H130,"0")</f>
        <v>534</v>
      </c>
      <c r="P305" s="46">
        <f>IFERROR(X135*H135,"0")+IFERROR(X136*H136,"0")</f>
        <v>0</v>
      </c>
      <c r="Q305" s="46">
        <f>IFERROR(X141*H141,"0")</f>
        <v>294</v>
      </c>
      <c r="R305" s="46">
        <f>IFERROR(X146*H146,"0")</f>
        <v>0</v>
      </c>
      <c r="S305" s="46">
        <f>IFERROR(X151*H151,"0")</f>
        <v>0</v>
      </c>
      <c r="T305" s="46">
        <f>IFERROR(X156*H156,"0")</f>
        <v>70.56</v>
      </c>
      <c r="U305" s="46">
        <f>IFERROR(X162*H162,"0")+IFERROR(X163*H163,"0")</f>
        <v>0</v>
      </c>
      <c r="V305" s="46">
        <f>IFERROR(X169*H169,"0")+IFERROR(X170*H170,"0")+IFERROR(X171*H171,"0")+IFERROR(X175*H175,"0")</f>
        <v>672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4249.2000000000007</v>
      </c>
      <c r="B308" s="60">
        <f>SUMPRODUCT(--(BB:BB="ПГП"),--(W:W="кор"),H:H,Y:Y)+SUMPRODUCT(--(BB:BB="ПГП"),--(W:W="кг"),Y:Y)</f>
        <v>5256.4800000000005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96,00"/>
        <filter val="10 810,18"/>
        <filter val="108,00"/>
        <filter val="11 610,18"/>
        <filter val="112,00"/>
        <filter val="12,00"/>
        <filter val="120,00"/>
        <filter val="14,00"/>
        <filter val="140,00"/>
        <filter val="154,00"/>
        <filter val="178,00"/>
        <filter val="182,00"/>
        <filter val="196,00"/>
        <filter val="2 486,00"/>
        <filter val="201,60"/>
        <filter val="222,00"/>
        <filter val="224,00"/>
        <filter val="24,00"/>
        <filter val="252,00"/>
        <filter val="280,00"/>
        <filter val="294,00"/>
        <filter val="3 238,80"/>
        <filter val="308,00"/>
        <filter val="32"/>
        <filter val="405,60"/>
        <filter val="42,00"/>
        <filter val="462,00"/>
        <filter val="474,00"/>
        <filter val="532,00"/>
        <filter val="534,00"/>
        <filter val="56,00"/>
        <filter val="60,00"/>
        <filter val="604,80"/>
        <filter val="655,20"/>
        <filter val="672,00"/>
        <filter val="70,00"/>
        <filter val="70,56"/>
        <filter val="72,00"/>
        <filter val="771,12"/>
        <filter val="84,00"/>
        <filter val="9 505,68"/>
        <filter val="98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2025-08-01T11:58:54Z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