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51C31F-66B3-4628-9D01-0F78DEA4EB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2" l="1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X294" i="2"/>
  <c r="X293" i="2"/>
  <c r="BO292" i="2"/>
  <c r="BM292" i="2"/>
  <c r="Z292" i="2"/>
  <c r="Y292" i="2"/>
  <c r="BP292" i="2" s="1"/>
  <c r="BO291" i="2"/>
  <c r="BM291" i="2"/>
  <c r="Z291" i="2"/>
  <c r="Y291" i="2"/>
  <c r="BN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N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N285" i="2" s="1"/>
  <c r="BO284" i="2"/>
  <c r="BM284" i="2"/>
  <c r="Z284" i="2"/>
  <c r="Y284" i="2"/>
  <c r="BP284" i="2" s="1"/>
  <c r="P284" i="2"/>
  <c r="BO283" i="2"/>
  <c r="BM283" i="2"/>
  <c r="Z283" i="2"/>
  <c r="Y283" i="2"/>
  <c r="BO282" i="2"/>
  <c r="BM282" i="2"/>
  <c r="Z282" i="2"/>
  <c r="Y282" i="2"/>
  <c r="BN282" i="2" s="1"/>
  <c r="P282" i="2"/>
  <c r="BO281" i="2"/>
  <c r="BM281" i="2"/>
  <c r="Z281" i="2"/>
  <c r="Y281" i="2"/>
  <c r="P281" i="2"/>
  <c r="BO280" i="2"/>
  <c r="BM280" i="2"/>
  <c r="Z280" i="2"/>
  <c r="Y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BO277" i="2"/>
  <c r="BM277" i="2"/>
  <c r="Z277" i="2"/>
  <c r="Y277" i="2"/>
  <c r="BP277" i="2" s="1"/>
  <c r="X275" i="2"/>
  <c r="X274" i="2"/>
  <c r="BO273" i="2"/>
  <c r="BM273" i="2"/>
  <c r="Z273" i="2"/>
  <c r="Y273" i="2"/>
  <c r="P273" i="2"/>
  <c r="BO272" i="2"/>
  <c r="BM272" i="2"/>
  <c r="Z272" i="2"/>
  <c r="Y272" i="2"/>
  <c r="BP272" i="2" s="1"/>
  <c r="P272" i="2"/>
  <c r="BO271" i="2"/>
  <c r="BM271" i="2"/>
  <c r="Z271" i="2"/>
  <c r="Y271" i="2"/>
  <c r="X269" i="2"/>
  <c r="X268" i="2"/>
  <c r="BO267" i="2"/>
  <c r="BM267" i="2"/>
  <c r="Z267" i="2"/>
  <c r="Z268" i="2" s="1"/>
  <c r="Y267" i="2"/>
  <c r="Y268" i="2" s="1"/>
  <c r="P267" i="2"/>
  <c r="X265" i="2"/>
  <c r="X264" i="2"/>
  <c r="BO263" i="2"/>
  <c r="BM263" i="2"/>
  <c r="Z263" i="2"/>
  <c r="Y263" i="2"/>
  <c r="BP263" i="2" s="1"/>
  <c r="BO262" i="2"/>
  <c r="BM262" i="2"/>
  <c r="Z262" i="2"/>
  <c r="Y262" i="2"/>
  <c r="BO261" i="2"/>
  <c r="BM261" i="2"/>
  <c r="Z261" i="2"/>
  <c r="Z264" i="2" s="1"/>
  <c r="Y261" i="2"/>
  <c r="X257" i="2"/>
  <c r="X256" i="2"/>
  <c r="BO255" i="2"/>
  <c r="BM255" i="2"/>
  <c r="Z255" i="2"/>
  <c r="Z256" i="2" s="1"/>
  <c r="Y255" i="2"/>
  <c r="Y256" i="2" s="1"/>
  <c r="P255" i="2"/>
  <c r="X253" i="2"/>
  <c r="X252" i="2"/>
  <c r="BO251" i="2"/>
  <c r="BM251" i="2"/>
  <c r="Z251" i="2"/>
  <c r="Z252" i="2" s="1"/>
  <c r="Y251" i="2"/>
  <c r="Y253" i="2" s="1"/>
  <c r="P251" i="2"/>
  <c r="X247" i="2"/>
  <c r="X246" i="2"/>
  <c r="BO245" i="2"/>
  <c r="BM245" i="2"/>
  <c r="Z245" i="2"/>
  <c r="Z246" i="2" s="1"/>
  <c r="Y245" i="2"/>
  <c r="Y246" i="2" s="1"/>
  <c r="P245" i="2"/>
  <c r="X241" i="2"/>
  <c r="X240" i="2"/>
  <c r="BO239" i="2"/>
  <c r="BM239" i="2"/>
  <c r="Z239" i="2"/>
  <c r="Z240" i="2" s="1"/>
  <c r="Y239" i="2"/>
  <c r="Y240" i="2" s="1"/>
  <c r="P239" i="2"/>
  <c r="X235" i="2"/>
  <c r="X234" i="2"/>
  <c r="BO233" i="2"/>
  <c r="BM233" i="2"/>
  <c r="Z233" i="2"/>
  <c r="Y233" i="2"/>
  <c r="BP233" i="2" s="1"/>
  <c r="P233" i="2"/>
  <c r="BO232" i="2"/>
  <c r="BM232" i="2"/>
  <c r="Z232" i="2"/>
  <c r="Z234" i="2" s="1"/>
  <c r="Y232" i="2"/>
  <c r="P232" i="2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BP225" i="2" s="1"/>
  <c r="P225" i="2"/>
  <c r="X223" i="2"/>
  <c r="X222" i="2"/>
  <c r="BO221" i="2"/>
  <c r="BM221" i="2"/>
  <c r="Z221" i="2"/>
  <c r="Z222" i="2" s="1"/>
  <c r="Y221" i="2"/>
  <c r="BN221" i="2" s="1"/>
  <c r="P221" i="2"/>
  <c r="X218" i="2"/>
  <c r="X217" i="2"/>
  <c r="BO216" i="2"/>
  <c r="BM216" i="2"/>
  <c r="Z216" i="2"/>
  <c r="Z217" i="2" s="1"/>
  <c r="Y216" i="2"/>
  <c r="Y218" i="2" s="1"/>
  <c r="X213" i="2"/>
  <c r="X212" i="2"/>
  <c r="BO211" i="2"/>
  <c r="BM211" i="2"/>
  <c r="Z211" i="2"/>
  <c r="Y211" i="2"/>
  <c r="BP211" i="2" s="1"/>
  <c r="P211" i="2"/>
  <c r="BO210" i="2"/>
  <c r="BM210" i="2"/>
  <c r="Z210" i="2"/>
  <c r="Y210" i="2"/>
  <c r="BP210" i="2" s="1"/>
  <c r="P210" i="2"/>
  <c r="BO209" i="2"/>
  <c r="BM209" i="2"/>
  <c r="Z209" i="2"/>
  <c r="Y209" i="2"/>
  <c r="BN209" i="2" s="1"/>
  <c r="P209" i="2"/>
  <c r="BP208" i="2"/>
  <c r="BO208" i="2"/>
  <c r="BN208" i="2"/>
  <c r="BM208" i="2"/>
  <c r="Z208" i="2"/>
  <c r="Z212" i="2" s="1"/>
  <c r="Y208" i="2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Y201" i="2"/>
  <c r="BP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M198" i="2"/>
  <c r="Z198" i="2"/>
  <c r="Z204" i="2" s="1"/>
  <c r="Y198" i="2"/>
  <c r="BN198" i="2" s="1"/>
  <c r="P198" i="2"/>
  <c r="X195" i="2"/>
  <c r="X194" i="2"/>
  <c r="BO193" i="2"/>
  <c r="BM193" i="2"/>
  <c r="Z193" i="2"/>
  <c r="Z194" i="2" s="1"/>
  <c r="Y193" i="2"/>
  <c r="Y195" i="2" s="1"/>
  <c r="P193" i="2"/>
  <c r="X190" i="2"/>
  <c r="X189" i="2"/>
  <c r="BP188" i="2"/>
  <c r="BO188" i="2"/>
  <c r="BN188" i="2"/>
  <c r="BM188" i="2"/>
  <c r="Z188" i="2"/>
  <c r="Y188" i="2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P185" i="2"/>
  <c r="X183" i="2"/>
  <c r="X182" i="2"/>
  <c r="BO181" i="2"/>
  <c r="BM181" i="2"/>
  <c r="Z181" i="2"/>
  <c r="Z182" i="2" s="1"/>
  <c r="Y181" i="2"/>
  <c r="Y182" i="2" s="1"/>
  <c r="X177" i="2"/>
  <c r="X176" i="2"/>
  <c r="BO175" i="2"/>
  <c r="BM175" i="2"/>
  <c r="Z175" i="2"/>
  <c r="Z176" i="2" s="1"/>
  <c r="Y175" i="2"/>
  <c r="X173" i="2"/>
  <c r="X172" i="2"/>
  <c r="BO171" i="2"/>
  <c r="BM171" i="2"/>
  <c r="Z171" i="2"/>
  <c r="Y171" i="2"/>
  <c r="P171" i="2"/>
  <c r="BO170" i="2"/>
  <c r="BM170" i="2"/>
  <c r="Z170" i="2"/>
  <c r="Y170" i="2"/>
  <c r="BP170" i="2" s="1"/>
  <c r="P170" i="2"/>
  <c r="BO169" i="2"/>
  <c r="BM169" i="2"/>
  <c r="Z169" i="2"/>
  <c r="Y169" i="2"/>
  <c r="P169" i="2"/>
  <c r="X165" i="2"/>
  <c r="X164" i="2"/>
  <c r="BO163" i="2"/>
  <c r="BM163" i="2"/>
  <c r="Z163" i="2"/>
  <c r="Y163" i="2"/>
  <c r="BP163" i="2" s="1"/>
  <c r="P163" i="2"/>
  <c r="BO162" i="2"/>
  <c r="BM162" i="2"/>
  <c r="Z162" i="2"/>
  <c r="Y162" i="2"/>
  <c r="BN162" i="2" s="1"/>
  <c r="X158" i="2"/>
  <c r="X157" i="2"/>
  <c r="BP156" i="2"/>
  <c r="BO156" i="2"/>
  <c r="BN156" i="2"/>
  <c r="BM156" i="2"/>
  <c r="Z156" i="2"/>
  <c r="Z157" i="2" s="1"/>
  <c r="Y156" i="2"/>
  <c r="Y157" i="2" s="1"/>
  <c r="P156" i="2"/>
  <c r="X153" i="2"/>
  <c r="X152" i="2"/>
  <c r="BO151" i="2"/>
  <c r="BM151" i="2"/>
  <c r="Z151" i="2"/>
  <c r="Z152" i="2" s="1"/>
  <c r="Y151" i="2"/>
  <c r="P151" i="2"/>
  <c r="X148" i="2"/>
  <c r="X147" i="2"/>
  <c r="BO146" i="2"/>
  <c r="BM146" i="2"/>
  <c r="Z146" i="2"/>
  <c r="Z147" i="2" s="1"/>
  <c r="Y146" i="2"/>
  <c r="Y147" i="2" s="1"/>
  <c r="P146" i="2"/>
  <c r="X143" i="2"/>
  <c r="X142" i="2"/>
  <c r="BO141" i="2"/>
  <c r="BM141" i="2"/>
  <c r="Z141" i="2"/>
  <c r="Z142" i="2" s="1"/>
  <c r="Y141" i="2"/>
  <c r="P141" i="2"/>
  <c r="X138" i="2"/>
  <c r="X137" i="2"/>
  <c r="BO136" i="2"/>
  <c r="BM136" i="2"/>
  <c r="Z136" i="2"/>
  <c r="Y136" i="2"/>
  <c r="BN136" i="2" s="1"/>
  <c r="BO135" i="2"/>
  <c r="BM135" i="2"/>
  <c r="Z135" i="2"/>
  <c r="Z137" i="2" s="1"/>
  <c r="Y135" i="2"/>
  <c r="Y137" i="2" s="1"/>
  <c r="X132" i="2"/>
  <c r="X131" i="2"/>
  <c r="BO130" i="2"/>
  <c r="BM130" i="2"/>
  <c r="Z130" i="2"/>
  <c r="Y130" i="2"/>
  <c r="BN130" i="2" s="1"/>
  <c r="P130" i="2"/>
  <c r="BO129" i="2"/>
  <c r="BM129" i="2"/>
  <c r="Z129" i="2"/>
  <c r="Y129" i="2"/>
  <c r="P129" i="2"/>
  <c r="X126" i="2"/>
  <c r="X125" i="2"/>
  <c r="BO124" i="2"/>
  <c r="BM124" i="2"/>
  <c r="Z124" i="2"/>
  <c r="Y124" i="2"/>
  <c r="BN124" i="2" s="1"/>
  <c r="P124" i="2"/>
  <c r="BO123" i="2"/>
  <c r="BM123" i="2"/>
  <c r="Z123" i="2"/>
  <c r="Y123" i="2"/>
  <c r="P123" i="2"/>
  <c r="X120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Y115" i="2" s="1"/>
  <c r="P114" i="2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P106" i="2"/>
  <c r="X103" i="2"/>
  <c r="X102" i="2"/>
  <c r="BO101" i="2"/>
  <c r="BM101" i="2"/>
  <c r="Z101" i="2"/>
  <c r="Z102" i="2" s="1"/>
  <c r="Y101" i="2"/>
  <c r="BP101" i="2" s="1"/>
  <c r="P101" i="2"/>
  <c r="X98" i="2"/>
  <c r="X97" i="2"/>
  <c r="BO96" i="2"/>
  <c r="BM96" i="2"/>
  <c r="Z96" i="2"/>
  <c r="Y96" i="2"/>
  <c r="P96" i="2"/>
  <c r="BO95" i="2"/>
  <c r="BM95" i="2"/>
  <c r="Z95" i="2"/>
  <c r="Y95" i="2"/>
  <c r="BN95" i="2" s="1"/>
  <c r="BO94" i="2"/>
  <c r="BM94" i="2"/>
  <c r="Z94" i="2"/>
  <c r="Y94" i="2"/>
  <c r="BP94" i="2" s="1"/>
  <c r="BO93" i="2"/>
  <c r="BM93" i="2"/>
  <c r="Z93" i="2"/>
  <c r="Y93" i="2"/>
  <c r="BN93" i="2" s="1"/>
  <c r="BO92" i="2"/>
  <c r="BM92" i="2"/>
  <c r="Z92" i="2"/>
  <c r="Y92" i="2"/>
  <c r="BP92" i="2" s="1"/>
  <c r="BO91" i="2"/>
  <c r="BM91" i="2"/>
  <c r="Z91" i="2"/>
  <c r="Y91" i="2"/>
  <c r="BP91" i="2" s="1"/>
  <c r="X88" i="2"/>
  <c r="X87" i="2"/>
  <c r="BO86" i="2"/>
  <c r="BM86" i="2"/>
  <c r="Z86" i="2"/>
  <c r="Y86" i="2"/>
  <c r="BP86" i="2" s="1"/>
  <c r="P86" i="2"/>
  <c r="BO85" i="2"/>
  <c r="BM85" i="2"/>
  <c r="Z85" i="2"/>
  <c r="Y85" i="2"/>
  <c r="P85" i="2"/>
  <c r="X82" i="2"/>
  <c r="X81" i="2"/>
  <c r="BO80" i="2"/>
  <c r="BM80" i="2"/>
  <c r="Z80" i="2"/>
  <c r="Y80" i="2"/>
  <c r="BP80" i="2" s="1"/>
  <c r="P80" i="2"/>
  <c r="BO79" i="2"/>
  <c r="BM79" i="2"/>
  <c r="Z79" i="2"/>
  <c r="Y79" i="2"/>
  <c r="BN79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X63" i="2"/>
  <c r="BO62" i="2"/>
  <c r="BM62" i="2"/>
  <c r="Z62" i="2"/>
  <c r="Y62" i="2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O41" i="2"/>
  <c r="BM41" i="2"/>
  <c r="Z41" i="2"/>
  <c r="Y41" i="2"/>
  <c r="BP41" i="2" s="1"/>
  <c r="P41" i="2"/>
  <c r="X38" i="2"/>
  <c r="X37" i="2"/>
  <c r="BO36" i="2"/>
  <c r="BM36" i="2"/>
  <c r="Z36" i="2"/>
  <c r="Y36" i="2"/>
  <c r="P36" i="2"/>
  <c r="BO35" i="2"/>
  <c r="BM35" i="2"/>
  <c r="Z35" i="2"/>
  <c r="Y35" i="2"/>
  <c r="BN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BP22" i="2" s="1"/>
  <c r="P22" i="2"/>
  <c r="H10" i="2"/>
  <c r="A9" i="2"/>
  <c r="A10" i="2" s="1"/>
  <c r="D7" i="2"/>
  <c r="Q6" i="2"/>
  <c r="P2" i="2"/>
  <c r="Y23" i="2" l="1"/>
  <c r="Z37" i="2"/>
  <c r="BN34" i="2"/>
  <c r="BN53" i="2"/>
  <c r="BP53" i="2"/>
  <c r="Y54" i="2"/>
  <c r="Z63" i="2"/>
  <c r="Z87" i="2"/>
  <c r="BN41" i="2"/>
  <c r="Y102" i="2"/>
  <c r="BN110" i="2"/>
  <c r="Y119" i="2"/>
  <c r="Z131" i="2"/>
  <c r="BN233" i="2"/>
  <c r="BN255" i="2"/>
  <c r="BN267" i="2"/>
  <c r="BP267" i="2"/>
  <c r="Z293" i="2"/>
  <c r="BN277" i="2"/>
  <c r="BN284" i="2"/>
  <c r="Y138" i="2"/>
  <c r="Y37" i="2"/>
  <c r="Y75" i="2"/>
  <c r="Z75" i="2"/>
  <c r="BN91" i="2"/>
  <c r="BN135" i="2"/>
  <c r="BP135" i="2"/>
  <c r="BN163" i="2"/>
  <c r="BN201" i="2"/>
  <c r="Y213" i="2"/>
  <c r="Z228" i="2"/>
  <c r="BN225" i="2"/>
  <c r="BN226" i="2"/>
  <c r="BN239" i="2"/>
  <c r="BP239" i="2"/>
  <c r="BN251" i="2"/>
  <c r="Y274" i="2"/>
  <c r="BN272" i="2"/>
  <c r="BN287" i="2"/>
  <c r="BN290" i="2"/>
  <c r="BP255" i="2"/>
  <c r="Y173" i="2"/>
  <c r="BN170" i="2"/>
  <c r="BP130" i="2"/>
  <c r="Z125" i="2"/>
  <c r="BN94" i="2"/>
  <c r="BP93" i="2"/>
  <c r="Y98" i="2"/>
  <c r="Y81" i="2"/>
  <c r="X297" i="2"/>
  <c r="X295" i="2"/>
  <c r="Z30" i="2"/>
  <c r="Y30" i="2"/>
  <c r="BP28" i="2"/>
  <c r="BN28" i="2"/>
  <c r="BP35" i="2"/>
  <c r="Y38" i="2"/>
  <c r="Z69" i="2"/>
  <c r="Z97" i="2"/>
  <c r="Y125" i="2"/>
  <c r="BP123" i="2"/>
  <c r="BN123" i="2"/>
  <c r="Y126" i="2"/>
  <c r="Y132" i="2"/>
  <c r="BP129" i="2"/>
  <c r="BN129" i="2"/>
  <c r="Y131" i="2"/>
  <c r="BN151" i="2"/>
  <c r="Y153" i="2"/>
  <c r="BP151" i="2"/>
  <c r="Y152" i="2"/>
  <c r="BP227" i="2"/>
  <c r="Y228" i="2"/>
  <c r="Y229" i="2"/>
  <c r="Y235" i="2"/>
  <c r="Y234" i="2"/>
  <c r="BP232" i="2"/>
  <c r="BN232" i="2"/>
  <c r="Y265" i="2"/>
  <c r="Y264" i="2"/>
  <c r="BP261" i="2"/>
  <c r="BN261" i="2"/>
  <c r="BP262" i="2"/>
  <c r="BN262" i="2"/>
  <c r="Z274" i="2"/>
  <c r="BP281" i="2"/>
  <c r="BN281" i="2"/>
  <c r="BP42" i="2"/>
  <c r="BP49" i="2"/>
  <c r="Y50" i="2"/>
  <c r="Y70" i="2"/>
  <c r="Z81" i="2"/>
  <c r="BP85" i="2"/>
  <c r="BN85" i="2"/>
  <c r="Y87" i="2"/>
  <c r="BP106" i="2"/>
  <c r="BN106" i="2"/>
  <c r="Y142" i="2"/>
  <c r="BP141" i="2"/>
  <c r="BN141" i="2"/>
  <c r="Y143" i="2"/>
  <c r="BP171" i="2"/>
  <c r="BN171" i="2"/>
  <c r="Y176" i="2"/>
  <c r="BP175" i="2"/>
  <c r="BN175" i="2"/>
  <c r="Y177" i="2"/>
  <c r="Z189" i="2"/>
  <c r="BP202" i="2"/>
  <c r="BN202" i="2"/>
  <c r="BP209" i="2"/>
  <c r="Y275" i="2"/>
  <c r="BP271" i="2"/>
  <c r="BN271" i="2"/>
  <c r="BP273" i="2"/>
  <c r="BN273" i="2"/>
  <c r="BP280" i="2"/>
  <c r="BN280" i="2"/>
  <c r="Y294" i="2"/>
  <c r="BP285" i="2"/>
  <c r="BP288" i="2"/>
  <c r="BP291" i="2"/>
  <c r="X296" i="2"/>
  <c r="X299" i="2"/>
  <c r="BP29" i="2"/>
  <c r="Y45" i="2"/>
  <c r="Z45" i="2"/>
  <c r="Y46" i="2"/>
  <c r="Y64" i="2"/>
  <c r="Y69" i="2"/>
  <c r="BP66" i="2"/>
  <c r="BP79" i="2"/>
  <c r="Z111" i="2"/>
  <c r="BP107" i="2"/>
  <c r="Y112" i="2"/>
  <c r="BP124" i="2"/>
  <c r="BP136" i="2"/>
  <c r="Y158" i="2"/>
  <c r="Z164" i="2"/>
  <c r="Z172" i="2"/>
  <c r="Y190" i="2"/>
  <c r="BP185" i="2"/>
  <c r="BP198" i="2"/>
  <c r="Y204" i="2"/>
  <c r="BP221" i="2"/>
  <c r="Y222" i="2"/>
  <c r="Y241" i="2"/>
  <c r="Y252" i="2"/>
  <c r="Y257" i="2"/>
  <c r="Y269" i="2"/>
  <c r="Y293" i="2"/>
  <c r="BP282" i="2"/>
  <c r="F10" i="2"/>
  <c r="Y82" i="2"/>
  <c r="BN96" i="2"/>
  <c r="Y51" i="2"/>
  <c r="BN62" i="2"/>
  <c r="BN193" i="2"/>
  <c r="Y205" i="2"/>
  <c r="BN283" i="2"/>
  <c r="Y116" i="2"/>
  <c r="Y148" i="2"/>
  <c r="BN187" i="2"/>
  <c r="Y24" i="2"/>
  <c r="Y88" i="2"/>
  <c r="Y103" i="2"/>
  <c r="Y31" i="2"/>
  <c r="BP44" i="2"/>
  <c r="BP57" i="2"/>
  <c r="BN67" i="2"/>
  <c r="BP96" i="2"/>
  <c r="BN108" i="2"/>
  <c r="Y164" i="2"/>
  <c r="BN216" i="2"/>
  <c r="BN286" i="2"/>
  <c r="BN289" i="2"/>
  <c r="BN292" i="2"/>
  <c r="F9" i="2"/>
  <c r="Y111" i="2"/>
  <c r="BN199" i="2"/>
  <c r="BN210" i="2"/>
  <c r="H9" i="2"/>
  <c r="BN36" i="2"/>
  <c r="BP62" i="2"/>
  <c r="BN73" i="2"/>
  <c r="BN118" i="2"/>
  <c r="BP193" i="2"/>
  <c r="Y223" i="2"/>
  <c r="BP283" i="2"/>
  <c r="Y76" i="2"/>
  <c r="Y183" i="2"/>
  <c r="Y247" i="2"/>
  <c r="J9" i="2"/>
  <c r="Y58" i="2"/>
  <c r="Y97" i="2"/>
  <c r="BP108" i="2"/>
  <c r="BN185" i="2"/>
  <c r="BP216" i="2"/>
  <c r="BN263" i="2"/>
  <c r="BN278" i="2"/>
  <c r="BN44" i="2"/>
  <c r="BN57" i="2"/>
  <c r="BP36" i="2"/>
  <c r="Y63" i="2"/>
  <c r="BP73" i="2"/>
  <c r="BP118" i="2"/>
  <c r="Y165" i="2"/>
  <c r="Y194" i="2"/>
  <c r="Y217" i="2"/>
  <c r="BP251" i="2"/>
  <c r="BN109" i="2"/>
  <c r="BN211" i="2"/>
  <c r="BN74" i="2"/>
  <c r="BN114" i="2"/>
  <c r="BN146" i="2"/>
  <c r="BN169" i="2"/>
  <c r="Y172" i="2"/>
  <c r="BN181" i="2"/>
  <c r="BN92" i="2"/>
  <c r="BP162" i="2"/>
  <c r="BN186" i="2"/>
  <c r="Y189" i="2"/>
  <c r="BP200" i="2"/>
  <c r="BN245" i="2"/>
  <c r="BN279" i="2"/>
  <c r="BN43" i="2"/>
  <c r="BN49" i="2"/>
  <c r="BN61" i="2"/>
  <c r="BN86" i="2"/>
  <c r="BN101" i="2"/>
  <c r="BP114" i="2"/>
  <c r="BP146" i="2"/>
  <c r="BP169" i="2"/>
  <c r="BP181" i="2"/>
  <c r="BN203" i="2"/>
  <c r="BN80" i="2"/>
  <c r="BN22" i="2"/>
  <c r="BN66" i="2"/>
  <c r="BP95" i="2"/>
  <c r="Y212" i="2"/>
  <c r="BP245" i="2"/>
  <c r="BN68" i="2"/>
  <c r="X298" i="2" l="1"/>
  <c r="Z300" i="2"/>
  <c r="Y299" i="2"/>
  <c r="Y297" i="2"/>
  <c r="Y295" i="2"/>
  <c r="Y296" i="2"/>
  <c r="C308" i="2" l="1"/>
  <c r="Y298" i="2"/>
  <c r="A308" i="2" s="1"/>
  <c r="B308" i="2"/>
</calcChain>
</file>

<file path=xl/sharedStrings.xml><?xml version="1.0" encoding="utf-8"?>
<sst xmlns="http://schemas.openxmlformats.org/spreadsheetml/2006/main" count="1886" uniqueCount="468">
  <si>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</si>
  <si>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</si>
  <si>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</si>
  <si>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</si>
  <si>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</si>
  <si>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</si>
  <si>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</si>
  <si>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</si>
  <si>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</si>
  <si>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</si>
  <si>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</si>
  <si>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</si>
  <si>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</si>
  <si>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</si>
  <si>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</si>
  <si>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</si>
  <si>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</si>
  <si>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</si>
  <si>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</si>
  <si>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</si>
  <si>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</si>
  <si>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</si>
  <si>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</si>
  <si>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</si>
  <si>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</si>
  <si>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</si>
  <si>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</si>
  <si>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</si>
  <si>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</si>
  <si>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</si>
  <si>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</si>
  <si>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</si>
  <si>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</si>
  <si>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</si>
  <si>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</si>
  <si>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</si>
  <si>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</si>
  <si>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</si>
  <si>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</si>
  <si>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</si>
  <si>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</si>
  <si>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</si>
  <si>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</si>
  <si>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</si>
  <si>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</si>
  <si>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</si>
  <si>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</si>
  <si>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</si>
  <si>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</si>
  <si>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</si>
  <si>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</si>
  <si>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</si>
  <si>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</si>
  <si>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</si>
  <si>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</si>
  <si>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</si>
  <si>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</si>
  <si>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</si>
  <si>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</si>
  <si>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</si>
  <si>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</si>
  <si>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</si>
  <si>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</si>
  <si>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</si>
  <si>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</si>
  <si>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</si>
  <si>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</si>
  <si>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</si>
  <si>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</si>
  <si>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</si>
  <si>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</si>
  <si>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27.07.2025</t>
  </si>
  <si>
    <t>25.07.2025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</si>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</sst>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6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06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topLeftCell="A169" zoomScaleNormal="100" zoomScaleSheetLayoutView="100" workbookViewId="0">
      <selection activeCell="Z301" sqref="Z3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77" t="s">
        <v>26</v>
      </c>
      <c r="E1" s="477"/>
      <c r="F1" s="477"/>
      <c r="G1" s="14" t="s">
        <v>70</v>
      </c>
      <c r="H1" s="477" t="s">
        <v>47</v>
      </c>
      <c r="I1" s="477"/>
      <c r="J1" s="477"/>
      <c r="K1" s="477"/>
      <c r="L1" s="477"/>
      <c r="M1" s="477"/>
      <c r="N1" s="477"/>
      <c r="O1" s="477"/>
      <c r="P1" s="477"/>
      <c r="Q1" s="477"/>
      <c r="R1" s="478" t="s">
        <v>71</v>
      </c>
      <c r="S1" s="479"/>
      <c r="T1" s="4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80"/>
      <c r="R2" s="480"/>
      <c r="S2" s="480"/>
      <c r="T2" s="480"/>
      <c r="U2" s="480"/>
      <c r="V2" s="480"/>
      <c r="W2" s="4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80"/>
      <c r="Q3" s="480"/>
      <c r="R3" s="480"/>
      <c r="S3" s="480"/>
      <c r="T3" s="480"/>
      <c r="U3" s="480"/>
      <c r="V3" s="480"/>
      <c r="W3" s="4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59" t="s">
        <v>8</v>
      </c>
      <c r="B5" s="459"/>
      <c r="C5" s="459"/>
      <c r="D5" s="481"/>
      <c r="E5" s="481"/>
      <c r="F5" s="482" t="s">
        <v>14</v>
      </c>
      <c r="G5" s="482"/>
      <c r="H5" s="481" t="s">
        <v>467</v>
      </c>
      <c r="I5" s="481"/>
      <c r="J5" s="481"/>
      <c r="K5" s="481"/>
      <c r="L5" s="481"/>
      <c r="M5" s="481"/>
      <c r="N5" s="75"/>
      <c r="P5" s="27" t="s">
        <v>4</v>
      </c>
      <c r="Q5" s="483">
        <v>45873</v>
      </c>
      <c r="R5" s="484"/>
      <c r="T5" s="485" t="s">
        <v>3</v>
      </c>
      <c r="U5" s="486"/>
      <c r="V5" s="487" t="s">
        <v>432</v>
      </c>
      <c r="W5" s="488"/>
      <c r="AB5" s="59"/>
      <c r="AC5" s="59"/>
      <c r="AD5" s="59"/>
      <c r="AE5" s="59"/>
    </row>
    <row r="6" spans="1:32" s="17" customFormat="1" ht="24" customHeight="1" x14ac:dyDescent="0.2">
      <c r="A6" s="459" t="s">
        <v>1</v>
      </c>
      <c r="B6" s="459"/>
      <c r="C6" s="459"/>
      <c r="D6" s="460" t="s">
        <v>442</v>
      </c>
      <c r="E6" s="460"/>
      <c r="F6" s="460"/>
      <c r="G6" s="460"/>
      <c r="H6" s="460"/>
      <c r="I6" s="460"/>
      <c r="J6" s="460"/>
      <c r="K6" s="460"/>
      <c r="L6" s="460"/>
      <c r="M6" s="460"/>
      <c r="N6" s="76"/>
      <c r="P6" s="27" t="s">
        <v>27</v>
      </c>
      <c r="Q6" s="461" t="str">
        <f>IF(Q5=0," ",CHOOSE(WEEKDAY(Q5,2),"Понедельник","Вторник","Среда","Четверг","Пятница","Суббота","Воскресенье"))</f>
        <v>Понедельник</v>
      </c>
      <c r="R6" s="461"/>
      <c r="T6" s="462" t="s">
        <v>5</v>
      </c>
      <c r="U6" s="463"/>
      <c r="V6" s="464" t="s">
        <v>73</v>
      </c>
      <c r="W6" s="46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70" t="str">
        <f>IFERROR(VLOOKUP(DeliveryAddress,Table,3,0),1)</f>
        <v>4</v>
      </c>
      <c r="E7" s="471"/>
      <c r="F7" s="471"/>
      <c r="G7" s="471"/>
      <c r="H7" s="471"/>
      <c r="I7" s="471"/>
      <c r="J7" s="471"/>
      <c r="K7" s="471"/>
      <c r="L7" s="471"/>
      <c r="M7" s="472"/>
      <c r="N7" s="77"/>
      <c r="P7" s="29"/>
      <c r="Q7" s="48"/>
      <c r="R7" s="48"/>
      <c r="T7" s="462"/>
      <c r="U7" s="463"/>
      <c r="V7" s="466"/>
      <c r="W7" s="467"/>
      <c r="AB7" s="59"/>
      <c r="AC7" s="59"/>
      <c r="AD7" s="59"/>
      <c r="AE7" s="59"/>
    </row>
    <row r="8" spans="1:32" s="17" customFormat="1" ht="25.5" customHeight="1" x14ac:dyDescent="0.2">
      <c r="A8" s="473" t="s">
        <v>58</v>
      </c>
      <c r="B8" s="473"/>
      <c r="C8" s="473"/>
      <c r="D8" s="474"/>
      <c r="E8" s="474"/>
      <c r="F8" s="474"/>
      <c r="G8" s="474"/>
      <c r="H8" s="474"/>
      <c r="I8" s="474"/>
      <c r="J8" s="474"/>
      <c r="K8" s="474"/>
      <c r="L8" s="474"/>
      <c r="M8" s="474"/>
      <c r="N8" s="78"/>
      <c r="P8" s="27" t="s">
        <v>11</v>
      </c>
      <c r="Q8" s="457">
        <v>0.45833333333333331</v>
      </c>
      <c r="R8" s="457"/>
      <c r="T8" s="462"/>
      <c r="U8" s="463"/>
      <c r="V8" s="466"/>
      <c r="W8" s="467"/>
      <c r="AB8" s="59"/>
      <c r="AC8" s="59"/>
      <c r="AD8" s="59"/>
      <c r="AE8" s="59"/>
    </row>
    <row r="9" spans="1:32" s="17" customFormat="1" ht="39.950000000000003" customHeight="1" x14ac:dyDescent="0.2">
      <c r="A9" s="4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49"/>
      <c r="C9" s="449"/>
      <c r="D9" s="450" t="s">
        <v>46</v>
      </c>
      <c r="E9" s="451"/>
      <c r="F9" s="4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49"/>
      <c r="H9" s="475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4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75"/>
      <c r="N9" s="73"/>
      <c r="P9" s="31" t="s">
        <v>15</v>
      </c>
      <c r="Q9" s="476"/>
      <c r="R9" s="476"/>
      <c r="T9" s="462"/>
      <c r="U9" s="463"/>
      <c r="V9" s="468"/>
      <c r="W9" s="46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49"/>
      <c r="C10" s="449"/>
      <c r="D10" s="450"/>
      <c r="E10" s="451"/>
      <c r="F10" s="4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49"/>
      <c r="H10" s="452" t="str">
        <f>IFERROR(VLOOKUP($D$10,Proxy,2,FALSE),"")</f>
        <v/>
      </c>
      <c r="I10" s="452"/>
      <c r="J10" s="452"/>
      <c r="K10" s="452"/>
      <c r="L10" s="452"/>
      <c r="M10" s="452"/>
      <c r="N10" s="74"/>
      <c r="P10" s="31" t="s">
        <v>32</v>
      </c>
      <c r="Q10" s="453"/>
      <c r="R10" s="453"/>
      <c r="U10" s="29" t="s">
        <v>12</v>
      </c>
      <c r="V10" s="454" t="s">
        <v>74</v>
      </c>
      <c r="W10" s="45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56"/>
      <c r="R11" s="456"/>
      <c r="U11" s="29" t="s">
        <v>28</v>
      </c>
      <c r="V11" s="435" t="s">
        <v>55</v>
      </c>
      <c r="W11" s="43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4" t="s">
        <v>75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79"/>
      <c r="P12" s="27" t="s">
        <v>30</v>
      </c>
      <c r="Q12" s="457"/>
      <c r="R12" s="457"/>
      <c r="S12" s="28"/>
      <c r="T12"/>
      <c r="U12" s="29" t="s">
        <v>46</v>
      </c>
      <c r="V12" s="458"/>
      <c r="W12" s="458"/>
      <c r="X12"/>
      <c r="AB12" s="59"/>
      <c r="AC12" s="59"/>
      <c r="AD12" s="59"/>
      <c r="AE12" s="59"/>
    </row>
    <row r="13" spans="1:32" s="17" customFormat="1" ht="23.25" customHeight="1" x14ac:dyDescent="0.2">
      <c r="A13" s="434" t="s">
        <v>76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79"/>
      <c r="O13" s="31"/>
      <c r="P13" s="31" t="s">
        <v>31</v>
      </c>
      <c r="Q13" s="435"/>
      <c r="R13" s="43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4" t="s">
        <v>77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6" t="s">
        <v>78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80"/>
      <c r="O15"/>
      <c r="P15" s="437" t="s">
        <v>61</v>
      </c>
      <c r="Q15" s="437"/>
      <c r="R15" s="437"/>
      <c r="S15" s="437"/>
      <c r="T15" s="4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8"/>
      <c r="Q16" s="438"/>
      <c r="R16" s="438"/>
      <c r="S16" s="438"/>
      <c r="T16" s="4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0" t="s">
        <v>59</v>
      </c>
      <c r="B17" s="420" t="s">
        <v>49</v>
      </c>
      <c r="C17" s="441" t="s">
        <v>48</v>
      </c>
      <c r="D17" s="443" t="s">
        <v>50</v>
      </c>
      <c r="E17" s="444"/>
      <c r="F17" s="420" t="s">
        <v>21</v>
      </c>
      <c r="G17" s="420" t="s">
        <v>24</v>
      </c>
      <c r="H17" s="420" t="s">
        <v>22</v>
      </c>
      <c r="I17" s="420" t="s">
        <v>23</v>
      </c>
      <c r="J17" s="420" t="s">
        <v>16</v>
      </c>
      <c r="K17" s="420" t="s">
        <v>69</v>
      </c>
      <c r="L17" s="420" t="s">
        <v>67</v>
      </c>
      <c r="M17" s="420" t="s">
        <v>2</v>
      </c>
      <c r="N17" s="420" t="s">
        <v>66</v>
      </c>
      <c r="O17" s="420" t="s">
        <v>25</v>
      </c>
      <c r="P17" s="443" t="s">
        <v>17</v>
      </c>
      <c r="Q17" s="447"/>
      <c r="R17" s="447"/>
      <c r="S17" s="447"/>
      <c r="T17" s="444"/>
      <c r="U17" s="439" t="s">
        <v>56</v>
      </c>
      <c r="V17" s="440"/>
      <c r="W17" s="420" t="s">
        <v>6</v>
      </c>
      <c r="X17" s="420" t="s">
        <v>41</v>
      </c>
      <c r="Y17" s="422" t="s">
        <v>54</v>
      </c>
      <c r="Z17" s="424" t="s">
        <v>18</v>
      </c>
      <c r="AA17" s="426" t="s">
        <v>60</v>
      </c>
      <c r="AB17" s="426" t="s">
        <v>19</v>
      </c>
      <c r="AC17" s="426" t="s">
        <v>68</v>
      </c>
      <c r="AD17" s="428" t="s">
        <v>57</v>
      </c>
      <c r="AE17" s="429"/>
      <c r="AF17" s="430"/>
      <c r="AG17" s="85"/>
      <c r="BD17" s="84" t="s">
        <v>64</v>
      </c>
    </row>
    <row r="18" spans="1:68" ht="14.25" customHeight="1" x14ac:dyDescent="0.2">
      <c r="A18" s="421"/>
      <c r="B18" s="421"/>
      <c r="C18" s="442"/>
      <c r="D18" s="445"/>
      <c r="E18" s="446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445"/>
      <c r="Q18" s="448"/>
      <c r="R18" s="448"/>
      <c r="S18" s="448"/>
      <c r="T18" s="446"/>
      <c r="U18" s="86" t="s">
        <v>44</v>
      </c>
      <c r="V18" s="86" t="s">
        <v>43</v>
      </c>
      <c r="W18" s="421"/>
      <c r="X18" s="421"/>
      <c r="Y18" s="423"/>
      <c r="Z18" s="425"/>
      <c r="AA18" s="427"/>
      <c r="AB18" s="427"/>
      <c r="AC18" s="427"/>
      <c r="AD18" s="431"/>
      <c r="AE18" s="432"/>
      <c r="AF18" s="433"/>
      <c r="AG18" s="85"/>
      <c r="BD18" s="84"/>
    </row>
    <row r="19" spans="1:68" ht="27.75" hidden="1" customHeight="1" x14ac:dyDescent="0.2">
      <c r="A19" s="337" t="s">
        <v>79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54"/>
      <c r="AB19" s="54"/>
      <c r="AC19" s="54"/>
    </row>
    <row r="20" spans="1:68" ht="16.5" hidden="1" customHeight="1" x14ac:dyDescent="0.25">
      <c r="A20" s="338" t="s">
        <v>79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65"/>
      <c r="AB20" s="65"/>
      <c r="AC20" s="82"/>
    </row>
    <row r="21" spans="1:68" ht="14.25" hidden="1" customHeight="1" x14ac:dyDescent="0.25">
      <c r="A21" s="326" t="s">
        <v>80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66"/>
      <c r="AB21" s="66"/>
      <c r="AC21" s="83"/>
    </row>
    <row r="22" spans="1:68" ht="27" hidden="1" customHeight="1" x14ac:dyDescent="0.25">
      <c r="A22" s="63" t="s">
        <v>81</v>
      </c>
      <c r="B22" s="63" t="s">
        <v>82</v>
      </c>
      <c r="C22" s="36">
        <v>4301070899</v>
      </c>
      <c r="D22" s="306">
        <v>4607111035752</v>
      </c>
      <c r="E22" s="3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8"/>
      <c r="R22" s="308"/>
      <c r="S22" s="308"/>
      <c r="T22" s="3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303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15"/>
      <c r="P23" s="312" t="s">
        <v>40</v>
      </c>
      <c r="Q23" s="313"/>
      <c r="R23" s="313"/>
      <c r="S23" s="313"/>
      <c r="T23" s="313"/>
      <c r="U23" s="313"/>
      <c r="V23" s="31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15"/>
      <c r="P24" s="312" t="s">
        <v>40</v>
      </c>
      <c r="Q24" s="313"/>
      <c r="R24" s="313"/>
      <c r="S24" s="313"/>
      <c r="T24" s="313"/>
      <c r="U24" s="313"/>
      <c r="V24" s="31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337" t="s">
        <v>45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54"/>
      <c r="AB25" s="54"/>
      <c r="AC25" s="54"/>
    </row>
    <row r="26" spans="1:68" ht="16.5" hidden="1" customHeight="1" x14ac:dyDescent="0.25">
      <c r="A26" s="338" t="s">
        <v>88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65"/>
      <c r="AB26" s="65"/>
      <c r="AC26" s="82"/>
    </row>
    <row r="27" spans="1:68" ht="14.25" hidden="1" customHeight="1" x14ac:dyDescent="0.25">
      <c r="A27" s="326" t="s">
        <v>89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306">
        <v>4607111036537</v>
      </c>
      <c r="E28" s="3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8"/>
      <c r="R28" s="308"/>
      <c r="S28" s="308"/>
      <c r="T28" s="309"/>
      <c r="U28" s="39" t="s">
        <v>46</v>
      </c>
      <c r="V28" s="39" t="s">
        <v>46</v>
      </c>
      <c r="W28" s="40" t="s">
        <v>39</v>
      </c>
      <c r="X28" s="58">
        <v>56</v>
      </c>
      <c r="Y28" s="55">
        <f>IFERROR(IF(X28="","",X28),"")</f>
        <v>56</v>
      </c>
      <c r="Z28" s="41">
        <f>IFERROR(IF(X28="","",X28*0.00941),"")</f>
        <v>0.52695999999999998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107.6208</v>
      </c>
      <c r="BN28" s="81">
        <f>IFERROR(Y28*I28,"0")</f>
        <v>107.6208</v>
      </c>
      <c r="BO28" s="81">
        <f>IFERROR(X28/J28,"0")</f>
        <v>0.4</v>
      </c>
      <c r="BP28" s="81">
        <f>IFERROR(Y28/J28,"0")</f>
        <v>0.4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306">
        <v>4607111036605</v>
      </c>
      <c r="E29" s="3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8"/>
      <c r="R29" s="308"/>
      <c r="S29" s="308"/>
      <c r="T29" s="309"/>
      <c r="U29" s="39" t="s">
        <v>46</v>
      </c>
      <c r="V29" s="39" t="s">
        <v>46</v>
      </c>
      <c r="W29" s="40" t="s">
        <v>39</v>
      </c>
      <c r="X29" s="58">
        <v>56</v>
      </c>
      <c r="Y29" s="55">
        <f>IFERROR(IF(X29="","",X29),"")</f>
        <v>56</v>
      </c>
      <c r="Z29" s="41">
        <f>IFERROR(IF(X29="","",X29*0.00941),"")</f>
        <v>0.52695999999999998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107.6208</v>
      </c>
      <c r="BN29" s="81">
        <f>IFERROR(Y29*I29,"0")</f>
        <v>107.6208</v>
      </c>
      <c r="BO29" s="81">
        <f>IFERROR(X29/J29,"0")</f>
        <v>0.4</v>
      </c>
      <c r="BP29" s="81">
        <f>IFERROR(Y29/J29,"0")</f>
        <v>0.4</v>
      </c>
    </row>
    <row r="30" spans="1:68" x14ac:dyDescent="0.2">
      <c r="A30" s="303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15"/>
      <c r="P30" s="312" t="s">
        <v>40</v>
      </c>
      <c r="Q30" s="313"/>
      <c r="R30" s="313"/>
      <c r="S30" s="313"/>
      <c r="T30" s="313"/>
      <c r="U30" s="313"/>
      <c r="V30" s="314"/>
      <c r="W30" s="42" t="s">
        <v>39</v>
      </c>
      <c r="X30" s="43">
        <f>IFERROR(SUM(X28:X29),"0")</f>
        <v>112</v>
      </c>
      <c r="Y30" s="43">
        <f>IFERROR(SUM(Y28:Y29),"0")</f>
        <v>112</v>
      </c>
      <c r="Z30" s="43">
        <f>IFERROR(IF(Z28="",0,Z28),"0")+IFERROR(IF(Z29="",0,Z29),"0")</f>
        <v>1.05392</v>
      </c>
      <c r="AA30" s="67"/>
      <c r="AB30" s="67"/>
      <c r="AC30" s="67"/>
    </row>
    <row r="31" spans="1:68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15"/>
      <c r="P31" s="312" t="s">
        <v>40</v>
      </c>
      <c r="Q31" s="313"/>
      <c r="R31" s="313"/>
      <c r="S31" s="313"/>
      <c r="T31" s="313"/>
      <c r="U31" s="313"/>
      <c r="V31" s="314"/>
      <c r="W31" s="42" t="s">
        <v>0</v>
      </c>
      <c r="X31" s="43">
        <f>IFERROR(SUMPRODUCT(X28:X29*H28:H29),"0")</f>
        <v>168</v>
      </c>
      <c r="Y31" s="43">
        <f>IFERROR(SUMPRODUCT(Y28:Y29*H28:H29),"0")</f>
        <v>168</v>
      </c>
      <c r="Z31" s="42"/>
      <c r="AA31" s="67"/>
      <c r="AB31" s="67"/>
      <c r="AC31" s="67"/>
    </row>
    <row r="32" spans="1:68" ht="16.5" hidden="1" customHeight="1" x14ac:dyDescent="0.25">
      <c r="A32" s="338" t="s">
        <v>97</v>
      </c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  <c r="AA32" s="65"/>
      <c r="AB32" s="65"/>
      <c r="AC32" s="82"/>
    </row>
    <row r="33" spans="1:68" ht="14.25" hidden="1" customHeight="1" x14ac:dyDescent="0.25">
      <c r="A33" s="326" t="s">
        <v>80</v>
      </c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66"/>
      <c r="AB33" s="66"/>
      <c r="AC33" s="83"/>
    </row>
    <row r="34" spans="1:68" ht="27" hidden="1" customHeight="1" x14ac:dyDescent="0.25">
      <c r="A34" s="63" t="s">
        <v>98</v>
      </c>
      <c r="B34" s="63" t="s">
        <v>99</v>
      </c>
      <c r="C34" s="36">
        <v>4301071090</v>
      </c>
      <c r="D34" s="306">
        <v>4620207490075</v>
      </c>
      <c r="E34" s="30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8"/>
      <c r="R34" s="308"/>
      <c r="S34" s="308"/>
      <c r="T34" s="30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hidden="1" customHeight="1" x14ac:dyDescent="0.25">
      <c r="A35" s="63" t="s">
        <v>101</v>
      </c>
      <c r="B35" s="63" t="s">
        <v>102</v>
      </c>
      <c r="C35" s="36">
        <v>4301071092</v>
      </c>
      <c r="D35" s="306">
        <v>4620207490174</v>
      </c>
      <c r="E35" s="30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8"/>
      <c r="R35" s="308"/>
      <c r="S35" s="308"/>
      <c r="T35" s="30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hidden="1" customHeight="1" x14ac:dyDescent="0.25">
      <c r="A36" s="63" t="s">
        <v>104</v>
      </c>
      <c r="B36" s="63" t="s">
        <v>105</v>
      </c>
      <c r="C36" s="36">
        <v>4301071091</v>
      </c>
      <c r="D36" s="306">
        <v>4620207490044</v>
      </c>
      <c r="E36" s="30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8"/>
      <c r="R36" s="308"/>
      <c r="S36" s="308"/>
      <c r="T36" s="3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idden="1" x14ac:dyDescent="0.2">
      <c r="A37" s="303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15"/>
      <c r="P37" s="312" t="s">
        <v>40</v>
      </c>
      <c r="Q37" s="313"/>
      <c r="R37" s="313"/>
      <c r="S37" s="313"/>
      <c r="T37" s="313"/>
      <c r="U37" s="313"/>
      <c r="V37" s="31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idden="1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15"/>
      <c r="P38" s="312" t="s">
        <v>40</v>
      </c>
      <c r="Q38" s="313"/>
      <c r="R38" s="313"/>
      <c r="S38" s="313"/>
      <c r="T38" s="313"/>
      <c r="U38" s="313"/>
      <c r="V38" s="31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hidden="1" customHeight="1" x14ac:dyDescent="0.25">
      <c r="A39" s="338" t="s">
        <v>107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65"/>
      <c r="AB39" s="65"/>
      <c r="AC39" s="82"/>
    </row>
    <row r="40" spans="1:68" ht="14.25" hidden="1" customHeight="1" x14ac:dyDescent="0.25">
      <c r="A40" s="326" t="s">
        <v>80</v>
      </c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66"/>
      <c r="AB40" s="66"/>
      <c r="AC40" s="83"/>
    </row>
    <row r="41" spans="1:68" ht="27" hidden="1" customHeight="1" x14ac:dyDescent="0.25">
      <c r="A41" s="63" t="s">
        <v>108</v>
      </c>
      <c r="B41" s="63" t="s">
        <v>109</v>
      </c>
      <c r="C41" s="36">
        <v>4301071044</v>
      </c>
      <c r="D41" s="306">
        <v>4607111039385</v>
      </c>
      <c r="E41" s="306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8"/>
      <c r="R41" s="308"/>
      <c r="S41" s="308"/>
      <c r="T41" s="309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4301071031</v>
      </c>
      <c r="D42" s="306">
        <v>4607111038982</v>
      </c>
      <c r="E42" s="306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8"/>
      <c r="R42" s="308"/>
      <c r="S42" s="308"/>
      <c r="T42" s="309"/>
      <c r="U42" s="39" t="s">
        <v>46</v>
      </c>
      <c r="V42" s="39" t="s">
        <v>46</v>
      </c>
      <c r="W42" s="40" t="s">
        <v>39</v>
      </c>
      <c r="X42" s="58">
        <v>24</v>
      </c>
      <c r="Y42" s="55">
        <f>IFERROR(IF(X42="","",X42),"")</f>
        <v>24</v>
      </c>
      <c r="Z42" s="41">
        <f>IFERROR(IF(X42="","",X42*0.0155),"")</f>
        <v>0.372</v>
      </c>
      <c r="AA42" s="68" t="s">
        <v>46</v>
      </c>
      <c r="AB42" s="69" t="s">
        <v>46</v>
      </c>
      <c r="AC42" s="103" t="s">
        <v>113</v>
      </c>
      <c r="AG42" s="81"/>
      <c r="AJ42" s="87" t="s">
        <v>87</v>
      </c>
      <c r="AK42" s="87">
        <v>1</v>
      </c>
      <c r="BB42" s="104" t="s">
        <v>70</v>
      </c>
      <c r="BM42" s="81">
        <f>IFERROR(X42*I42,"0")</f>
        <v>174.86399999999998</v>
      </c>
      <c r="BN42" s="81">
        <f>IFERROR(Y42*I42,"0")</f>
        <v>174.86399999999998</v>
      </c>
      <c r="BO42" s="81">
        <f>IFERROR(X42/J42,"0")</f>
        <v>0.2857142857142857</v>
      </c>
      <c r="BP42" s="81">
        <f>IFERROR(Y42/J42,"0")</f>
        <v>0.2857142857142857</v>
      </c>
    </row>
    <row r="43" spans="1:68" ht="27" hidden="1" customHeight="1" x14ac:dyDescent="0.25">
      <c r="A43" s="63" t="s">
        <v>114</v>
      </c>
      <c r="B43" s="63" t="s">
        <v>115</v>
      </c>
      <c r="C43" s="36">
        <v>4301071046</v>
      </c>
      <c r="D43" s="306">
        <v>4607111039354</v>
      </c>
      <c r="E43" s="30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1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8"/>
      <c r="R43" s="308"/>
      <c r="S43" s="308"/>
      <c r="T43" s="309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113</v>
      </c>
      <c r="AG43" s="81"/>
      <c r="AJ43" s="87" t="s">
        <v>87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hidden="1" customHeight="1" x14ac:dyDescent="0.25">
      <c r="A44" s="63" t="s">
        <v>116</v>
      </c>
      <c r="B44" s="63" t="s">
        <v>117</v>
      </c>
      <c r="C44" s="36">
        <v>4301071047</v>
      </c>
      <c r="D44" s="306">
        <v>4607111039330</v>
      </c>
      <c r="E44" s="30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8"/>
      <c r="R44" s="308"/>
      <c r="S44" s="308"/>
      <c r="T44" s="309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113</v>
      </c>
      <c r="AG44" s="81"/>
      <c r="AJ44" s="87" t="s">
        <v>87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03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15"/>
      <c r="P45" s="312" t="s">
        <v>40</v>
      </c>
      <c r="Q45" s="313"/>
      <c r="R45" s="313"/>
      <c r="S45" s="313"/>
      <c r="T45" s="313"/>
      <c r="U45" s="313"/>
      <c r="V45" s="314"/>
      <c r="W45" s="42" t="s">
        <v>39</v>
      </c>
      <c r="X45" s="43">
        <f>IFERROR(SUM(X41:X44),"0")</f>
        <v>24</v>
      </c>
      <c r="Y45" s="43">
        <f>IFERROR(SUM(Y41:Y44),"0")</f>
        <v>24</v>
      </c>
      <c r="Z45" s="43">
        <f>IFERROR(IF(Z41="",0,Z41),"0")+IFERROR(IF(Z42="",0,Z42),"0")+IFERROR(IF(Z43="",0,Z43),"0")+IFERROR(IF(Z44="",0,Z44),"0")</f>
        <v>0.372</v>
      </c>
      <c r="AA45" s="67"/>
      <c r="AB45" s="67"/>
      <c r="AC45" s="67"/>
    </row>
    <row r="46" spans="1:68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15"/>
      <c r="P46" s="312" t="s">
        <v>40</v>
      </c>
      <c r="Q46" s="313"/>
      <c r="R46" s="313"/>
      <c r="S46" s="313"/>
      <c r="T46" s="313"/>
      <c r="U46" s="313"/>
      <c r="V46" s="314"/>
      <c r="W46" s="42" t="s">
        <v>0</v>
      </c>
      <c r="X46" s="43">
        <f>IFERROR(SUMPRODUCT(X41:X44*H41:H44),"0")</f>
        <v>168</v>
      </c>
      <c r="Y46" s="43">
        <f>IFERROR(SUMPRODUCT(Y41:Y44*H41:H44),"0")</f>
        <v>168</v>
      </c>
      <c r="Z46" s="42"/>
      <c r="AA46" s="67"/>
      <c r="AB46" s="67"/>
      <c r="AC46" s="67"/>
    </row>
    <row r="47" spans="1:68" ht="16.5" hidden="1" customHeight="1" x14ac:dyDescent="0.25">
      <c r="A47" s="338" t="s">
        <v>118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  <c r="AA47" s="65"/>
      <c r="AB47" s="65"/>
      <c r="AC47" s="82"/>
    </row>
    <row r="48" spans="1:68" ht="14.25" hidden="1" customHeight="1" x14ac:dyDescent="0.25">
      <c r="A48" s="326" t="s">
        <v>80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66"/>
      <c r="AB48" s="66"/>
      <c r="AC48" s="83"/>
    </row>
    <row r="49" spans="1:68" ht="16.5" hidden="1" customHeight="1" x14ac:dyDescent="0.25">
      <c r="A49" s="63" t="s">
        <v>119</v>
      </c>
      <c r="B49" s="63" t="s">
        <v>120</v>
      </c>
      <c r="C49" s="36">
        <v>4301071073</v>
      </c>
      <c r="D49" s="306">
        <v>4620207490822</v>
      </c>
      <c r="E49" s="306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85</v>
      </c>
      <c r="L49" s="37" t="s">
        <v>86</v>
      </c>
      <c r="M49" s="38" t="s">
        <v>84</v>
      </c>
      <c r="N49" s="38"/>
      <c r="O49" s="37">
        <v>365</v>
      </c>
      <c r="P49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8"/>
      <c r="R49" s="308"/>
      <c r="S49" s="308"/>
      <c r="T49" s="309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87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hidden="1" x14ac:dyDescent="0.2">
      <c r="A50" s="303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15"/>
      <c r="P50" s="312" t="s">
        <v>40</v>
      </c>
      <c r="Q50" s="313"/>
      <c r="R50" s="313"/>
      <c r="S50" s="313"/>
      <c r="T50" s="313"/>
      <c r="U50" s="313"/>
      <c r="V50" s="31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hidden="1" x14ac:dyDescent="0.2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15"/>
      <c r="P51" s="312" t="s">
        <v>40</v>
      </c>
      <c r="Q51" s="313"/>
      <c r="R51" s="313"/>
      <c r="S51" s="313"/>
      <c r="T51" s="313"/>
      <c r="U51" s="313"/>
      <c r="V51" s="31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hidden="1" customHeight="1" x14ac:dyDescent="0.25">
      <c r="A52" s="326" t="s">
        <v>122</v>
      </c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66"/>
      <c r="AB52" s="66"/>
      <c r="AC52" s="83"/>
    </row>
    <row r="53" spans="1:68" ht="16.5" hidden="1" customHeight="1" x14ac:dyDescent="0.25">
      <c r="A53" s="63" t="s">
        <v>123</v>
      </c>
      <c r="B53" s="63" t="s">
        <v>124</v>
      </c>
      <c r="C53" s="36">
        <v>4301100087</v>
      </c>
      <c r="D53" s="306">
        <v>4607111039743</v>
      </c>
      <c r="E53" s="306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94</v>
      </c>
      <c r="L53" s="37" t="s">
        <v>86</v>
      </c>
      <c r="M53" s="38" t="s">
        <v>84</v>
      </c>
      <c r="N53" s="38"/>
      <c r="O53" s="37">
        <v>365</v>
      </c>
      <c r="P53" s="40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8"/>
      <c r="R53" s="308"/>
      <c r="S53" s="308"/>
      <c r="T53" s="309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125</v>
      </c>
      <c r="AG53" s="81"/>
      <c r="AJ53" s="87" t="s">
        <v>87</v>
      </c>
      <c r="AK53" s="87">
        <v>1</v>
      </c>
      <c r="BB53" s="112" t="s">
        <v>93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hidden="1" x14ac:dyDescent="0.2">
      <c r="A54" s="303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15"/>
      <c r="P54" s="312" t="s">
        <v>40</v>
      </c>
      <c r="Q54" s="313"/>
      <c r="R54" s="313"/>
      <c r="S54" s="313"/>
      <c r="T54" s="313"/>
      <c r="U54" s="313"/>
      <c r="V54" s="31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hidden="1" x14ac:dyDescent="0.2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15"/>
      <c r="P55" s="312" t="s">
        <v>40</v>
      </c>
      <c r="Q55" s="313"/>
      <c r="R55" s="313"/>
      <c r="S55" s="313"/>
      <c r="T55" s="313"/>
      <c r="U55" s="313"/>
      <c r="V55" s="31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hidden="1" customHeight="1" x14ac:dyDescent="0.25">
      <c r="A56" s="326" t="s">
        <v>89</v>
      </c>
      <c r="B56" s="326"/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66"/>
      <c r="AB56" s="66"/>
      <c r="AC56" s="83"/>
    </row>
    <row r="57" spans="1:68" ht="16.5" hidden="1" customHeight="1" x14ac:dyDescent="0.25">
      <c r="A57" s="63" t="s">
        <v>126</v>
      </c>
      <c r="B57" s="63" t="s">
        <v>127</v>
      </c>
      <c r="C57" s="36">
        <v>4301132194</v>
      </c>
      <c r="D57" s="306">
        <v>4607111039712</v>
      </c>
      <c r="E57" s="306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0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8"/>
      <c r="R57" s="308"/>
      <c r="S57" s="308"/>
      <c r="T57" s="30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128</v>
      </c>
      <c r="AG57" s="81"/>
      <c r="AJ57" s="87" t="s">
        <v>87</v>
      </c>
      <c r="AK57" s="87">
        <v>1</v>
      </c>
      <c r="BB57" s="114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idden="1" x14ac:dyDescent="0.2">
      <c r="A58" s="303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15"/>
      <c r="P58" s="312" t="s">
        <v>40</v>
      </c>
      <c r="Q58" s="313"/>
      <c r="R58" s="313"/>
      <c r="S58" s="313"/>
      <c r="T58" s="313"/>
      <c r="U58" s="313"/>
      <c r="V58" s="31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hidden="1" x14ac:dyDescent="0.2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15"/>
      <c r="P59" s="312" t="s">
        <v>40</v>
      </c>
      <c r="Q59" s="313"/>
      <c r="R59" s="313"/>
      <c r="S59" s="313"/>
      <c r="T59" s="313"/>
      <c r="U59" s="313"/>
      <c r="V59" s="31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hidden="1" customHeight="1" x14ac:dyDescent="0.25">
      <c r="A60" s="326" t="s">
        <v>129</v>
      </c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66"/>
      <c r="AB60" s="66"/>
      <c r="AC60" s="83"/>
    </row>
    <row r="61" spans="1:68" ht="16.5" hidden="1" customHeight="1" x14ac:dyDescent="0.25">
      <c r="A61" s="63" t="s">
        <v>130</v>
      </c>
      <c r="B61" s="63" t="s">
        <v>131</v>
      </c>
      <c r="C61" s="36">
        <v>4301136018</v>
      </c>
      <c r="D61" s="306">
        <v>4607111037008</v>
      </c>
      <c r="E61" s="306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40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8"/>
      <c r="R61" s="308"/>
      <c r="S61" s="308"/>
      <c r="T61" s="30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132</v>
      </c>
      <c r="AG61" s="81"/>
      <c r="AJ61" s="87" t="s">
        <v>87</v>
      </c>
      <c r="AK61" s="87">
        <v>1</v>
      </c>
      <c r="BB61" s="116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hidden="1" customHeight="1" x14ac:dyDescent="0.25">
      <c r="A62" s="63" t="s">
        <v>133</v>
      </c>
      <c r="B62" s="63" t="s">
        <v>134</v>
      </c>
      <c r="C62" s="36">
        <v>4301136015</v>
      </c>
      <c r="D62" s="306">
        <v>4607111037398</v>
      </c>
      <c r="E62" s="306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8"/>
      <c r="R62" s="308"/>
      <c r="S62" s="308"/>
      <c r="T62" s="30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132</v>
      </c>
      <c r="AG62" s="81"/>
      <c r="AJ62" s="87" t="s">
        <v>87</v>
      </c>
      <c r="AK62" s="87">
        <v>1</v>
      </c>
      <c r="BB62" s="118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idden="1" x14ac:dyDescent="0.2">
      <c r="A63" s="303"/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15"/>
      <c r="P63" s="312" t="s">
        <v>40</v>
      </c>
      <c r="Q63" s="313"/>
      <c r="R63" s="313"/>
      <c r="S63" s="313"/>
      <c r="T63" s="313"/>
      <c r="U63" s="313"/>
      <c r="V63" s="31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hidden="1" x14ac:dyDescent="0.2">
      <c r="A64" s="303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15"/>
      <c r="P64" s="312" t="s">
        <v>40</v>
      </c>
      <c r="Q64" s="313"/>
      <c r="R64" s="313"/>
      <c r="S64" s="313"/>
      <c r="T64" s="313"/>
      <c r="U64" s="313"/>
      <c r="V64" s="31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hidden="1" customHeight="1" x14ac:dyDescent="0.25">
      <c r="A65" s="326" t="s">
        <v>135</v>
      </c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66"/>
      <c r="AB65" s="66"/>
      <c r="AC65" s="83"/>
    </row>
    <row r="66" spans="1:68" ht="16.5" customHeight="1" x14ac:dyDescent="0.25">
      <c r="A66" s="63" t="s">
        <v>136</v>
      </c>
      <c r="B66" s="63" t="s">
        <v>137</v>
      </c>
      <c r="C66" s="36">
        <v>4301135664</v>
      </c>
      <c r="D66" s="306">
        <v>4607111039705</v>
      </c>
      <c r="E66" s="306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0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8"/>
      <c r="R66" s="308"/>
      <c r="S66" s="308"/>
      <c r="T66" s="309"/>
      <c r="U66" s="39" t="s">
        <v>46</v>
      </c>
      <c r="V66" s="39" t="s">
        <v>46</v>
      </c>
      <c r="W66" s="40" t="s">
        <v>39</v>
      </c>
      <c r="X66" s="58">
        <v>70</v>
      </c>
      <c r="Y66" s="55">
        <f>IFERROR(IF(X66="","",X66),"")</f>
        <v>70</v>
      </c>
      <c r="Z66" s="41">
        <f>IFERROR(IF(X66="","",X66*0.00941),"")</f>
        <v>0.65869999999999995</v>
      </c>
      <c r="AA66" s="68" t="s">
        <v>46</v>
      </c>
      <c r="AB66" s="69" t="s">
        <v>46</v>
      </c>
      <c r="AC66" s="119" t="s">
        <v>132</v>
      </c>
      <c r="AG66" s="81"/>
      <c r="AJ66" s="87" t="s">
        <v>87</v>
      </c>
      <c r="AK66" s="87">
        <v>1</v>
      </c>
      <c r="BB66" s="120" t="s">
        <v>93</v>
      </c>
      <c r="BM66" s="81">
        <f>IFERROR(X66*I66,"0")</f>
        <v>109.2</v>
      </c>
      <c r="BN66" s="81">
        <f>IFERROR(Y66*I66,"0")</f>
        <v>109.2</v>
      </c>
      <c r="BO66" s="81">
        <f>IFERROR(X66/J66,"0")</f>
        <v>0.5</v>
      </c>
      <c r="BP66" s="81">
        <f>IFERROR(Y66/J66,"0")</f>
        <v>0.5</v>
      </c>
    </row>
    <row r="67" spans="1:68" ht="27" hidden="1" customHeight="1" x14ac:dyDescent="0.25">
      <c r="A67" s="63" t="s">
        <v>138</v>
      </c>
      <c r="B67" s="63" t="s">
        <v>139</v>
      </c>
      <c r="C67" s="36">
        <v>4301135665</v>
      </c>
      <c r="D67" s="306">
        <v>4607111039729</v>
      </c>
      <c r="E67" s="306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40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8"/>
      <c r="R67" s="308"/>
      <c r="S67" s="308"/>
      <c r="T67" s="30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140</v>
      </c>
      <c r="AG67" s="81"/>
      <c r="AJ67" s="87" t="s">
        <v>87</v>
      </c>
      <c r="AK67" s="87">
        <v>1</v>
      </c>
      <c r="BB67" s="122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hidden="1" customHeight="1" x14ac:dyDescent="0.25">
      <c r="A68" s="63" t="s">
        <v>141</v>
      </c>
      <c r="B68" s="63" t="s">
        <v>142</v>
      </c>
      <c r="C68" s="36">
        <v>4301135702</v>
      </c>
      <c r="D68" s="306">
        <v>4620207490228</v>
      </c>
      <c r="E68" s="306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94</v>
      </c>
      <c r="L68" s="37" t="s">
        <v>86</v>
      </c>
      <c r="M68" s="38" t="s">
        <v>84</v>
      </c>
      <c r="N68" s="38"/>
      <c r="O68" s="37">
        <v>365</v>
      </c>
      <c r="P68" s="40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8"/>
      <c r="R68" s="308"/>
      <c r="S68" s="308"/>
      <c r="T68" s="30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140</v>
      </c>
      <c r="AG68" s="81"/>
      <c r="AJ68" s="87" t="s">
        <v>87</v>
      </c>
      <c r="AK68" s="87">
        <v>1</v>
      </c>
      <c r="BB68" s="124" t="s">
        <v>93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03"/>
      <c r="B69" s="303"/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15"/>
      <c r="P69" s="312" t="s">
        <v>40</v>
      </c>
      <c r="Q69" s="313"/>
      <c r="R69" s="313"/>
      <c r="S69" s="313"/>
      <c r="T69" s="313"/>
      <c r="U69" s="313"/>
      <c r="V69" s="314"/>
      <c r="W69" s="42" t="s">
        <v>39</v>
      </c>
      <c r="X69" s="43">
        <f>IFERROR(SUM(X66:X68),"0")</f>
        <v>70</v>
      </c>
      <c r="Y69" s="43">
        <f>IFERROR(SUM(Y66:Y68),"0")</f>
        <v>70</v>
      </c>
      <c r="Z69" s="43">
        <f>IFERROR(IF(Z66="",0,Z66),"0")+IFERROR(IF(Z67="",0,Z67),"0")+IFERROR(IF(Z68="",0,Z68),"0")</f>
        <v>0.65869999999999995</v>
      </c>
      <c r="AA69" s="67"/>
      <c r="AB69" s="67"/>
      <c r="AC69" s="67"/>
    </row>
    <row r="70" spans="1:68" x14ac:dyDescent="0.2">
      <c r="A70" s="303"/>
      <c r="B70" s="303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15"/>
      <c r="P70" s="312" t="s">
        <v>40</v>
      </c>
      <c r="Q70" s="313"/>
      <c r="R70" s="313"/>
      <c r="S70" s="313"/>
      <c r="T70" s="313"/>
      <c r="U70" s="313"/>
      <c r="V70" s="314"/>
      <c r="W70" s="42" t="s">
        <v>0</v>
      </c>
      <c r="X70" s="43">
        <f>IFERROR(SUMPRODUCT(X66:X68*H66:H68),"0")</f>
        <v>84</v>
      </c>
      <c r="Y70" s="43">
        <f>IFERROR(SUMPRODUCT(Y66:Y68*H66:H68),"0")</f>
        <v>84</v>
      </c>
      <c r="Z70" s="42"/>
      <c r="AA70" s="67"/>
      <c r="AB70" s="67"/>
      <c r="AC70" s="67"/>
    </row>
    <row r="71" spans="1:68" ht="16.5" hidden="1" customHeight="1" x14ac:dyDescent="0.25">
      <c r="A71" s="338" t="s">
        <v>143</v>
      </c>
      <c r="B71" s="338"/>
      <c r="C71" s="338"/>
      <c r="D71" s="338"/>
      <c r="E71" s="338"/>
      <c r="F71" s="338"/>
      <c r="G71" s="338"/>
      <c r="H71" s="338"/>
      <c r="I71" s="338"/>
      <c r="J71" s="338"/>
      <c r="K71" s="338"/>
      <c r="L71" s="338"/>
      <c r="M71" s="338"/>
      <c r="N71" s="338"/>
      <c r="O71" s="338"/>
      <c r="P71" s="338"/>
      <c r="Q71" s="338"/>
      <c r="R71" s="338"/>
      <c r="S71" s="338"/>
      <c r="T71" s="338"/>
      <c r="U71" s="338"/>
      <c r="V71" s="338"/>
      <c r="W71" s="338"/>
      <c r="X71" s="338"/>
      <c r="Y71" s="338"/>
      <c r="Z71" s="338"/>
      <c r="AA71" s="65"/>
      <c r="AB71" s="65"/>
      <c r="AC71" s="82"/>
    </row>
    <row r="72" spans="1:68" ht="14.25" hidden="1" customHeight="1" x14ac:dyDescent="0.25">
      <c r="A72" s="326" t="s">
        <v>80</v>
      </c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  <c r="AA72" s="66"/>
      <c r="AB72" s="66"/>
      <c r="AC72" s="83"/>
    </row>
    <row r="73" spans="1:68" ht="27" hidden="1" customHeight="1" x14ac:dyDescent="0.25">
      <c r="A73" s="63" t="s">
        <v>144</v>
      </c>
      <c r="B73" s="63" t="s">
        <v>145</v>
      </c>
      <c r="C73" s="36">
        <v>4301070977</v>
      </c>
      <c r="D73" s="306">
        <v>4607111037411</v>
      </c>
      <c r="E73" s="306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147</v>
      </c>
      <c r="L73" s="37" t="s">
        <v>86</v>
      </c>
      <c r="M73" s="38" t="s">
        <v>84</v>
      </c>
      <c r="N73" s="38"/>
      <c r="O73" s="37">
        <v>180</v>
      </c>
      <c r="P7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8"/>
      <c r="R73" s="308"/>
      <c r="S73" s="308"/>
      <c r="T73" s="30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146</v>
      </c>
      <c r="AG73" s="81"/>
      <c r="AJ73" s="87" t="s">
        <v>87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hidden="1" customHeight="1" x14ac:dyDescent="0.25">
      <c r="A74" s="63" t="s">
        <v>148</v>
      </c>
      <c r="B74" s="63" t="s">
        <v>149</v>
      </c>
      <c r="C74" s="36">
        <v>4301070981</v>
      </c>
      <c r="D74" s="306">
        <v>4607111036728</v>
      </c>
      <c r="E74" s="306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85</v>
      </c>
      <c r="L74" s="37" t="s">
        <v>86</v>
      </c>
      <c r="M74" s="38" t="s">
        <v>84</v>
      </c>
      <c r="N74" s="38"/>
      <c r="O74" s="37">
        <v>180</v>
      </c>
      <c r="P74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8"/>
      <c r="R74" s="308"/>
      <c r="S74" s="308"/>
      <c r="T74" s="30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146</v>
      </c>
      <c r="AG74" s="81"/>
      <c r="AJ74" s="87" t="s">
        <v>87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idden="1" x14ac:dyDescent="0.2">
      <c r="A75" s="303"/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15"/>
      <c r="P75" s="312" t="s">
        <v>40</v>
      </c>
      <c r="Q75" s="313"/>
      <c r="R75" s="313"/>
      <c r="S75" s="313"/>
      <c r="T75" s="313"/>
      <c r="U75" s="313"/>
      <c r="V75" s="31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hidden="1" x14ac:dyDescent="0.2">
      <c r="A76" s="303"/>
      <c r="B76" s="303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15"/>
      <c r="P76" s="312" t="s">
        <v>40</v>
      </c>
      <c r="Q76" s="313"/>
      <c r="R76" s="313"/>
      <c r="S76" s="313"/>
      <c r="T76" s="313"/>
      <c r="U76" s="313"/>
      <c r="V76" s="31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hidden="1" customHeight="1" x14ac:dyDescent="0.25">
      <c r="A77" s="338" t="s">
        <v>150</v>
      </c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  <c r="AA77" s="65"/>
      <c r="AB77" s="65"/>
      <c r="AC77" s="82"/>
    </row>
    <row r="78" spans="1:68" ht="14.25" hidden="1" customHeight="1" x14ac:dyDescent="0.25">
      <c r="A78" s="326" t="s">
        <v>135</v>
      </c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66"/>
      <c r="AB78" s="66"/>
      <c r="AC78" s="83"/>
    </row>
    <row r="79" spans="1:68" ht="27" hidden="1" customHeight="1" x14ac:dyDescent="0.25">
      <c r="A79" s="63" t="s">
        <v>151</v>
      </c>
      <c r="B79" s="63" t="s">
        <v>152</v>
      </c>
      <c r="C79" s="36">
        <v>4301135574</v>
      </c>
      <c r="D79" s="306">
        <v>4607111033659</v>
      </c>
      <c r="E79" s="306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94</v>
      </c>
      <c r="L79" s="37" t="s">
        <v>86</v>
      </c>
      <c r="M79" s="38" t="s">
        <v>84</v>
      </c>
      <c r="N79" s="38"/>
      <c r="O79" s="37">
        <v>180</v>
      </c>
      <c r="P79" s="39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8"/>
      <c r="R79" s="308"/>
      <c r="S79" s="308"/>
      <c r="T79" s="30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153</v>
      </c>
      <c r="AG79" s="81"/>
      <c r="AJ79" s="87" t="s">
        <v>87</v>
      </c>
      <c r="AK79" s="87">
        <v>1</v>
      </c>
      <c r="BB79" s="130" t="s">
        <v>93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154</v>
      </c>
      <c r="B80" s="63" t="s">
        <v>155</v>
      </c>
      <c r="C80" s="36">
        <v>4301135586</v>
      </c>
      <c r="D80" s="306">
        <v>4607111033659</v>
      </c>
      <c r="E80" s="306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39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8"/>
      <c r="R80" s="308"/>
      <c r="S80" s="308"/>
      <c r="T80" s="309"/>
      <c r="U80" s="39" t="s">
        <v>46</v>
      </c>
      <c r="V80" s="39" t="s">
        <v>46</v>
      </c>
      <c r="W80" s="40" t="s">
        <v>39</v>
      </c>
      <c r="X80" s="58">
        <v>56</v>
      </c>
      <c r="Y80" s="55">
        <f>IFERROR(IF(X80="","",X80),"")</f>
        <v>56</v>
      </c>
      <c r="Z80" s="41">
        <f>IFERROR(IF(X80="","",X80*0.00941),"")</f>
        <v>0.52695999999999998</v>
      </c>
      <c r="AA80" s="68" t="s">
        <v>46</v>
      </c>
      <c r="AB80" s="69" t="s">
        <v>46</v>
      </c>
      <c r="AC80" s="131" t="s">
        <v>153</v>
      </c>
      <c r="AG80" s="81"/>
      <c r="AJ80" s="87" t="s">
        <v>87</v>
      </c>
      <c r="AK80" s="87">
        <v>1</v>
      </c>
      <c r="BB80" s="132" t="s">
        <v>93</v>
      </c>
      <c r="BM80" s="81">
        <f>IFERROR(X80*I80,"0")</f>
        <v>124.4208</v>
      </c>
      <c r="BN80" s="81">
        <f>IFERROR(Y80*I80,"0")</f>
        <v>124.4208</v>
      </c>
      <c r="BO80" s="81">
        <f>IFERROR(X80/J80,"0")</f>
        <v>0.4</v>
      </c>
      <c r="BP80" s="81">
        <f>IFERROR(Y80/J80,"0")</f>
        <v>0.4</v>
      </c>
    </row>
    <row r="81" spans="1:68" x14ac:dyDescent="0.2">
      <c r="A81" s="303"/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15"/>
      <c r="P81" s="312" t="s">
        <v>40</v>
      </c>
      <c r="Q81" s="313"/>
      <c r="R81" s="313"/>
      <c r="S81" s="313"/>
      <c r="T81" s="313"/>
      <c r="U81" s="313"/>
      <c r="V81" s="314"/>
      <c r="W81" s="42" t="s">
        <v>39</v>
      </c>
      <c r="X81" s="43">
        <f>IFERROR(SUM(X79:X80),"0")</f>
        <v>56</v>
      </c>
      <c r="Y81" s="43">
        <f>IFERROR(SUM(Y79:Y80),"0")</f>
        <v>56</v>
      </c>
      <c r="Z81" s="43">
        <f>IFERROR(IF(Z79="",0,Z79),"0")+IFERROR(IF(Z80="",0,Z80),"0")</f>
        <v>0.52695999999999998</v>
      </c>
      <c r="AA81" s="67"/>
      <c r="AB81" s="67"/>
      <c r="AC81" s="67"/>
    </row>
    <row r="82" spans="1:68" x14ac:dyDescent="0.2">
      <c r="A82" s="303"/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15"/>
      <c r="P82" s="312" t="s">
        <v>40</v>
      </c>
      <c r="Q82" s="313"/>
      <c r="R82" s="313"/>
      <c r="S82" s="313"/>
      <c r="T82" s="313"/>
      <c r="U82" s="313"/>
      <c r="V82" s="314"/>
      <c r="W82" s="42" t="s">
        <v>0</v>
      </c>
      <c r="X82" s="43">
        <f>IFERROR(SUMPRODUCT(X79:X80*H79:H80),"0")</f>
        <v>100.8</v>
      </c>
      <c r="Y82" s="43">
        <f>IFERROR(SUMPRODUCT(Y79:Y80*H79:H80),"0")</f>
        <v>100.8</v>
      </c>
      <c r="Z82" s="42"/>
      <c r="AA82" s="67"/>
      <c r="AB82" s="67"/>
      <c r="AC82" s="67"/>
    </row>
    <row r="83" spans="1:68" ht="16.5" hidden="1" customHeight="1" x14ac:dyDescent="0.25">
      <c r="A83" s="338" t="s">
        <v>156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65"/>
      <c r="AB83" s="65"/>
      <c r="AC83" s="82"/>
    </row>
    <row r="84" spans="1:68" ht="14.25" hidden="1" customHeight="1" x14ac:dyDescent="0.25">
      <c r="A84" s="326" t="s">
        <v>157</v>
      </c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  <c r="AA84" s="66"/>
      <c r="AB84" s="66"/>
      <c r="AC84" s="83"/>
    </row>
    <row r="85" spans="1:68" ht="27" customHeight="1" x14ac:dyDescent="0.25">
      <c r="A85" s="63" t="s">
        <v>158</v>
      </c>
      <c r="B85" s="63" t="s">
        <v>159</v>
      </c>
      <c r="C85" s="36">
        <v>4301131047</v>
      </c>
      <c r="D85" s="306">
        <v>4607111034120</v>
      </c>
      <c r="E85" s="30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39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8"/>
      <c r="R85" s="308"/>
      <c r="S85" s="308"/>
      <c r="T85" s="309"/>
      <c r="U85" s="39" t="s">
        <v>46</v>
      </c>
      <c r="V85" s="39" t="s">
        <v>46</v>
      </c>
      <c r="W85" s="40" t="s">
        <v>39</v>
      </c>
      <c r="X85" s="58">
        <v>70</v>
      </c>
      <c r="Y85" s="55">
        <f>IFERROR(IF(X85="","",X85),"")</f>
        <v>70</v>
      </c>
      <c r="Z85" s="41">
        <f>IFERROR(IF(X85="","",X85*0.01788),"")</f>
        <v>1.2516</v>
      </c>
      <c r="AA85" s="68" t="s">
        <v>46</v>
      </c>
      <c r="AB85" s="69" t="s">
        <v>46</v>
      </c>
      <c r="AC85" s="133" t="s">
        <v>160</v>
      </c>
      <c r="AG85" s="81"/>
      <c r="AJ85" s="87" t="s">
        <v>87</v>
      </c>
      <c r="AK85" s="87">
        <v>1</v>
      </c>
      <c r="BB85" s="134" t="s">
        <v>93</v>
      </c>
      <c r="BM85" s="81">
        <f>IFERROR(X85*I85,"0")</f>
        <v>301.25200000000001</v>
      </c>
      <c r="BN85" s="81">
        <f>IFERROR(Y85*I85,"0")</f>
        <v>301.25200000000001</v>
      </c>
      <c r="BO85" s="81">
        <f>IFERROR(X85/J85,"0")</f>
        <v>1</v>
      </c>
      <c r="BP85" s="81">
        <f>IFERROR(Y85/J85,"0")</f>
        <v>1</v>
      </c>
    </row>
    <row r="86" spans="1:68" ht="27" hidden="1" customHeight="1" x14ac:dyDescent="0.25">
      <c r="A86" s="63" t="s">
        <v>161</v>
      </c>
      <c r="B86" s="63" t="s">
        <v>162</v>
      </c>
      <c r="C86" s="36">
        <v>4301131046</v>
      </c>
      <c r="D86" s="306">
        <v>4607111034137</v>
      </c>
      <c r="E86" s="306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94</v>
      </c>
      <c r="L86" s="37" t="s">
        <v>86</v>
      </c>
      <c r="M86" s="38" t="s">
        <v>84</v>
      </c>
      <c r="N86" s="38"/>
      <c r="O86" s="37">
        <v>180</v>
      </c>
      <c r="P86" s="39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8"/>
      <c r="R86" s="308"/>
      <c r="S86" s="308"/>
      <c r="T86" s="309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163</v>
      </c>
      <c r="AG86" s="81"/>
      <c r="AJ86" s="87" t="s">
        <v>87</v>
      </c>
      <c r="AK86" s="87">
        <v>1</v>
      </c>
      <c r="BB86" s="136" t="s">
        <v>93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03"/>
      <c r="B87" s="303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15"/>
      <c r="P87" s="312" t="s">
        <v>40</v>
      </c>
      <c r="Q87" s="313"/>
      <c r="R87" s="313"/>
      <c r="S87" s="313"/>
      <c r="T87" s="313"/>
      <c r="U87" s="313"/>
      <c r="V87" s="314"/>
      <c r="W87" s="42" t="s">
        <v>39</v>
      </c>
      <c r="X87" s="43">
        <f>IFERROR(SUM(X85:X86),"0")</f>
        <v>70</v>
      </c>
      <c r="Y87" s="43">
        <f>IFERROR(SUM(Y85:Y86),"0")</f>
        <v>70</v>
      </c>
      <c r="Z87" s="43">
        <f>IFERROR(IF(Z85="",0,Z85),"0")+IFERROR(IF(Z86="",0,Z86),"0")</f>
        <v>1.2516</v>
      </c>
      <c r="AA87" s="67"/>
      <c r="AB87" s="67"/>
      <c r="AC87" s="67"/>
    </row>
    <row r="88" spans="1:68" x14ac:dyDescent="0.2">
      <c r="A88" s="303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15"/>
      <c r="P88" s="312" t="s">
        <v>40</v>
      </c>
      <c r="Q88" s="313"/>
      <c r="R88" s="313"/>
      <c r="S88" s="313"/>
      <c r="T88" s="313"/>
      <c r="U88" s="313"/>
      <c r="V88" s="314"/>
      <c r="W88" s="42" t="s">
        <v>0</v>
      </c>
      <c r="X88" s="43">
        <f>IFERROR(SUMPRODUCT(X85:X86*H85:H86),"0")</f>
        <v>252</v>
      </c>
      <c r="Y88" s="43">
        <f>IFERROR(SUMPRODUCT(Y85:Y86*H85:H86),"0")</f>
        <v>252</v>
      </c>
      <c r="Z88" s="42"/>
      <c r="AA88" s="67"/>
      <c r="AB88" s="67"/>
      <c r="AC88" s="67"/>
    </row>
    <row r="89" spans="1:68" ht="16.5" hidden="1" customHeight="1" x14ac:dyDescent="0.25">
      <c r="A89" s="338" t="s">
        <v>164</v>
      </c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  <c r="AA89" s="65"/>
      <c r="AB89" s="65"/>
      <c r="AC89" s="82"/>
    </row>
    <row r="90" spans="1:68" ht="14.25" hidden="1" customHeight="1" x14ac:dyDescent="0.25">
      <c r="A90" s="326" t="s">
        <v>135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66"/>
      <c r="AB90" s="66"/>
      <c r="AC90" s="83"/>
    </row>
    <row r="91" spans="1:68" ht="27" hidden="1" customHeight="1" x14ac:dyDescent="0.25">
      <c r="A91" s="63" t="s">
        <v>165</v>
      </c>
      <c r="B91" s="63" t="s">
        <v>166</v>
      </c>
      <c r="C91" s="36">
        <v>4301135763</v>
      </c>
      <c r="D91" s="306">
        <v>4620207491027</v>
      </c>
      <c r="E91" s="306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392" t="s">
        <v>167</v>
      </c>
      <c r="Q91" s="308"/>
      <c r="R91" s="308"/>
      <c r="S91" s="308"/>
      <c r="T91" s="309"/>
      <c r="U91" s="39" t="s">
        <v>46</v>
      </c>
      <c r="V91" s="39" t="s">
        <v>46</v>
      </c>
      <c r="W91" s="40" t="s">
        <v>39</v>
      </c>
      <c r="X91" s="58"/>
      <c r="Y91" s="55" t="str">
        <f t="shared" ref="Y91:Y96" si="0">IFERROR(IF(X91="","",X91),"")</f>
        <v/>
      </c>
      <c r="Z91" s="41" t="str">
        <f t="shared" ref="Z91:Z96" si="1">IFERROR(IF(X91="","",X91*0.01788),"")</f>
        <v/>
      </c>
      <c r="AA91" s="68" t="s">
        <v>46</v>
      </c>
      <c r="AB91" s="69" t="s">
        <v>46</v>
      </c>
      <c r="AC91" s="137" t="s">
        <v>153</v>
      </c>
      <c r="AG91" s="81"/>
      <c r="AJ91" s="87" t="s">
        <v>87</v>
      </c>
      <c r="AK91" s="87">
        <v>1</v>
      </c>
      <c r="BB91" s="138" t="s">
        <v>93</v>
      </c>
      <c r="BM91" s="81">
        <f t="shared" ref="BM91:BM96" si="2">IFERROR(X91*I91,"0")</f>
        <v>0</v>
      </c>
      <c r="BN91" s="81" t="str">
        <f t="shared" ref="BN91:BN96" si="3">IFERROR(Y91*I91,"0")</f>
        <v>0</v>
      </c>
      <c r="BO91" s="81">
        <f t="shared" ref="BO91:BO96" si="4">IFERROR(X91/J91,"0")</f>
        <v>0</v>
      </c>
      <c r="BP91" s="81" t="str">
        <f t="shared" ref="BP91:BP96" si="5">IFERROR(Y91/J91,"0")</f>
        <v>0</v>
      </c>
    </row>
    <row r="92" spans="1:68" ht="27" customHeight="1" x14ac:dyDescent="0.25">
      <c r="A92" s="63" t="s">
        <v>168</v>
      </c>
      <c r="B92" s="63" t="s">
        <v>169</v>
      </c>
      <c r="C92" s="36">
        <v>4301135793</v>
      </c>
      <c r="D92" s="306">
        <v>4620207491003</v>
      </c>
      <c r="E92" s="306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94</v>
      </c>
      <c r="L92" s="37" t="s">
        <v>86</v>
      </c>
      <c r="M92" s="38" t="s">
        <v>84</v>
      </c>
      <c r="N92" s="38"/>
      <c r="O92" s="37">
        <v>180</v>
      </c>
      <c r="P92" s="393" t="s">
        <v>170</v>
      </c>
      <c r="Q92" s="308"/>
      <c r="R92" s="308"/>
      <c r="S92" s="308"/>
      <c r="T92" s="309"/>
      <c r="U92" s="39" t="s">
        <v>46</v>
      </c>
      <c r="V92" s="39" t="s">
        <v>46</v>
      </c>
      <c r="W92" s="40" t="s">
        <v>39</v>
      </c>
      <c r="X92" s="58">
        <v>56</v>
      </c>
      <c r="Y92" s="55">
        <f t="shared" si="0"/>
        <v>56</v>
      </c>
      <c r="Z92" s="41">
        <f t="shared" si="1"/>
        <v>1.0012799999999999</v>
      </c>
      <c r="AA92" s="68" t="s">
        <v>46</v>
      </c>
      <c r="AB92" s="69" t="s">
        <v>46</v>
      </c>
      <c r="AC92" s="139" t="s">
        <v>153</v>
      </c>
      <c r="AG92" s="81"/>
      <c r="AJ92" s="87" t="s">
        <v>87</v>
      </c>
      <c r="AK92" s="87">
        <v>1</v>
      </c>
      <c r="BB92" s="140" t="s">
        <v>93</v>
      </c>
      <c r="BM92" s="81">
        <f t="shared" si="2"/>
        <v>200.6816</v>
      </c>
      <c r="BN92" s="81">
        <f t="shared" si="3"/>
        <v>200.6816</v>
      </c>
      <c r="BO92" s="81">
        <f t="shared" si="4"/>
        <v>0.8</v>
      </c>
      <c r="BP92" s="81">
        <f t="shared" si="5"/>
        <v>0.8</v>
      </c>
    </row>
    <row r="93" spans="1:68" ht="27" customHeight="1" x14ac:dyDescent="0.25">
      <c r="A93" s="63" t="s">
        <v>171</v>
      </c>
      <c r="B93" s="63" t="s">
        <v>172</v>
      </c>
      <c r="C93" s="36">
        <v>4301135768</v>
      </c>
      <c r="D93" s="306">
        <v>4620207491034</v>
      </c>
      <c r="E93" s="30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94</v>
      </c>
      <c r="L93" s="37" t="s">
        <v>86</v>
      </c>
      <c r="M93" s="38" t="s">
        <v>84</v>
      </c>
      <c r="N93" s="38"/>
      <c r="O93" s="37">
        <v>180</v>
      </c>
      <c r="P93" s="394" t="s">
        <v>173</v>
      </c>
      <c r="Q93" s="308"/>
      <c r="R93" s="308"/>
      <c r="S93" s="308"/>
      <c r="T93" s="309"/>
      <c r="U93" s="39" t="s">
        <v>46</v>
      </c>
      <c r="V93" s="39" t="s">
        <v>46</v>
      </c>
      <c r="W93" s="40" t="s">
        <v>39</v>
      </c>
      <c r="X93" s="58">
        <v>56</v>
      </c>
      <c r="Y93" s="55">
        <f t="shared" si="0"/>
        <v>56</v>
      </c>
      <c r="Z93" s="41">
        <f t="shared" si="1"/>
        <v>1.0012799999999999</v>
      </c>
      <c r="AA93" s="68" t="s">
        <v>46</v>
      </c>
      <c r="AB93" s="69" t="s">
        <v>46</v>
      </c>
      <c r="AC93" s="141" t="s">
        <v>174</v>
      </c>
      <c r="AG93" s="81"/>
      <c r="AJ93" s="87" t="s">
        <v>87</v>
      </c>
      <c r="AK93" s="87">
        <v>1</v>
      </c>
      <c r="BB93" s="142" t="s">
        <v>93</v>
      </c>
      <c r="BM93" s="81">
        <f t="shared" si="2"/>
        <v>200.6816</v>
      </c>
      <c r="BN93" s="81">
        <f t="shared" si="3"/>
        <v>200.6816</v>
      </c>
      <c r="BO93" s="81">
        <f t="shared" si="4"/>
        <v>0.8</v>
      </c>
      <c r="BP93" s="81">
        <f t="shared" si="5"/>
        <v>0.8</v>
      </c>
    </row>
    <row r="94" spans="1:68" ht="27" customHeight="1" x14ac:dyDescent="0.25">
      <c r="A94" s="63" t="s">
        <v>175</v>
      </c>
      <c r="B94" s="63" t="s">
        <v>176</v>
      </c>
      <c r="C94" s="36">
        <v>4301135760</v>
      </c>
      <c r="D94" s="306">
        <v>4620207491010</v>
      </c>
      <c r="E94" s="306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395" t="s">
        <v>177</v>
      </c>
      <c r="Q94" s="308"/>
      <c r="R94" s="308"/>
      <c r="S94" s="308"/>
      <c r="T94" s="309"/>
      <c r="U94" s="39" t="s">
        <v>46</v>
      </c>
      <c r="V94" s="39" t="s">
        <v>46</v>
      </c>
      <c r="W94" s="40" t="s">
        <v>39</v>
      </c>
      <c r="X94" s="58">
        <v>56</v>
      </c>
      <c r="Y94" s="55">
        <f t="shared" si="0"/>
        <v>56</v>
      </c>
      <c r="Z94" s="41">
        <f t="shared" si="1"/>
        <v>1.0012799999999999</v>
      </c>
      <c r="AA94" s="68" t="s">
        <v>46</v>
      </c>
      <c r="AB94" s="69" t="s">
        <v>46</v>
      </c>
      <c r="AC94" s="143" t="s">
        <v>153</v>
      </c>
      <c r="AG94" s="81"/>
      <c r="AJ94" s="87" t="s">
        <v>87</v>
      </c>
      <c r="AK94" s="87">
        <v>1</v>
      </c>
      <c r="BB94" s="144" t="s">
        <v>93</v>
      </c>
      <c r="BM94" s="81">
        <f t="shared" si="2"/>
        <v>200.6816</v>
      </c>
      <c r="BN94" s="81">
        <f t="shared" si="3"/>
        <v>200.6816</v>
      </c>
      <c r="BO94" s="81">
        <f t="shared" si="4"/>
        <v>0.8</v>
      </c>
      <c r="BP94" s="81">
        <f t="shared" si="5"/>
        <v>0.8</v>
      </c>
    </row>
    <row r="95" spans="1:68" ht="27" hidden="1" customHeight="1" x14ac:dyDescent="0.25">
      <c r="A95" s="63" t="s">
        <v>178</v>
      </c>
      <c r="B95" s="63" t="s">
        <v>179</v>
      </c>
      <c r="C95" s="36">
        <v>4301135571</v>
      </c>
      <c r="D95" s="306">
        <v>4607111035028</v>
      </c>
      <c r="E95" s="306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390" t="s">
        <v>180</v>
      </c>
      <c r="Q95" s="308"/>
      <c r="R95" s="308"/>
      <c r="S95" s="308"/>
      <c r="T95" s="30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153</v>
      </c>
      <c r="AG95" s="81"/>
      <c r="AJ95" s="87" t="s">
        <v>87</v>
      </c>
      <c r="AK95" s="87">
        <v>1</v>
      </c>
      <c r="BB95" s="146" t="s">
        <v>93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hidden="1" customHeight="1" x14ac:dyDescent="0.25">
      <c r="A96" s="63" t="s">
        <v>181</v>
      </c>
      <c r="B96" s="63" t="s">
        <v>182</v>
      </c>
      <c r="C96" s="36">
        <v>4301135285</v>
      </c>
      <c r="D96" s="306">
        <v>4607111036407</v>
      </c>
      <c r="E96" s="306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8"/>
      <c r="R96" s="308"/>
      <c r="S96" s="308"/>
      <c r="T96" s="30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183</v>
      </c>
      <c r="AG96" s="81"/>
      <c r="AJ96" s="87" t="s">
        <v>87</v>
      </c>
      <c r="AK96" s="87">
        <v>1</v>
      </c>
      <c r="BB96" s="148" t="s">
        <v>93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03"/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15"/>
      <c r="P97" s="312" t="s">
        <v>40</v>
      </c>
      <c r="Q97" s="313"/>
      <c r="R97" s="313"/>
      <c r="S97" s="313"/>
      <c r="T97" s="313"/>
      <c r="U97" s="313"/>
      <c r="V97" s="314"/>
      <c r="W97" s="42" t="s">
        <v>39</v>
      </c>
      <c r="X97" s="43">
        <f>IFERROR(SUM(X91:X96),"0")</f>
        <v>168</v>
      </c>
      <c r="Y97" s="43">
        <f>IFERROR(SUM(Y91:Y96),"0")</f>
        <v>168</v>
      </c>
      <c r="Z97" s="43">
        <f>IFERROR(IF(Z91="",0,Z91),"0")+IFERROR(IF(Z92="",0,Z92),"0")+IFERROR(IF(Z93="",0,Z93),"0")+IFERROR(IF(Z94="",0,Z94),"0")+IFERROR(IF(Z95="",0,Z95),"0")+IFERROR(IF(Z96="",0,Z96),"0")</f>
        <v>3.0038399999999998</v>
      </c>
      <c r="AA97" s="67"/>
      <c r="AB97" s="67"/>
      <c r="AC97" s="67"/>
    </row>
    <row r="98" spans="1:68" x14ac:dyDescent="0.2">
      <c r="A98" s="303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15"/>
      <c r="P98" s="312" t="s">
        <v>40</v>
      </c>
      <c r="Q98" s="313"/>
      <c r="R98" s="313"/>
      <c r="S98" s="313"/>
      <c r="T98" s="313"/>
      <c r="U98" s="313"/>
      <c r="V98" s="314"/>
      <c r="W98" s="42" t="s">
        <v>0</v>
      </c>
      <c r="X98" s="43">
        <f>IFERROR(SUMPRODUCT(X91:X96*H91:H96),"0")</f>
        <v>483.84000000000003</v>
      </c>
      <c r="Y98" s="43" t="str">
        <f>IFERROR(SUMPRODUCT(Y91:Y96*H91:H96),"0")</f>
        <v>0</v>
      </c>
      <c r="Z98" s="42"/>
      <c r="AA98" s="67"/>
      <c r="AB98" s="67"/>
      <c r="AC98" s="67"/>
    </row>
    <row r="99" spans="1:68" ht="16.5" hidden="1" customHeight="1" x14ac:dyDescent="0.25">
      <c r="A99" s="338" t="s">
        <v>184</v>
      </c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8"/>
      <c r="U99" s="338"/>
      <c r="V99" s="338"/>
      <c r="W99" s="338"/>
      <c r="X99" s="338"/>
      <c r="Y99" s="338"/>
      <c r="Z99" s="338"/>
      <c r="AA99" s="65"/>
      <c r="AB99" s="65"/>
      <c r="AC99" s="82"/>
    </row>
    <row r="100" spans="1:68" ht="14.25" hidden="1" customHeight="1" x14ac:dyDescent="0.25">
      <c r="A100" s="326" t="s">
        <v>129</v>
      </c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66"/>
      <c r="AB100" s="66"/>
      <c r="AC100" s="83"/>
    </row>
    <row r="101" spans="1:68" ht="27" hidden="1" customHeight="1" x14ac:dyDescent="0.25">
      <c r="A101" s="63" t="s">
        <v>185</v>
      </c>
      <c r="B101" s="63" t="s">
        <v>186</v>
      </c>
      <c r="C101" s="36">
        <v>4301136070</v>
      </c>
      <c r="D101" s="306">
        <v>4607025784012</v>
      </c>
      <c r="E101" s="306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8"/>
      <c r="R101" s="308"/>
      <c r="S101" s="308"/>
      <c r="T101" s="30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187</v>
      </c>
      <c r="AG101" s="81"/>
      <c r="AJ101" s="87" t="s">
        <v>87</v>
      </c>
      <c r="AK101" s="87">
        <v>1</v>
      </c>
      <c r="BB101" s="150" t="s">
        <v>93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idden="1" x14ac:dyDescent="0.2">
      <c r="A102" s="303"/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15"/>
      <c r="P102" s="312" t="s">
        <v>40</v>
      </c>
      <c r="Q102" s="313"/>
      <c r="R102" s="313"/>
      <c r="S102" s="313"/>
      <c r="T102" s="313"/>
      <c r="U102" s="313"/>
      <c r="V102" s="314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hidden="1" x14ac:dyDescent="0.2">
      <c r="A103" s="303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15"/>
      <c r="P103" s="312" t="s">
        <v>40</v>
      </c>
      <c r="Q103" s="313"/>
      <c r="R103" s="313"/>
      <c r="S103" s="313"/>
      <c r="T103" s="313"/>
      <c r="U103" s="313"/>
      <c r="V103" s="314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hidden="1" customHeight="1" x14ac:dyDescent="0.25">
      <c r="A104" s="338" t="s">
        <v>188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65"/>
      <c r="AB104" s="65"/>
      <c r="AC104" s="82"/>
    </row>
    <row r="105" spans="1:68" ht="14.25" hidden="1" customHeight="1" x14ac:dyDescent="0.25">
      <c r="A105" s="326" t="s">
        <v>80</v>
      </c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326"/>
      <c r="Z105" s="326"/>
      <c r="AA105" s="66"/>
      <c r="AB105" s="66"/>
      <c r="AC105" s="83"/>
    </row>
    <row r="106" spans="1:68" ht="27" customHeight="1" x14ac:dyDescent="0.25">
      <c r="A106" s="63" t="s">
        <v>189</v>
      </c>
      <c r="B106" s="63" t="s">
        <v>190</v>
      </c>
      <c r="C106" s="36">
        <v>4301071074</v>
      </c>
      <c r="D106" s="306">
        <v>4620207491157</v>
      </c>
      <c r="E106" s="306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85</v>
      </c>
      <c r="L106" s="37" t="s">
        <v>86</v>
      </c>
      <c r="M106" s="38" t="s">
        <v>84</v>
      </c>
      <c r="N106" s="38"/>
      <c r="O106" s="37">
        <v>180</v>
      </c>
      <c r="P106" s="38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8"/>
      <c r="R106" s="308"/>
      <c r="S106" s="308"/>
      <c r="T106" s="309"/>
      <c r="U106" s="39" t="s">
        <v>46</v>
      </c>
      <c r="V106" s="39" t="s">
        <v>46</v>
      </c>
      <c r="W106" s="40" t="s">
        <v>39</v>
      </c>
      <c r="X106" s="58">
        <v>24</v>
      </c>
      <c r="Y106" s="55">
        <f>IFERROR(IF(X106="","",X106),"")</f>
        <v>24</v>
      </c>
      <c r="Z106" s="41">
        <f>IFERROR(IF(X106="","",X106*0.0155),"")</f>
        <v>0.372</v>
      </c>
      <c r="AA106" s="68" t="s">
        <v>46</v>
      </c>
      <c r="AB106" s="69" t="s">
        <v>46</v>
      </c>
      <c r="AC106" s="151" t="s">
        <v>191</v>
      </c>
      <c r="AG106" s="81"/>
      <c r="AJ106" s="87" t="s">
        <v>87</v>
      </c>
      <c r="AK106" s="87">
        <v>1</v>
      </c>
      <c r="BB106" s="152" t="s">
        <v>70</v>
      </c>
      <c r="BM106" s="81">
        <f>IFERROR(X106*I106,"0")</f>
        <v>174.72</v>
      </c>
      <c r="BN106" s="81">
        <f>IFERROR(Y106*I106,"0")</f>
        <v>174.72</v>
      </c>
      <c r="BO106" s="81">
        <f>IFERROR(X106/J106,"0")</f>
        <v>0.2857142857142857</v>
      </c>
      <c r="BP106" s="81">
        <f>IFERROR(Y106/J106,"0")</f>
        <v>0.2857142857142857</v>
      </c>
    </row>
    <row r="107" spans="1:68" ht="27" hidden="1" customHeight="1" x14ac:dyDescent="0.25">
      <c r="A107" s="63" t="s">
        <v>192</v>
      </c>
      <c r="B107" s="63" t="s">
        <v>193</v>
      </c>
      <c r="C107" s="36">
        <v>4301071051</v>
      </c>
      <c r="D107" s="306">
        <v>4607111039262</v>
      </c>
      <c r="E107" s="30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3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8"/>
      <c r="R107" s="308"/>
      <c r="S107" s="308"/>
      <c r="T107" s="309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146</v>
      </c>
      <c r="AG107" s="81"/>
      <c r="AJ107" s="87" t="s">
        <v>87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194</v>
      </c>
      <c r="B108" s="63" t="s">
        <v>195</v>
      </c>
      <c r="C108" s="36">
        <v>4301071038</v>
      </c>
      <c r="D108" s="306">
        <v>4607111039248</v>
      </c>
      <c r="E108" s="30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8"/>
      <c r="R108" s="308"/>
      <c r="S108" s="308"/>
      <c r="T108" s="309"/>
      <c r="U108" s="39" t="s">
        <v>46</v>
      </c>
      <c r="V108" s="39" t="s">
        <v>46</v>
      </c>
      <c r="W108" s="40" t="s">
        <v>39</v>
      </c>
      <c r="X108" s="58">
        <v>48</v>
      </c>
      <c r="Y108" s="55">
        <f>IFERROR(IF(X108="","",X108),"")</f>
        <v>48</v>
      </c>
      <c r="Z108" s="41">
        <f>IFERROR(IF(X108="","",X108*0.0155),"")</f>
        <v>0.74399999999999999</v>
      </c>
      <c r="AA108" s="68" t="s">
        <v>46</v>
      </c>
      <c r="AB108" s="69" t="s">
        <v>46</v>
      </c>
      <c r="AC108" s="155" t="s">
        <v>146</v>
      </c>
      <c r="AG108" s="81"/>
      <c r="AJ108" s="87" t="s">
        <v>87</v>
      </c>
      <c r="AK108" s="87">
        <v>1</v>
      </c>
      <c r="BB108" s="156" t="s">
        <v>70</v>
      </c>
      <c r="BM108" s="81">
        <f>IFERROR(X108*I108,"0")</f>
        <v>350.4</v>
      </c>
      <c r="BN108" s="81">
        <f>IFERROR(Y108*I108,"0")</f>
        <v>350.4</v>
      </c>
      <c r="BO108" s="81">
        <f>IFERROR(X108/J108,"0")</f>
        <v>0.5714285714285714</v>
      </c>
      <c r="BP108" s="81">
        <f>IFERROR(Y108/J108,"0")</f>
        <v>0.5714285714285714</v>
      </c>
    </row>
    <row r="109" spans="1:68" ht="27" hidden="1" customHeight="1" x14ac:dyDescent="0.25">
      <c r="A109" s="63" t="s">
        <v>196</v>
      </c>
      <c r="B109" s="63" t="s">
        <v>197</v>
      </c>
      <c r="C109" s="36">
        <v>4301071049</v>
      </c>
      <c r="D109" s="306">
        <v>4607111039293</v>
      </c>
      <c r="E109" s="306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85</v>
      </c>
      <c r="L109" s="37" t="s">
        <v>86</v>
      </c>
      <c r="M109" s="38" t="s">
        <v>84</v>
      </c>
      <c r="N109" s="38"/>
      <c r="O109" s="37">
        <v>180</v>
      </c>
      <c r="P109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8"/>
      <c r="R109" s="308"/>
      <c r="S109" s="308"/>
      <c r="T109" s="309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146</v>
      </c>
      <c r="AG109" s="81"/>
      <c r="AJ109" s="87" t="s">
        <v>87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4301071039</v>
      </c>
      <c r="D110" s="306">
        <v>4607111039279</v>
      </c>
      <c r="E110" s="306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3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8"/>
      <c r="R110" s="308"/>
      <c r="S110" s="308"/>
      <c r="T110" s="309"/>
      <c r="U110" s="39" t="s">
        <v>46</v>
      </c>
      <c r="V110" s="39" t="s">
        <v>46</v>
      </c>
      <c r="W110" s="40" t="s">
        <v>39</v>
      </c>
      <c r="X110" s="58">
        <v>48</v>
      </c>
      <c r="Y110" s="55">
        <f>IFERROR(IF(X110="","",X110),"")</f>
        <v>48</v>
      </c>
      <c r="Z110" s="41">
        <f>IFERROR(IF(X110="","",X110*0.0155),"")</f>
        <v>0.74399999999999999</v>
      </c>
      <c r="AA110" s="68" t="s">
        <v>46</v>
      </c>
      <c r="AB110" s="69" t="s">
        <v>46</v>
      </c>
      <c r="AC110" s="159" t="s">
        <v>146</v>
      </c>
      <c r="AG110" s="81"/>
      <c r="AJ110" s="87" t="s">
        <v>87</v>
      </c>
      <c r="AK110" s="87">
        <v>1</v>
      </c>
      <c r="BB110" s="160" t="s">
        <v>70</v>
      </c>
      <c r="BM110" s="81">
        <f>IFERROR(X110*I110,"0")</f>
        <v>350.4</v>
      </c>
      <c r="BN110" s="81">
        <f>IFERROR(Y110*I110,"0")</f>
        <v>350.4</v>
      </c>
      <c r="BO110" s="81">
        <f>IFERROR(X110/J110,"0")</f>
        <v>0.5714285714285714</v>
      </c>
      <c r="BP110" s="81">
        <f>IFERROR(Y110/J110,"0")</f>
        <v>0.5714285714285714</v>
      </c>
    </row>
    <row r="111" spans="1:68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15"/>
      <c r="P111" s="312" t="s">
        <v>40</v>
      </c>
      <c r="Q111" s="313"/>
      <c r="R111" s="313"/>
      <c r="S111" s="313"/>
      <c r="T111" s="313"/>
      <c r="U111" s="313"/>
      <c r="V111" s="314"/>
      <c r="W111" s="42" t="s">
        <v>39</v>
      </c>
      <c r="X111" s="43">
        <f>IFERROR(SUM(X106:X110),"0")</f>
        <v>120</v>
      </c>
      <c r="Y111" s="43">
        <f>IFERROR(SUM(Y106:Y110),"0")</f>
        <v>120</v>
      </c>
      <c r="Z111" s="43">
        <f>IFERROR(IF(Z106="",0,Z106),"0")+IFERROR(IF(Z107="",0,Z107),"0")+IFERROR(IF(Z108="",0,Z108),"0")+IFERROR(IF(Z109="",0,Z109),"0")+IFERROR(IF(Z110="",0,Z110),"0")</f>
        <v>1.86</v>
      </c>
      <c r="AA111" s="67"/>
      <c r="AB111" s="67"/>
      <c r="AC111" s="67"/>
    </row>
    <row r="112" spans="1:68" x14ac:dyDescent="0.2">
      <c r="A112" s="303"/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15"/>
      <c r="P112" s="312" t="s">
        <v>40</v>
      </c>
      <c r="Q112" s="313"/>
      <c r="R112" s="313"/>
      <c r="S112" s="313"/>
      <c r="T112" s="313"/>
      <c r="U112" s="313"/>
      <c r="V112" s="314"/>
      <c r="W112" s="42" t="s">
        <v>0</v>
      </c>
      <c r="X112" s="43">
        <f>IFERROR(SUMPRODUCT(X106:X110*H106:H110),"0")</f>
        <v>840</v>
      </c>
      <c r="Y112" s="43">
        <f>IFERROR(SUMPRODUCT(Y106:Y110*H106:H110),"0")</f>
        <v>840</v>
      </c>
      <c r="Z112" s="42"/>
      <c r="AA112" s="67"/>
      <c r="AB112" s="67"/>
      <c r="AC112" s="67"/>
    </row>
    <row r="113" spans="1:68" ht="14.25" hidden="1" customHeight="1" x14ac:dyDescent="0.25">
      <c r="A113" s="326" t="s">
        <v>135</v>
      </c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  <c r="AA113" s="66"/>
      <c r="AB113" s="66"/>
      <c r="AC113" s="83"/>
    </row>
    <row r="114" spans="1:68" ht="27" hidden="1" customHeight="1" x14ac:dyDescent="0.25">
      <c r="A114" s="63" t="s">
        <v>200</v>
      </c>
      <c r="B114" s="63" t="s">
        <v>201</v>
      </c>
      <c r="C114" s="36">
        <v>4301135670</v>
      </c>
      <c r="D114" s="306">
        <v>4620207490983</v>
      </c>
      <c r="E114" s="306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94</v>
      </c>
      <c r="L114" s="37" t="s">
        <v>86</v>
      </c>
      <c r="M114" s="38" t="s">
        <v>84</v>
      </c>
      <c r="N114" s="38"/>
      <c r="O114" s="37">
        <v>180</v>
      </c>
      <c r="P114" s="38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8"/>
      <c r="R114" s="308"/>
      <c r="S114" s="308"/>
      <c r="T114" s="309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87</v>
      </c>
      <c r="AK114" s="87">
        <v>1</v>
      </c>
      <c r="BB114" s="162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idden="1" x14ac:dyDescent="0.2">
      <c r="A115" s="303"/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15"/>
      <c r="P115" s="312" t="s">
        <v>40</v>
      </c>
      <c r="Q115" s="313"/>
      <c r="R115" s="313"/>
      <c r="S115" s="313"/>
      <c r="T115" s="313"/>
      <c r="U115" s="313"/>
      <c r="V115" s="31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hidden="1" x14ac:dyDescent="0.2">
      <c r="A116" s="303"/>
      <c r="B116" s="303"/>
      <c r="C116" s="303"/>
      <c r="D116" s="303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15"/>
      <c r="P116" s="312" t="s">
        <v>40</v>
      </c>
      <c r="Q116" s="313"/>
      <c r="R116" s="313"/>
      <c r="S116" s="313"/>
      <c r="T116" s="313"/>
      <c r="U116" s="313"/>
      <c r="V116" s="31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hidden="1" customHeight="1" x14ac:dyDescent="0.25">
      <c r="A117" s="326" t="s">
        <v>203</v>
      </c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  <c r="AA117" s="66"/>
      <c r="AB117" s="66"/>
      <c r="AC117" s="83"/>
    </row>
    <row r="118" spans="1:68" ht="27" hidden="1" customHeight="1" x14ac:dyDescent="0.25">
      <c r="A118" s="63" t="s">
        <v>204</v>
      </c>
      <c r="B118" s="63" t="s">
        <v>205</v>
      </c>
      <c r="C118" s="36">
        <v>4301071094</v>
      </c>
      <c r="D118" s="306">
        <v>4620207491140</v>
      </c>
      <c r="E118" s="306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383" t="s">
        <v>206</v>
      </c>
      <c r="Q118" s="308"/>
      <c r="R118" s="308"/>
      <c r="S118" s="308"/>
      <c r="T118" s="30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87</v>
      </c>
      <c r="AK118" s="87">
        <v>1</v>
      </c>
      <c r="BB118" s="164" t="s">
        <v>93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idden="1" x14ac:dyDescent="0.2">
      <c r="A119" s="303"/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15"/>
      <c r="P119" s="312" t="s">
        <v>40</v>
      </c>
      <c r="Q119" s="313"/>
      <c r="R119" s="313"/>
      <c r="S119" s="313"/>
      <c r="T119" s="313"/>
      <c r="U119" s="313"/>
      <c r="V119" s="31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hidden="1" x14ac:dyDescent="0.2">
      <c r="A120" s="303"/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15"/>
      <c r="P120" s="312" t="s">
        <v>40</v>
      </c>
      <c r="Q120" s="313"/>
      <c r="R120" s="313"/>
      <c r="S120" s="313"/>
      <c r="T120" s="313"/>
      <c r="U120" s="313"/>
      <c r="V120" s="31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hidden="1" customHeight="1" x14ac:dyDescent="0.25">
      <c r="A121" s="338" t="s">
        <v>208</v>
      </c>
      <c r="B121" s="338"/>
      <c r="C121" s="338"/>
      <c r="D121" s="338"/>
      <c r="E121" s="338"/>
      <c r="F121" s="338"/>
      <c r="G121" s="338"/>
      <c r="H121" s="338"/>
      <c r="I121" s="338"/>
      <c r="J121" s="338"/>
      <c r="K121" s="338"/>
      <c r="L121" s="338"/>
      <c r="M121" s="338"/>
      <c r="N121" s="338"/>
      <c r="O121" s="338"/>
      <c r="P121" s="338"/>
      <c r="Q121" s="338"/>
      <c r="R121" s="338"/>
      <c r="S121" s="338"/>
      <c r="T121" s="338"/>
      <c r="U121" s="338"/>
      <c r="V121" s="338"/>
      <c r="W121" s="338"/>
      <c r="X121" s="338"/>
      <c r="Y121" s="338"/>
      <c r="Z121" s="338"/>
      <c r="AA121" s="65"/>
      <c r="AB121" s="65"/>
      <c r="AC121" s="82"/>
    </row>
    <row r="122" spans="1:68" ht="14.25" hidden="1" customHeight="1" x14ac:dyDescent="0.25">
      <c r="A122" s="326" t="s">
        <v>135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06">
        <v>4607111034014</v>
      </c>
      <c r="E123" s="306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94</v>
      </c>
      <c r="L123" s="37" t="s">
        <v>86</v>
      </c>
      <c r="M123" s="38" t="s">
        <v>84</v>
      </c>
      <c r="N123" s="38"/>
      <c r="O123" s="37">
        <v>180</v>
      </c>
      <c r="P123" s="3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8"/>
      <c r="R123" s="308"/>
      <c r="S123" s="308"/>
      <c r="T123" s="309"/>
      <c r="U123" s="39" t="s">
        <v>46</v>
      </c>
      <c r="V123" s="39" t="s">
        <v>46</v>
      </c>
      <c r="W123" s="40" t="s">
        <v>39</v>
      </c>
      <c r="X123" s="58">
        <v>56</v>
      </c>
      <c r="Y123" s="55">
        <f>IFERROR(IF(X123="","",X123),"")</f>
        <v>56</v>
      </c>
      <c r="Z123" s="41">
        <f>IFERROR(IF(X123="","",X123*0.01788),"")</f>
        <v>1.0012799999999999</v>
      </c>
      <c r="AA123" s="68" t="s">
        <v>46</v>
      </c>
      <c r="AB123" s="69" t="s">
        <v>46</v>
      </c>
      <c r="AC123" s="165" t="s">
        <v>211</v>
      </c>
      <c r="AG123" s="81"/>
      <c r="AJ123" s="87" t="s">
        <v>87</v>
      </c>
      <c r="AK123" s="87">
        <v>1</v>
      </c>
      <c r="BB123" s="166" t="s">
        <v>93</v>
      </c>
      <c r="BM123" s="81">
        <f>IFERROR(X123*I123,"0")</f>
        <v>207.40159999999997</v>
      </c>
      <c r="BN123" s="81">
        <f>IFERROR(Y123*I123,"0")</f>
        <v>207.40159999999997</v>
      </c>
      <c r="BO123" s="81">
        <f>IFERROR(X123/J123,"0")</f>
        <v>0.8</v>
      </c>
      <c r="BP123" s="81">
        <f>IFERROR(Y123/J123,"0")</f>
        <v>0.8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06">
        <v>4607111033994</v>
      </c>
      <c r="E124" s="30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38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8"/>
      <c r="R124" s="308"/>
      <c r="S124" s="308"/>
      <c r="T124" s="309"/>
      <c r="U124" s="39" t="s">
        <v>46</v>
      </c>
      <c r="V124" s="39" t="s">
        <v>46</v>
      </c>
      <c r="W124" s="40" t="s">
        <v>39</v>
      </c>
      <c r="X124" s="58">
        <v>56</v>
      </c>
      <c r="Y124" s="55">
        <f>IFERROR(IF(X124="","",X124),"")</f>
        <v>56</v>
      </c>
      <c r="Z124" s="41">
        <f>IFERROR(IF(X124="","",X124*0.01788),"")</f>
        <v>1.0012799999999999</v>
      </c>
      <c r="AA124" s="68" t="s">
        <v>46</v>
      </c>
      <c r="AB124" s="69" t="s">
        <v>46</v>
      </c>
      <c r="AC124" s="167" t="s">
        <v>153</v>
      </c>
      <c r="AG124" s="81"/>
      <c r="AJ124" s="87" t="s">
        <v>87</v>
      </c>
      <c r="AK124" s="87">
        <v>1</v>
      </c>
      <c r="BB124" s="168" t="s">
        <v>93</v>
      </c>
      <c r="BM124" s="81">
        <f>IFERROR(X124*I124,"0")</f>
        <v>207.40159999999997</v>
      </c>
      <c r="BN124" s="81">
        <f>IFERROR(Y124*I124,"0")</f>
        <v>207.40159999999997</v>
      </c>
      <c r="BO124" s="81">
        <f>IFERROR(X124/J124,"0")</f>
        <v>0.8</v>
      </c>
      <c r="BP124" s="81">
        <f>IFERROR(Y124/J124,"0")</f>
        <v>0.8</v>
      </c>
    </row>
    <row r="125" spans="1:68" x14ac:dyDescent="0.2">
      <c r="A125" s="303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15"/>
      <c r="P125" s="312" t="s">
        <v>40</v>
      </c>
      <c r="Q125" s="313"/>
      <c r="R125" s="313"/>
      <c r="S125" s="313"/>
      <c r="T125" s="313"/>
      <c r="U125" s="313"/>
      <c r="V125" s="314"/>
      <c r="W125" s="42" t="s">
        <v>39</v>
      </c>
      <c r="X125" s="43">
        <f>IFERROR(SUM(X123:X124),"0")</f>
        <v>112</v>
      </c>
      <c r="Y125" s="43">
        <f>IFERROR(SUM(Y123:Y124),"0")</f>
        <v>112</v>
      </c>
      <c r="Z125" s="43">
        <f>IFERROR(IF(Z123="",0,Z123),"0")+IFERROR(IF(Z124="",0,Z124),"0")</f>
        <v>2.0025599999999999</v>
      </c>
      <c r="AA125" s="67"/>
      <c r="AB125" s="67"/>
      <c r="AC125" s="67"/>
    </row>
    <row r="126" spans="1:68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15"/>
      <c r="P126" s="312" t="s">
        <v>40</v>
      </c>
      <c r="Q126" s="313"/>
      <c r="R126" s="313"/>
      <c r="S126" s="313"/>
      <c r="T126" s="313"/>
      <c r="U126" s="313"/>
      <c r="V126" s="314"/>
      <c r="W126" s="42" t="s">
        <v>0</v>
      </c>
      <c r="X126" s="43">
        <f>IFERROR(SUMPRODUCT(X123:X124*H123:H124),"0")</f>
        <v>336</v>
      </c>
      <c r="Y126" s="43">
        <f>IFERROR(SUMPRODUCT(Y123:Y124*H123:H124),"0")</f>
        <v>336</v>
      </c>
      <c r="Z126" s="42"/>
      <c r="AA126" s="67"/>
      <c r="AB126" s="67"/>
      <c r="AC126" s="67"/>
    </row>
    <row r="127" spans="1:68" ht="16.5" hidden="1" customHeight="1" x14ac:dyDescent="0.25">
      <c r="A127" s="338" t="s">
        <v>214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38"/>
      <c r="Z127" s="338"/>
      <c r="AA127" s="65"/>
      <c r="AB127" s="65"/>
      <c r="AC127" s="82"/>
    </row>
    <row r="128" spans="1:68" ht="14.25" hidden="1" customHeight="1" x14ac:dyDescent="0.25">
      <c r="A128" s="326" t="s">
        <v>135</v>
      </c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  <c r="AA128" s="66"/>
      <c r="AB128" s="66"/>
      <c r="AC128" s="83"/>
    </row>
    <row r="129" spans="1:68" ht="27" customHeight="1" x14ac:dyDescent="0.25">
      <c r="A129" s="63" t="s">
        <v>215</v>
      </c>
      <c r="B129" s="63" t="s">
        <v>216</v>
      </c>
      <c r="C129" s="36">
        <v>4301135549</v>
      </c>
      <c r="D129" s="306">
        <v>4607111039095</v>
      </c>
      <c r="E129" s="306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94</v>
      </c>
      <c r="L129" s="37" t="s">
        <v>86</v>
      </c>
      <c r="M129" s="38" t="s">
        <v>84</v>
      </c>
      <c r="N129" s="38"/>
      <c r="O129" s="37">
        <v>180</v>
      </c>
      <c r="P129" s="37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08"/>
      <c r="R129" s="308"/>
      <c r="S129" s="308"/>
      <c r="T129" s="309"/>
      <c r="U129" s="39" t="s">
        <v>46</v>
      </c>
      <c r="V129" s="39" t="s">
        <v>46</v>
      </c>
      <c r="W129" s="40" t="s">
        <v>39</v>
      </c>
      <c r="X129" s="58">
        <v>56</v>
      </c>
      <c r="Y129" s="55">
        <f>IFERROR(IF(X129="","",X129),"")</f>
        <v>56</v>
      </c>
      <c r="Z129" s="41">
        <f>IFERROR(IF(X129="","",X129*0.01788),"")</f>
        <v>1.0012799999999999</v>
      </c>
      <c r="AA129" s="68" t="s">
        <v>46</v>
      </c>
      <c r="AB129" s="69" t="s">
        <v>46</v>
      </c>
      <c r="AC129" s="169" t="s">
        <v>217</v>
      </c>
      <c r="AG129" s="81"/>
      <c r="AJ129" s="87" t="s">
        <v>87</v>
      </c>
      <c r="AK129" s="87">
        <v>1</v>
      </c>
      <c r="BB129" s="170" t="s">
        <v>93</v>
      </c>
      <c r="BM129" s="81">
        <f>IFERROR(X129*I129,"0")</f>
        <v>209.88800000000001</v>
      </c>
      <c r="BN129" s="81">
        <f>IFERROR(Y129*I129,"0")</f>
        <v>209.88800000000001</v>
      </c>
      <c r="BO129" s="81">
        <f>IFERROR(X129/J129,"0")</f>
        <v>0.8</v>
      </c>
      <c r="BP129" s="81">
        <f>IFERROR(Y129/J129,"0")</f>
        <v>0.8</v>
      </c>
    </row>
    <row r="130" spans="1:68" ht="16.5" customHeight="1" x14ac:dyDescent="0.25">
      <c r="A130" s="63" t="s">
        <v>218</v>
      </c>
      <c r="B130" s="63" t="s">
        <v>219</v>
      </c>
      <c r="C130" s="36">
        <v>4301135550</v>
      </c>
      <c r="D130" s="306">
        <v>4607111034199</v>
      </c>
      <c r="E130" s="306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3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8"/>
      <c r="R130" s="308"/>
      <c r="S130" s="308"/>
      <c r="T130" s="309"/>
      <c r="U130" s="39" t="s">
        <v>46</v>
      </c>
      <c r="V130" s="39" t="s">
        <v>46</v>
      </c>
      <c r="W130" s="40" t="s">
        <v>39</v>
      </c>
      <c r="X130" s="58">
        <v>56</v>
      </c>
      <c r="Y130" s="55">
        <f>IFERROR(IF(X130="","",X130),"")</f>
        <v>56</v>
      </c>
      <c r="Z130" s="41">
        <f>IFERROR(IF(X130="","",X130*0.01788),"")</f>
        <v>1.0012799999999999</v>
      </c>
      <c r="AA130" s="68" t="s">
        <v>46</v>
      </c>
      <c r="AB130" s="69" t="s">
        <v>46</v>
      </c>
      <c r="AC130" s="171" t="s">
        <v>220</v>
      </c>
      <c r="AG130" s="81"/>
      <c r="AJ130" s="87" t="s">
        <v>87</v>
      </c>
      <c r="AK130" s="87">
        <v>1</v>
      </c>
      <c r="BB130" s="172" t="s">
        <v>93</v>
      </c>
      <c r="BM130" s="81">
        <f>IFERROR(X130*I130,"0")</f>
        <v>207.40159999999997</v>
      </c>
      <c r="BN130" s="81">
        <f>IFERROR(Y130*I130,"0")</f>
        <v>207.40159999999997</v>
      </c>
      <c r="BO130" s="81">
        <f>IFERROR(X130/J130,"0")</f>
        <v>0.8</v>
      </c>
      <c r="BP130" s="81">
        <f>IFERROR(Y130/J130,"0")</f>
        <v>0.8</v>
      </c>
    </row>
    <row r="131" spans="1:68" x14ac:dyDescent="0.2">
      <c r="A131" s="303"/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15"/>
      <c r="P131" s="312" t="s">
        <v>40</v>
      </c>
      <c r="Q131" s="313"/>
      <c r="R131" s="313"/>
      <c r="S131" s="313"/>
      <c r="T131" s="313"/>
      <c r="U131" s="313"/>
      <c r="V131" s="314"/>
      <c r="W131" s="42" t="s">
        <v>39</v>
      </c>
      <c r="X131" s="43">
        <f>IFERROR(SUM(X129:X130),"0")</f>
        <v>112</v>
      </c>
      <c r="Y131" s="43">
        <f>IFERROR(SUM(Y129:Y130),"0")</f>
        <v>112</v>
      </c>
      <c r="Z131" s="43">
        <f>IFERROR(IF(Z129="",0,Z129),"0")+IFERROR(IF(Z130="",0,Z130),"0")</f>
        <v>2.0025599999999999</v>
      </c>
      <c r="AA131" s="67"/>
      <c r="AB131" s="67"/>
      <c r="AC131" s="67"/>
    </row>
    <row r="132" spans="1:68" x14ac:dyDescent="0.2">
      <c r="A132" s="303"/>
      <c r="B132" s="303"/>
      <c r="C132" s="303"/>
      <c r="D132" s="303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15"/>
      <c r="P132" s="312" t="s">
        <v>40</v>
      </c>
      <c r="Q132" s="313"/>
      <c r="R132" s="313"/>
      <c r="S132" s="313"/>
      <c r="T132" s="313"/>
      <c r="U132" s="313"/>
      <c r="V132" s="314"/>
      <c r="W132" s="42" t="s">
        <v>0</v>
      </c>
      <c r="X132" s="43">
        <f>IFERROR(SUMPRODUCT(X129:X130*H129:H130),"0")</f>
        <v>336</v>
      </c>
      <c r="Y132" s="43">
        <f>IFERROR(SUMPRODUCT(Y129:Y130*H129:H130),"0")</f>
        <v>336</v>
      </c>
      <c r="Z132" s="42"/>
      <c r="AA132" s="67"/>
      <c r="AB132" s="67"/>
      <c r="AC132" s="67"/>
    </row>
    <row r="133" spans="1:68" ht="16.5" hidden="1" customHeight="1" x14ac:dyDescent="0.25">
      <c r="A133" s="338" t="s">
        <v>221</v>
      </c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38"/>
      <c r="P133" s="338"/>
      <c r="Q133" s="338"/>
      <c r="R133" s="338"/>
      <c r="S133" s="338"/>
      <c r="T133" s="338"/>
      <c r="U133" s="338"/>
      <c r="V133" s="338"/>
      <c r="W133" s="338"/>
      <c r="X133" s="338"/>
      <c r="Y133" s="338"/>
      <c r="Z133" s="338"/>
      <c r="AA133" s="65"/>
      <c r="AB133" s="65"/>
      <c r="AC133" s="82"/>
    </row>
    <row r="134" spans="1:68" ht="14.25" hidden="1" customHeight="1" x14ac:dyDescent="0.25">
      <c r="A134" s="326" t="s">
        <v>135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66"/>
      <c r="AB134" s="66"/>
      <c r="AC134" s="83"/>
    </row>
    <row r="135" spans="1:68" ht="27" hidden="1" customHeight="1" x14ac:dyDescent="0.25">
      <c r="A135" s="63" t="s">
        <v>222</v>
      </c>
      <c r="B135" s="63" t="s">
        <v>223</v>
      </c>
      <c r="C135" s="36">
        <v>4301135753</v>
      </c>
      <c r="D135" s="306">
        <v>4620207490914</v>
      </c>
      <c r="E135" s="306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376" t="s">
        <v>224</v>
      </c>
      <c r="Q135" s="308"/>
      <c r="R135" s="308"/>
      <c r="S135" s="308"/>
      <c r="T135" s="30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87</v>
      </c>
      <c r="AK135" s="87">
        <v>1</v>
      </c>
      <c r="BB135" s="174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hidden="1" customHeight="1" x14ac:dyDescent="0.25">
      <c r="A136" s="63" t="s">
        <v>225</v>
      </c>
      <c r="B136" s="63" t="s">
        <v>226</v>
      </c>
      <c r="C136" s="36">
        <v>4301135778</v>
      </c>
      <c r="D136" s="306">
        <v>4620207490853</v>
      </c>
      <c r="E136" s="306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377" t="s">
        <v>227</v>
      </c>
      <c r="Q136" s="308"/>
      <c r="R136" s="308"/>
      <c r="S136" s="308"/>
      <c r="T136" s="30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87</v>
      </c>
      <c r="AK136" s="87">
        <v>1</v>
      </c>
      <c r="BB136" s="176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idden="1" x14ac:dyDescent="0.2">
      <c r="A137" s="303"/>
      <c r="B137" s="303"/>
      <c r="C137" s="303"/>
      <c r="D137" s="303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15"/>
      <c r="P137" s="312" t="s">
        <v>40</v>
      </c>
      <c r="Q137" s="313"/>
      <c r="R137" s="313"/>
      <c r="S137" s="313"/>
      <c r="T137" s="313"/>
      <c r="U137" s="313"/>
      <c r="V137" s="31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303"/>
      <c r="B138" s="303"/>
      <c r="C138" s="303"/>
      <c r="D138" s="303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15"/>
      <c r="P138" s="312" t="s">
        <v>40</v>
      </c>
      <c r="Q138" s="313"/>
      <c r="R138" s="313"/>
      <c r="S138" s="313"/>
      <c r="T138" s="313"/>
      <c r="U138" s="313"/>
      <c r="V138" s="31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hidden="1" customHeight="1" x14ac:dyDescent="0.25">
      <c r="A139" s="338" t="s">
        <v>228</v>
      </c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38"/>
      <c r="P139" s="338"/>
      <c r="Q139" s="338"/>
      <c r="R139" s="338"/>
      <c r="S139" s="338"/>
      <c r="T139" s="338"/>
      <c r="U139" s="338"/>
      <c r="V139" s="338"/>
      <c r="W139" s="338"/>
      <c r="X139" s="338"/>
      <c r="Y139" s="338"/>
      <c r="Z139" s="338"/>
      <c r="AA139" s="65"/>
      <c r="AB139" s="65"/>
      <c r="AC139" s="82"/>
    </row>
    <row r="140" spans="1:68" ht="14.25" hidden="1" customHeight="1" x14ac:dyDescent="0.25">
      <c r="A140" s="326" t="s">
        <v>135</v>
      </c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66"/>
      <c r="AB140" s="66"/>
      <c r="AC140" s="83"/>
    </row>
    <row r="141" spans="1:68" ht="27" hidden="1" customHeight="1" x14ac:dyDescent="0.25">
      <c r="A141" s="63" t="s">
        <v>229</v>
      </c>
      <c r="B141" s="63" t="s">
        <v>230</v>
      </c>
      <c r="C141" s="36">
        <v>4301135570</v>
      </c>
      <c r="D141" s="306">
        <v>4607111035806</v>
      </c>
      <c r="E141" s="306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94</v>
      </c>
      <c r="L141" s="37" t="s">
        <v>86</v>
      </c>
      <c r="M141" s="38" t="s">
        <v>84</v>
      </c>
      <c r="N141" s="38"/>
      <c r="O141" s="37">
        <v>180</v>
      </c>
      <c r="P141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8"/>
      <c r="R141" s="308"/>
      <c r="S141" s="308"/>
      <c r="T141" s="309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87</v>
      </c>
      <c r="AK141" s="87">
        <v>1</v>
      </c>
      <c r="BB141" s="178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hidden="1" x14ac:dyDescent="0.2">
      <c r="A142" s="303"/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15"/>
      <c r="P142" s="312" t="s">
        <v>40</v>
      </c>
      <c r="Q142" s="313"/>
      <c r="R142" s="313"/>
      <c r="S142" s="313"/>
      <c r="T142" s="313"/>
      <c r="U142" s="313"/>
      <c r="V142" s="31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hidden="1" x14ac:dyDescent="0.2">
      <c r="A143" s="303"/>
      <c r="B143" s="303"/>
      <c r="C143" s="303"/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15"/>
      <c r="P143" s="312" t="s">
        <v>40</v>
      </c>
      <c r="Q143" s="313"/>
      <c r="R143" s="313"/>
      <c r="S143" s="313"/>
      <c r="T143" s="313"/>
      <c r="U143" s="313"/>
      <c r="V143" s="31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hidden="1" customHeight="1" x14ac:dyDescent="0.25">
      <c r="A144" s="338" t="s">
        <v>232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38"/>
      <c r="Z144" s="338"/>
      <c r="AA144" s="65"/>
      <c r="AB144" s="65"/>
      <c r="AC144" s="82"/>
    </row>
    <row r="145" spans="1:68" ht="14.25" hidden="1" customHeight="1" x14ac:dyDescent="0.25">
      <c r="A145" s="326" t="s">
        <v>135</v>
      </c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  <c r="AA145" s="66"/>
      <c r="AB145" s="66"/>
      <c r="AC145" s="83"/>
    </row>
    <row r="146" spans="1:68" ht="16.5" hidden="1" customHeight="1" x14ac:dyDescent="0.25">
      <c r="A146" s="63" t="s">
        <v>233</v>
      </c>
      <c r="B146" s="63" t="s">
        <v>234</v>
      </c>
      <c r="C146" s="36">
        <v>4301135607</v>
      </c>
      <c r="D146" s="306">
        <v>4607111039613</v>
      </c>
      <c r="E146" s="306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37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8"/>
      <c r="R146" s="308"/>
      <c r="S146" s="308"/>
      <c r="T146" s="309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217</v>
      </c>
      <c r="AG146" s="81"/>
      <c r="AJ146" s="87" t="s">
        <v>87</v>
      </c>
      <c r="AK146" s="87">
        <v>1</v>
      </c>
      <c r="BB146" s="180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idden="1" x14ac:dyDescent="0.2">
      <c r="A147" s="303"/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15"/>
      <c r="P147" s="312" t="s">
        <v>40</v>
      </c>
      <c r="Q147" s="313"/>
      <c r="R147" s="313"/>
      <c r="S147" s="313"/>
      <c r="T147" s="313"/>
      <c r="U147" s="313"/>
      <c r="V147" s="31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303"/>
      <c r="B148" s="303"/>
      <c r="C148" s="303"/>
      <c r="D148" s="303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15"/>
      <c r="P148" s="312" t="s">
        <v>40</v>
      </c>
      <c r="Q148" s="313"/>
      <c r="R148" s="313"/>
      <c r="S148" s="313"/>
      <c r="T148" s="313"/>
      <c r="U148" s="313"/>
      <c r="V148" s="31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hidden="1" customHeight="1" x14ac:dyDescent="0.25">
      <c r="A149" s="338" t="s">
        <v>235</v>
      </c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38"/>
      <c r="P149" s="338"/>
      <c r="Q149" s="338"/>
      <c r="R149" s="338"/>
      <c r="S149" s="338"/>
      <c r="T149" s="338"/>
      <c r="U149" s="338"/>
      <c r="V149" s="338"/>
      <c r="W149" s="338"/>
      <c r="X149" s="338"/>
      <c r="Y149" s="338"/>
      <c r="Z149" s="338"/>
      <c r="AA149" s="65"/>
      <c r="AB149" s="65"/>
      <c r="AC149" s="82"/>
    </row>
    <row r="150" spans="1:68" ht="14.25" hidden="1" customHeight="1" x14ac:dyDescent="0.25">
      <c r="A150" s="326" t="s">
        <v>203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06">
        <v>4607111035646</v>
      </c>
      <c r="E151" s="306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86</v>
      </c>
      <c r="M151" s="38" t="s">
        <v>84</v>
      </c>
      <c r="N151" s="38"/>
      <c r="O151" s="37">
        <v>180</v>
      </c>
      <c r="P151" s="3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8"/>
      <c r="R151" s="308"/>
      <c r="S151" s="308"/>
      <c r="T151" s="309"/>
      <c r="U151" s="39" t="s">
        <v>46</v>
      </c>
      <c r="V151" s="39" t="s">
        <v>46</v>
      </c>
      <c r="W151" s="40" t="s">
        <v>39</v>
      </c>
      <c r="X151" s="58">
        <v>30</v>
      </c>
      <c r="Y151" s="55">
        <f>IFERROR(IF(X151="","",X151),"")</f>
        <v>30</v>
      </c>
      <c r="Z151" s="41">
        <f>IFERROR(IF(X151="","",X151*0.01157),"")</f>
        <v>0.34710000000000002</v>
      </c>
      <c r="AA151" s="68" t="s">
        <v>46</v>
      </c>
      <c r="AB151" s="69" t="s">
        <v>46</v>
      </c>
      <c r="AC151" s="181" t="s">
        <v>238</v>
      </c>
      <c r="AG151" s="81"/>
      <c r="AJ151" s="87" t="s">
        <v>87</v>
      </c>
      <c r="AK151" s="87">
        <v>1</v>
      </c>
      <c r="BB151" s="182" t="s">
        <v>93</v>
      </c>
      <c r="BM151" s="81">
        <f>IFERROR(X151*I151,"0")</f>
        <v>63.6</v>
      </c>
      <c r="BN151" s="81">
        <f>IFERROR(Y151*I151,"0")</f>
        <v>63.6</v>
      </c>
      <c r="BO151" s="81">
        <f>IFERROR(X151/J151,"0")</f>
        <v>0.41666666666666669</v>
      </c>
      <c r="BP151" s="81">
        <f>IFERROR(Y151/J151,"0")</f>
        <v>0.41666666666666669</v>
      </c>
    </row>
    <row r="152" spans="1:68" x14ac:dyDescent="0.2">
      <c r="A152" s="303"/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15"/>
      <c r="P152" s="312" t="s">
        <v>40</v>
      </c>
      <c r="Q152" s="313"/>
      <c r="R152" s="313"/>
      <c r="S152" s="313"/>
      <c r="T152" s="313"/>
      <c r="U152" s="313"/>
      <c r="V152" s="314"/>
      <c r="W152" s="42" t="s">
        <v>39</v>
      </c>
      <c r="X152" s="43">
        <f>IFERROR(SUM(X151:X151),"0")</f>
        <v>30</v>
      </c>
      <c r="Y152" s="43">
        <f>IFERROR(SUM(Y151:Y151),"0")</f>
        <v>30</v>
      </c>
      <c r="Z152" s="43">
        <f>IFERROR(IF(Z151="",0,Z151),"0")</f>
        <v>0.34710000000000002</v>
      </c>
      <c r="AA152" s="67"/>
      <c r="AB152" s="67"/>
      <c r="AC152" s="67"/>
    </row>
    <row r="153" spans="1:68" x14ac:dyDescent="0.2">
      <c r="A153" s="303"/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15"/>
      <c r="P153" s="312" t="s">
        <v>40</v>
      </c>
      <c r="Q153" s="313"/>
      <c r="R153" s="313"/>
      <c r="S153" s="313"/>
      <c r="T153" s="313"/>
      <c r="U153" s="313"/>
      <c r="V153" s="314"/>
      <c r="W153" s="42" t="s">
        <v>0</v>
      </c>
      <c r="X153" s="43">
        <f>IFERROR(SUMPRODUCT(X151:X151*H151:H151),"0")</f>
        <v>48</v>
      </c>
      <c r="Y153" s="43">
        <f>IFERROR(SUMPRODUCT(Y151:Y151*H151:H151),"0")</f>
        <v>48</v>
      </c>
      <c r="Z153" s="42"/>
      <c r="AA153" s="67"/>
      <c r="AB153" s="67"/>
      <c r="AC153" s="67"/>
    </row>
    <row r="154" spans="1:68" ht="16.5" hidden="1" customHeight="1" x14ac:dyDescent="0.25">
      <c r="A154" s="338" t="s">
        <v>240</v>
      </c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65"/>
      <c r="AB154" s="65"/>
      <c r="AC154" s="82"/>
    </row>
    <row r="155" spans="1:68" ht="14.25" hidden="1" customHeight="1" x14ac:dyDescent="0.25">
      <c r="A155" s="326" t="s">
        <v>135</v>
      </c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06">
        <v>4607111036568</v>
      </c>
      <c r="E156" s="306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94</v>
      </c>
      <c r="L156" s="37" t="s">
        <v>86</v>
      </c>
      <c r="M156" s="38" t="s">
        <v>84</v>
      </c>
      <c r="N156" s="38"/>
      <c r="O156" s="37">
        <v>180</v>
      </c>
      <c r="P156" s="37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8"/>
      <c r="R156" s="308"/>
      <c r="S156" s="308"/>
      <c r="T156" s="309"/>
      <c r="U156" s="39" t="s">
        <v>46</v>
      </c>
      <c r="V156" s="39" t="s">
        <v>46</v>
      </c>
      <c r="W156" s="40" t="s">
        <v>39</v>
      </c>
      <c r="X156" s="58">
        <v>28</v>
      </c>
      <c r="Y156" s="55">
        <f>IFERROR(IF(X156="","",X156),"")</f>
        <v>28</v>
      </c>
      <c r="Z156" s="41">
        <f>IFERROR(IF(X156="","",X156*0.00941),"")</f>
        <v>0.26347999999999999</v>
      </c>
      <c r="AA156" s="68" t="s">
        <v>46</v>
      </c>
      <c r="AB156" s="69" t="s">
        <v>46</v>
      </c>
      <c r="AC156" s="183" t="s">
        <v>243</v>
      </c>
      <c r="AG156" s="81"/>
      <c r="AJ156" s="87" t="s">
        <v>87</v>
      </c>
      <c r="AK156" s="87">
        <v>1</v>
      </c>
      <c r="BB156" s="184" t="s">
        <v>93</v>
      </c>
      <c r="BM156" s="81">
        <f>IFERROR(X156*I156,"0")</f>
        <v>58.850399999999993</v>
      </c>
      <c r="BN156" s="81">
        <f>IFERROR(Y156*I156,"0")</f>
        <v>58.850399999999993</v>
      </c>
      <c r="BO156" s="81">
        <f>IFERROR(X156/J156,"0")</f>
        <v>0.2</v>
      </c>
      <c r="BP156" s="81">
        <f>IFERROR(Y156/J156,"0")</f>
        <v>0.2</v>
      </c>
    </row>
    <row r="157" spans="1:68" x14ac:dyDescent="0.2">
      <c r="A157" s="303"/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15"/>
      <c r="P157" s="312" t="s">
        <v>40</v>
      </c>
      <c r="Q157" s="313"/>
      <c r="R157" s="313"/>
      <c r="S157" s="313"/>
      <c r="T157" s="313"/>
      <c r="U157" s="313"/>
      <c r="V157" s="314"/>
      <c r="W157" s="42" t="s">
        <v>39</v>
      </c>
      <c r="X157" s="43">
        <f>IFERROR(SUM(X156:X156),"0")</f>
        <v>28</v>
      </c>
      <c r="Y157" s="43">
        <f>IFERROR(SUM(Y156:Y156),"0")</f>
        <v>28</v>
      </c>
      <c r="Z157" s="43">
        <f>IFERROR(IF(Z156="",0,Z156),"0")</f>
        <v>0.26347999999999999</v>
      </c>
      <c r="AA157" s="67"/>
      <c r="AB157" s="67"/>
      <c r="AC157" s="67"/>
    </row>
    <row r="158" spans="1:68" x14ac:dyDescent="0.2">
      <c r="A158" s="303"/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15"/>
      <c r="P158" s="312" t="s">
        <v>40</v>
      </c>
      <c r="Q158" s="313"/>
      <c r="R158" s="313"/>
      <c r="S158" s="313"/>
      <c r="T158" s="313"/>
      <c r="U158" s="313"/>
      <c r="V158" s="314"/>
      <c r="W158" s="42" t="s">
        <v>0</v>
      </c>
      <c r="X158" s="43">
        <f>IFERROR(SUMPRODUCT(X156:X156*H156:H156),"0")</f>
        <v>47.04</v>
      </c>
      <c r="Y158" s="43">
        <f>IFERROR(SUMPRODUCT(Y156:Y156*H156:H156),"0")</f>
        <v>47.04</v>
      </c>
      <c r="Z158" s="42"/>
      <c r="AA158" s="67"/>
      <c r="AB158" s="67"/>
      <c r="AC158" s="67"/>
    </row>
    <row r="159" spans="1:68" ht="27.75" hidden="1" customHeight="1" x14ac:dyDescent="0.2">
      <c r="A159" s="337" t="s">
        <v>244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54"/>
      <c r="AB159" s="54"/>
      <c r="AC159" s="54"/>
    </row>
    <row r="160" spans="1:68" ht="16.5" hidden="1" customHeight="1" x14ac:dyDescent="0.25">
      <c r="A160" s="338" t="s">
        <v>245</v>
      </c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8"/>
      <c r="N160" s="338"/>
      <c r="O160" s="338"/>
      <c r="P160" s="338"/>
      <c r="Q160" s="338"/>
      <c r="R160" s="338"/>
      <c r="S160" s="338"/>
      <c r="T160" s="338"/>
      <c r="U160" s="338"/>
      <c r="V160" s="338"/>
      <c r="W160" s="338"/>
      <c r="X160" s="338"/>
      <c r="Y160" s="338"/>
      <c r="Z160" s="338"/>
      <c r="AA160" s="65"/>
      <c r="AB160" s="65"/>
      <c r="AC160" s="82"/>
    </row>
    <row r="161" spans="1:68" ht="14.25" hidden="1" customHeight="1" x14ac:dyDescent="0.25">
      <c r="A161" s="326" t="s">
        <v>80</v>
      </c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26"/>
      <c r="Z161" s="326"/>
      <c r="AA161" s="66"/>
      <c r="AB161" s="66"/>
      <c r="AC161" s="83"/>
    </row>
    <row r="162" spans="1:68" ht="16.5" hidden="1" customHeight="1" x14ac:dyDescent="0.25">
      <c r="A162" s="63" t="s">
        <v>246</v>
      </c>
      <c r="B162" s="63" t="s">
        <v>247</v>
      </c>
      <c r="C162" s="36">
        <v>4301071062</v>
      </c>
      <c r="D162" s="306">
        <v>4607111036384</v>
      </c>
      <c r="E162" s="306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85</v>
      </c>
      <c r="L162" s="37" t="s">
        <v>86</v>
      </c>
      <c r="M162" s="38" t="s">
        <v>84</v>
      </c>
      <c r="N162" s="38"/>
      <c r="O162" s="37">
        <v>180</v>
      </c>
      <c r="P162" s="370" t="s">
        <v>248</v>
      </c>
      <c r="Q162" s="308"/>
      <c r="R162" s="308"/>
      <c r="S162" s="308"/>
      <c r="T162" s="30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87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hidden="1" customHeight="1" x14ac:dyDescent="0.25">
      <c r="A163" s="63" t="s">
        <v>250</v>
      </c>
      <c r="B163" s="63" t="s">
        <v>251</v>
      </c>
      <c r="C163" s="36">
        <v>4301071050</v>
      </c>
      <c r="D163" s="306">
        <v>4607111036216</v>
      </c>
      <c r="E163" s="306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85</v>
      </c>
      <c r="L163" s="37" t="s">
        <v>86</v>
      </c>
      <c r="M163" s="38" t="s">
        <v>84</v>
      </c>
      <c r="N163" s="38"/>
      <c r="O163" s="37">
        <v>180</v>
      </c>
      <c r="P163" s="37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8"/>
      <c r="R163" s="308"/>
      <c r="S163" s="308"/>
      <c r="T163" s="30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87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idden="1" x14ac:dyDescent="0.2">
      <c r="A164" s="303"/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15"/>
      <c r="P164" s="312" t="s">
        <v>40</v>
      </c>
      <c r="Q164" s="313"/>
      <c r="R164" s="313"/>
      <c r="S164" s="313"/>
      <c r="T164" s="313"/>
      <c r="U164" s="313"/>
      <c r="V164" s="31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hidden="1" x14ac:dyDescent="0.2">
      <c r="A165" s="303"/>
      <c r="B165" s="303"/>
      <c r="C165" s="303"/>
      <c r="D165" s="303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15"/>
      <c r="P165" s="312" t="s">
        <v>40</v>
      </c>
      <c r="Q165" s="313"/>
      <c r="R165" s="313"/>
      <c r="S165" s="313"/>
      <c r="T165" s="313"/>
      <c r="U165" s="313"/>
      <c r="V165" s="31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hidden="1" customHeight="1" x14ac:dyDescent="0.2">
      <c r="A166" s="337" t="s">
        <v>253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54"/>
      <c r="AB166" s="54"/>
      <c r="AC166" s="54"/>
    </row>
    <row r="167" spans="1:68" ht="16.5" hidden="1" customHeight="1" x14ac:dyDescent="0.25">
      <c r="A167" s="338" t="s">
        <v>254</v>
      </c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65"/>
      <c r="AB167" s="65"/>
      <c r="AC167" s="82"/>
    </row>
    <row r="168" spans="1:68" ht="14.25" hidden="1" customHeight="1" x14ac:dyDescent="0.25">
      <c r="A168" s="326" t="s">
        <v>89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26"/>
      <c r="Z168" s="326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06">
        <v>4607111035691</v>
      </c>
      <c r="E169" s="306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94</v>
      </c>
      <c r="L169" s="37" t="s">
        <v>86</v>
      </c>
      <c r="M169" s="38" t="s">
        <v>84</v>
      </c>
      <c r="N169" s="38"/>
      <c r="O169" s="37">
        <v>365</v>
      </c>
      <c r="P169" s="3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8"/>
      <c r="R169" s="308"/>
      <c r="S169" s="308"/>
      <c r="T169" s="309"/>
      <c r="U169" s="39" t="s">
        <v>46</v>
      </c>
      <c r="V169" s="39" t="s">
        <v>46</v>
      </c>
      <c r="W169" s="40" t="s">
        <v>39</v>
      </c>
      <c r="X169" s="58">
        <v>42</v>
      </c>
      <c r="Y169" s="55">
        <f>IFERROR(IF(X169="","",X169),"")</f>
        <v>42</v>
      </c>
      <c r="Z169" s="41">
        <f>IFERROR(IF(X169="","",X169*0.01788),"")</f>
        <v>0.75095999999999996</v>
      </c>
      <c r="AA169" s="68" t="s">
        <v>46</v>
      </c>
      <c r="AB169" s="69" t="s">
        <v>46</v>
      </c>
      <c r="AC169" s="189" t="s">
        <v>257</v>
      </c>
      <c r="AG169" s="81"/>
      <c r="AJ169" s="87" t="s">
        <v>87</v>
      </c>
      <c r="AK169" s="87">
        <v>1</v>
      </c>
      <c r="BB169" s="190" t="s">
        <v>93</v>
      </c>
      <c r="BM169" s="81">
        <f>IFERROR(X169*I169,"0")</f>
        <v>142.29599999999999</v>
      </c>
      <c r="BN169" s="81">
        <f>IFERROR(Y169*I169,"0")</f>
        <v>142.29599999999999</v>
      </c>
      <c r="BO169" s="81">
        <f>IFERROR(X169/J169,"0")</f>
        <v>0.6</v>
      </c>
      <c r="BP169" s="81">
        <f>IFERROR(Y169/J169,"0")</f>
        <v>0.6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06">
        <v>4607111035721</v>
      </c>
      <c r="E170" s="306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94</v>
      </c>
      <c r="L170" s="37" t="s">
        <v>86</v>
      </c>
      <c r="M170" s="38" t="s">
        <v>84</v>
      </c>
      <c r="N170" s="38"/>
      <c r="O170" s="37">
        <v>365</v>
      </c>
      <c r="P170" s="36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8"/>
      <c r="R170" s="308"/>
      <c r="S170" s="308"/>
      <c r="T170" s="309"/>
      <c r="U170" s="39" t="s">
        <v>46</v>
      </c>
      <c r="V170" s="39" t="s">
        <v>46</v>
      </c>
      <c r="W170" s="40" t="s">
        <v>39</v>
      </c>
      <c r="X170" s="58">
        <v>28</v>
      </c>
      <c r="Y170" s="55">
        <f>IFERROR(IF(X170="","",X170),"")</f>
        <v>28</v>
      </c>
      <c r="Z170" s="41">
        <f>IFERROR(IF(X170="","",X170*0.01788),"")</f>
        <v>0.50063999999999997</v>
      </c>
      <c r="AA170" s="68" t="s">
        <v>46</v>
      </c>
      <c r="AB170" s="69" t="s">
        <v>46</v>
      </c>
      <c r="AC170" s="191" t="s">
        <v>260</v>
      </c>
      <c r="AG170" s="81"/>
      <c r="AJ170" s="87" t="s">
        <v>87</v>
      </c>
      <c r="AK170" s="87">
        <v>1</v>
      </c>
      <c r="BB170" s="192" t="s">
        <v>93</v>
      </c>
      <c r="BM170" s="81">
        <f>IFERROR(X170*I170,"0")</f>
        <v>94.864000000000004</v>
      </c>
      <c r="BN170" s="81">
        <f>IFERROR(Y170*I170,"0")</f>
        <v>94.864000000000004</v>
      </c>
      <c r="BO170" s="81">
        <f>IFERROR(X170/J170,"0")</f>
        <v>0.4</v>
      </c>
      <c r="BP170" s="81">
        <f>IFERROR(Y170/J170,"0")</f>
        <v>0.4</v>
      </c>
    </row>
    <row r="171" spans="1:68" ht="27" hidden="1" customHeight="1" x14ac:dyDescent="0.25">
      <c r="A171" s="63" t="s">
        <v>261</v>
      </c>
      <c r="B171" s="63" t="s">
        <v>262</v>
      </c>
      <c r="C171" s="36">
        <v>4301132170</v>
      </c>
      <c r="D171" s="306">
        <v>4607111038487</v>
      </c>
      <c r="E171" s="306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94</v>
      </c>
      <c r="L171" s="37" t="s">
        <v>86</v>
      </c>
      <c r="M171" s="38" t="s">
        <v>84</v>
      </c>
      <c r="N171" s="38"/>
      <c r="O171" s="37">
        <v>180</v>
      </c>
      <c r="P171" s="36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8"/>
      <c r="R171" s="308"/>
      <c r="S171" s="308"/>
      <c r="T171" s="30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87</v>
      </c>
      <c r="AK171" s="87">
        <v>1</v>
      </c>
      <c r="BB171" s="194" t="s">
        <v>93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03"/>
      <c r="B172" s="303"/>
      <c r="C172" s="303"/>
      <c r="D172" s="303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15"/>
      <c r="P172" s="312" t="s">
        <v>40</v>
      </c>
      <c r="Q172" s="313"/>
      <c r="R172" s="313"/>
      <c r="S172" s="313"/>
      <c r="T172" s="313"/>
      <c r="U172" s="313"/>
      <c r="V172" s="314"/>
      <c r="W172" s="42" t="s">
        <v>39</v>
      </c>
      <c r="X172" s="43">
        <f>IFERROR(SUM(X169:X171),"0")</f>
        <v>70</v>
      </c>
      <c r="Y172" s="43">
        <f>IFERROR(SUM(Y169:Y171),"0")</f>
        <v>70</v>
      </c>
      <c r="Z172" s="43">
        <f>IFERROR(IF(Z169="",0,Z169),"0")+IFERROR(IF(Z170="",0,Z170),"0")+IFERROR(IF(Z171="",0,Z171),"0")</f>
        <v>1.2515999999999998</v>
      </c>
      <c r="AA172" s="67"/>
      <c r="AB172" s="67"/>
      <c r="AC172" s="67"/>
    </row>
    <row r="173" spans="1:68" x14ac:dyDescent="0.2">
      <c r="A173" s="303"/>
      <c r="B173" s="303"/>
      <c r="C173" s="303"/>
      <c r="D173" s="303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15"/>
      <c r="P173" s="312" t="s">
        <v>40</v>
      </c>
      <c r="Q173" s="313"/>
      <c r="R173" s="313"/>
      <c r="S173" s="313"/>
      <c r="T173" s="313"/>
      <c r="U173" s="313"/>
      <c r="V173" s="314"/>
      <c r="W173" s="42" t="s">
        <v>0</v>
      </c>
      <c r="X173" s="43">
        <f>IFERROR(SUMPRODUCT(X169:X171*H169:H171),"0")</f>
        <v>210</v>
      </c>
      <c r="Y173" s="43">
        <f>IFERROR(SUMPRODUCT(Y169:Y171*H169:H171),"0")</f>
        <v>210</v>
      </c>
      <c r="Z173" s="42"/>
      <c r="AA173" s="67"/>
      <c r="AB173" s="67"/>
      <c r="AC173" s="67"/>
    </row>
    <row r="174" spans="1:68" ht="14.25" hidden="1" customHeight="1" x14ac:dyDescent="0.25">
      <c r="A174" s="326" t="s">
        <v>264</v>
      </c>
      <c r="B174" s="326"/>
      <c r="C174" s="326"/>
      <c r="D174" s="326"/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  <c r="Y174" s="326"/>
      <c r="Z174" s="326"/>
      <c r="AA174" s="66"/>
      <c r="AB174" s="66"/>
      <c r="AC174" s="83"/>
    </row>
    <row r="175" spans="1:68" ht="27" hidden="1" customHeight="1" x14ac:dyDescent="0.25">
      <c r="A175" s="63" t="s">
        <v>265</v>
      </c>
      <c r="B175" s="63" t="s">
        <v>266</v>
      </c>
      <c r="C175" s="36">
        <v>4301051855</v>
      </c>
      <c r="D175" s="306">
        <v>4680115885875</v>
      </c>
      <c r="E175" s="306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86</v>
      </c>
      <c r="M175" s="38" t="s">
        <v>270</v>
      </c>
      <c r="N175" s="38"/>
      <c r="O175" s="37">
        <v>365</v>
      </c>
      <c r="P175" s="367" t="s">
        <v>267</v>
      </c>
      <c r="Q175" s="308"/>
      <c r="R175" s="308"/>
      <c r="S175" s="308"/>
      <c r="T175" s="30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87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idden="1" x14ac:dyDescent="0.2">
      <c r="A176" s="303"/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15"/>
      <c r="P176" s="312" t="s">
        <v>40</v>
      </c>
      <c r="Q176" s="313"/>
      <c r="R176" s="313"/>
      <c r="S176" s="313"/>
      <c r="T176" s="313"/>
      <c r="U176" s="313"/>
      <c r="V176" s="31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hidden="1" x14ac:dyDescent="0.2">
      <c r="A177" s="303"/>
      <c r="B177" s="303"/>
      <c r="C177" s="303"/>
      <c r="D177" s="303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15"/>
      <c r="P177" s="312" t="s">
        <v>40</v>
      </c>
      <c r="Q177" s="313"/>
      <c r="R177" s="313"/>
      <c r="S177" s="313"/>
      <c r="T177" s="313"/>
      <c r="U177" s="313"/>
      <c r="V177" s="31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hidden="1" customHeight="1" x14ac:dyDescent="0.2">
      <c r="A178" s="337" t="s">
        <v>272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54"/>
      <c r="AB178" s="54"/>
      <c r="AC178" s="54"/>
    </row>
    <row r="179" spans="1:68" ht="16.5" hidden="1" customHeight="1" x14ac:dyDescent="0.25">
      <c r="A179" s="338" t="s">
        <v>273</v>
      </c>
      <c r="B179" s="338"/>
      <c r="C179" s="338"/>
      <c r="D179" s="338"/>
      <c r="E179" s="338"/>
      <c r="F179" s="338"/>
      <c r="G179" s="338"/>
      <c r="H179" s="338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  <c r="AA179" s="65"/>
      <c r="AB179" s="65"/>
      <c r="AC179" s="82"/>
    </row>
    <row r="180" spans="1:68" ht="14.25" hidden="1" customHeight="1" x14ac:dyDescent="0.25">
      <c r="A180" s="326" t="s">
        <v>89</v>
      </c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  <c r="Y180" s="326"/>
      <c r="Z180" s="326"/>
      <c r="AA180" s="66"/>
      <c r="AB180" s="66"/>
      <c r="AC180" s="83"/>
    </row>
    <row r="181" spans="1:68" ht="27" hidden="1" customHeight="1" x14ac:dyDescent="0.25">
      <c r="A181" s="63" t="s">
        <v>274</v>
      </c>
      <c r="B181" s="63" t="s">
        <v>275</v>
      </c>
      <c r="C181" s="36">
        <v>4301132227</v>
      </c>
      <c r="D181" s="306">
        <v>4620207491133</v>
      </c>
      <c r="E181" s="306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94</v>
      </c>
      <c r="L181" s="37" t="s">
        <v>86</v>
      </c>
      <c r="M181" s="38" t="s">
        <v>84</v>
      </c>
      <c r="N181" s="38"/>
      <c r="O181" s="37">
        <v>180</v>
      </c>
      <c r="P181" s="365" t="s">
        <v>276</v>
      </c>
      <c r="Q181" s="308"/>
      <c r="R181" s="308"/>
      <c r="S181" s="308"/>
      <c r="T181" s="30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87</v>
      </c>
      <c r="AK181" s="87">
        <v>1</v>
      </c>
      <c r="BB181" s="198" t="s">
        <v>93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idden="1" x14ac:dyDescent="0.2">
      <c r="A182" s="303"/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15"/>
      <c r="P182" s="312" t="s">
        <v>40</v>
      </c>
      <c r="Q182" s="313"/>
      <c r="R182" s="313"/>
      <c r="S182" s="313"/>
      <c r="T182" s="313"/>
      <c r="U182" s="313"/>
      <c r="V182" s="31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hidden="1" x14ac:dyDescent="0.2">
      <c r="A183" s="303"/>
      <c r="B183" s="303"/>
      <c r="C183" s="303"/>
      <c r="D183" s="303"/>
      <c r="E183" s="303"/>
      <c r="F183" s="303"/>
      <c r="G183" s="303"/>
      <c r="H183" s="303"/>
      <c r="I183" s="303"/>
      <c r="J183" s="303"/>
      <c r="K183" s="303"/>
      <c r="L183" s="303"/>
      <c r="M183" s="303"/>
      <c r="N183" s="303"/>
      <c r="O183" s="315"/>
      <c r="P183" s="312" t="s">
        <v>40</v>
      </c>
      <c r="Q183" s="313"/>
      <c r="R183" s="313"/>
      <c r="S183" s="313"/>
      <c r="T183" s="313"/>
      <c r="U183" s="313"/>
      <c r="V183" s="31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hidden="1" customHeight="1" x14ac:dyDescent="0.25">
      <c r="A184" s="326" t="s">
        <v>135</v>
      </c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  <c r="Y184" s="326"/>
      <c r="Z184" s="326"/>
      <c r="AA184" s="66"/>
      <c r="AB184" s="66"/>
      <c r="AC184" s="83"/>
    </row>
    <row r="185" spans="1:68" ht="27" hidden="1" customHeight="1" x14ac:dyDescent="0.25">
      <c r="A185" s="63" t="s">
        <v>278</v>
      </c>
      <c r="B185" s="63" t="s">
        <v>279</v>
      </c>
      <c r="C185" s="36">
        <v>4301135707</v>
      </c>
      <c r="D185" s="306">
        <v>4620207490198</v>
      </c>
      <c r="E185" s="306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3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8"/>
      <c r="R185" s="308"/>
      <c r="S185" s="308"/>
      <c r="T185" s="30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87</v>
      </c>
      <c r="AK185" s="87">
        <v>1</v>
      </c>
      <c r="BB185" s="200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hidden="1" customHeight="1" x14ac:dyDescent="0.25">
      <c r="A186" s="63" t="s">
        <v>281</v>
      </c>
      <c r="B186" s="63" t="s">
        <v>282</v>
      </c>
      <c r="C186" s="36">
        <v>4301135696</v>
      </c>
      <c r="D186" s="306">
        <v>4620207490235</v>
      </c>
      <c r="E186" s="306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180</v>
      </c>
      <c r="P186" s="3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8"/>
      <c r="R186" s="308"/>
      <c r="S186" s="308"/>
      <c r="T186" s="30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87</v>
      </c>
      <c r="AK186" s="87">
        <v>1</v>
      </c>
      <c r="BB186" s="202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hidden="1" customHeight="1" x14ac:dyDescent="0.25">
      <c r="A187" s="63" t="s">
        <v>284</v>
      </c>
      <c r="B187" s="63" t="s">
        <v>285</v>
      </c>
      <c r="C187" s="36">
        <v>4301135697</v>
      </c>
      <c r="D187" s="306">
        <v>4620207490259</v>
      </c>
      <c r="E187" s="30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94</v>
      </c>
      <c r="L187" s="37" t="s">
        <v>86</v>
      </c>
      <c r="M187" s="38" t="s">
        <v>84</v>
      </c>
      <c r="N187" s="38"/>
      <c r="O187" s="37">
        <v>180</v>
      </c>
      <c r="P187" s="3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8"/>
      <c r="R187" s="308"/>
      <c r="S187" s="308"/>
      <c r="T187" s="30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87</v>
      </c>
      <c r="AK187" s="87">
        <v>1</v>
      </c>
      <c r="BB187" s="204" t="s">
        <v>93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hidden="1" customHeight="1" x14ac:dyDescent="0.25">
      <c r="A188" s="63" t="s">
        <v>286</v>
      </c>
      <c r="B188" s="63" t="s">
        <v>287</v>
      </c>
      <c r="C188" s="36">
        <v>4301135681</v>
      </c>
      <c r="D188" s="306">
        <v>4620207490143</v>
      </c>
      <c r="E188" s="306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180</v>
      </c>
      <c r="P188" s="3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8"/>
      <c r="R188" s="308"/>
      <c r="S188" s="308"/>
      <c r="T188" s="30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87</v>
      </c>
      <c r="AK188" s="87">
        <v>1</v>
      </c>
      <c r="BB188" s="206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idden="1" x14ac:dyDescent="0.2">
      <c r="A189" s="303"/>
      <c r="B189" s="303"/>
      <c r="C189" s="303"/>
      <c r="D189" s="303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15"/>
      <c r="P189" s="312" t="s">
        <v>40</v>
      </c>
      <c r="Q189" s="313"/>
      <c r="R189" s="313"/>
      <c r="S189" s="313"/>
      <c r="T189" s="313"/>
      <c r="U189" s="313"/>
      <c r="V189" s="31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hidden="1" x14ac:dyDescent="0.2">
      <c r="A190" s="303"/>
      <c r="B190" s="303"/>
      <c r="C190" s="303"/>
      <c r="D190" s="303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15"/>
      <c r="P190" s="312" t="s">
        <v>40</v>
      </c>
      <c r="Q190" s="313"/>
      <c r="R190" s="313"/>
      <c r="S190" s="313"/>
      <c r="T190" s="313"/>
      <c r="U190" s="313"/>
      <c r="V190" s="31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hidden="1" customHeight="1" x14ac:dyDescent="0.25">
      <c r="A191" s="338" t="s">
        <v>289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338"/>
      <c r="Y191" s="338"/>
      <c r="Z191" s="338"/>
      <c r="AA191" s="65"/>
      <c r="AB191" s="65"/>
      <c r="AC191" s="82"/>
    </row>
    <row r="192" spans="1:68" ht="14.25" hidden="1" customHeight="1" x14ac:dyDescent="0.25">
      <c r="A192" s="326" t="s">
        <v>80</v>
      </c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  <c r="Y192" s="326"/>
      <c r="Z192" s="326"/>
      <c r="AA192" s="66"/>
      <c r="AB192" s="66"/>
      <c r="AC192" s="83"/>
    </row>
    <row r="193" spans="1:68" ht="27" hidden="1" customHeight="1" x14ac:dyDescent="0.25">
      <c r="A193" s="63" t="s">
        <v>290</v>
      </c>
      <c r="B193" s="63" t="s">
        <v>291</v>
      </c>
      <c r="C193" s="36">
        <v>4301070966</v>
      </c>
      <c r="D193" s="306">
        <v>4607111038135</v>
      </c>
      <c r="E193" s="306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85</v>
      </c>
      <c r="L193" s="37" t="s">
        <v>86</v>
      </c>
      <c r="M193" s="38" t="s">
        <v>84</v>
      </c>
      <c r="N193" s="38"/>
      <c r="O193" s="37">
        <v>180</v>
      </c>
      <c r="P193" s="3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08"/>
      <c r="R193" s="308"/>
      <c r="S193" s="308"/>
      <c r="T193" s="309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292</v>
      </c>
      <c r="AG193" s="81"/>
      <c r="AJ193" s="87" t="s">
        <v>87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idden="1" x14ac:dyDescent="0.2">
      <c r="A194" s="303"/>
      <c r="B194" s="303"/>
      <c r="C194" s="303"/>
      <c r="D194" s="303"/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15"/>
      <c r="P194" s="312" t="s">
        <v>40</v>
      </c>
      <c r="Q194" s="313"/>
      <c r="R194" s="313"/>
      <c r="S194" s="313"/>
      <c r="T194" s="313"/>
      <c r="U194" s="313"/>
      <c r="V194" s="314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hidden="1" x14ac:dyDescent="0.2">
      <c r="A195" s="303"/>
      <c r="B195" s="303"/>
      <c r="C195" s="303"/>
      <c r="D195" s="303"/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15"/>
      <c r="P195" s="312" t="s">
        <v>40</v>
      </c>
      <c r="Q195" s="313"/>
      <c r="R195" s="313"/>
      <c r="S195" s="313"/>
      <c r="T195" s="313"/>
      <c r="U195" s="313"/>
      <c r="V195" s="314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16.5" hidden="1" customHeight="1" x14ac:dyDescent="0.25">
      <c r="A196" s="338" t="s">
        <v>293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65"/>
      <c r="AB196" s="65"/>
      <c r="AC196" s="82"/>
    </row>
    <row r="197" spans="1:68" ht="14.25" hidden="1" customHeight="1" x14ac:dyDescent="0.25">
      <c r="A197" s="326" t="s">
        <v>80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26"/>
      <c r="Z197" s="326"/>
      <c r="AA197" s="66"/>
      <c r="AB197" s="66"/>
      <c r="AC197" s="83"/>
    </row>
    <row r="198" spans="1:68" ht="27" hidden="1" customHeight="1" x14ac:dyDescent="0.25">
      <c r="A198" s="63" t="s">
        <v>294</v>
      </c>
      <c r="B198" s="63" t="s">
        <v>295</v>
      </c>
      <c r="C198" s="36">
        <v>4301070996</v>
      </c>
      <c r="D198" s="306">
        <v>4607111038654</v>
      </c>
      <c r="E198" s="306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08"/>
      <c r="R198" s="308"/>
      <c r="S198" s="308"/>
      <c r="T198" s="309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6">IFERROR(IF(X198="","",X198),"")</f>
        <v>0</v>
      </c>
      <c r="Z198" s="41">
        <f t="shared" ref="Z198:Z203" si="7">IFERROR(IF(X198="","",X198*0.0155),"")</f>
        <v>0</v>
      </c>
      <c r="AA198" s="68" t="s">
        <v>46</v>
      </c>
      <c r="AB198" s="69" t="s">
        <v>46</v>
      </c>
      <c r="AC198" s="209" t="s">
        <v>296</v>
      </c>
      <c r="AG198" s="81"/>
      <c r="AJ198" s="87" t="s">
        <v>87</v>
      </c>
      <c r="AK198" s="87">
        <v>1</v>
      </c>
      <c r="BB198" s="210" t="s">
        <v>70</v>
      </c>
      <c r="BM198" s="81">
        <f t="shared" ref="BM198:BM203" si="8">IFERROR(X198*I198,"0")</f>
        <v>0</v>
      </c>
      <c r="BN198" s="81">
        <f t="shared" ref="BN198:BN203" si="9">IFERROR(Y198*I198,"0")</f>
        <v>0</v>
      </c>
      <c r="BO198" s="81">
        <f t="shared" ref="BO198:BO203" si="10">IFERROR(X198/J198,"0")</f>
        <v>0</v>
      </c>
      <c r="BP198" s="81">
        <f t="shared" ref="BP198:BP203" si="11">IFERROR(Y198/J198,"0")</f>
        <v>0</v>
      </c>
    </row>
    <row r="199" spans="1:68" ht="27" hidden="1" customHeight="1" x14ac:dyDescent="0.25">
      <c r="A199" s="63" t="s">
        <v>297</v>
      </c>
      <c r="B199" s="63" t="s">
        <v>298</v>
      </c>
      <c r="C199" s="36">
        <v>4301070997</v>
      </c>
      <c r="D199" s="306">
        <v>4607111038586</v>
      </c>
      <c r="E199" s="306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3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08"/>
      <c r="R199" s="308"/>
      <c r="S199" s="308"/>
      <c r="T199" s="309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6"/>
        <v>0</v>
      </c>
      <c r="Z199" s="41">
        <f t="shared" si="7"/>
        <v>0</v>
      </c>
      <c r="AA199" s="68" t="s">
        <v>46</v>
      </c>
      <c r="AB199" s="69" t="s">
        <v>46</v>
      </c>
      <c r="AC199" s="211" t="s">
        <v>296</v>
      </c>
      <c r="AG199" s="81"/>
      <c r="AJ199" s="87" t="s">
        <v>87</v>
      </c>
      <c r="AK199" s="87">
        <v>1</v>
      </c>
      <c r="BB199" s="212" t="s">
        <v>70</v>
      </c>
      <c r="BM199" s="81">
        <f t="shared" si="8"/>
        <v>0</v>
      </c>
      <c r="BN199" s="81">
        <f t="shared" si="9"/>
        <v>0</v>
      </c>
      <c r="BO199" s="81">
        <f t="shared" si="10"/>
        <v>0</v>
      </c>
      <c r="BP199" s="81">
        <f t="shared" si="11"/>
        <v>0</v>
      </c>
    </row>
    <row r="200" spans="1:68" ht="27" hidden="1" customHeight="1" x14ac:dyDescent="0.25">
      <c r="A200" s="63" t="s">
        <v>299</v>
      </c>
      <c r="B200" s="63" t="s">
        <v>300</v>
      </c>
      <c r="C200" s="36">
        <v>4301070962</v>
      </c>
      <c r="D200" s="306">
        <v>4607111038609</v>
      </c>
      <c r="E200" s="306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08"/>
      <c r="R200" s="308"/>
      <c r="S200" s="308"/>
      <c r="T200" s="309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6"/>
        <v>0</v>
      </c>
      <c r="Z200" s="41">
        <f t="shared" si="7"/>
        <v>0</v>
      </c>
      <c r="AA200" s="68" t="s">
        <v>46</v>
      </c>
      <c r="AB200" s="69" t="s">
        <v>46</v>
      </c>
      <c r="AC200" s="213" t="s">
        <v>301</v>
      </c>
      <c r="AG200" s="81"/>
      <c r="AJ200" s="87" t="s">
        <v>87</v>
      </c>
      <c r="AK200" s="87">
        <v>1</v>
      </c>
      <c r="BB200" s="214" t="s">
        <v>70</v>
      </c>
      <c r="BM200" s="81">
        <f t="shared" si="8"/>
        <v>0</v>
      </c>
      <c r="BN200" s="81">
        <f t="shared" si="9"/>
        <v>0</v>
      </c>
      <c r="BO200" s="81">
        <f t="shared" si="10"/>
        <v>0</v>
      </c>
      <c r="BP200" s="81">
        <f t="shared" si="11"/>
        <v>0</v>
      </c>
    </row>
    <row r="201" spans="1:68" ht="27" hidden="1" customHeight="1" x14ac:dyDescent="0.25">
      <c r="A201" s="63" t="s">
        <v>302</v>
      </c>
      <c r="B201" s="63" t="s">
        <v>303</v>
      </c>
      <c r="C201" s="36">
        <v>4301070963</v>
      </c>
      <c r="D201" s="306">
        <v>4607111038630</v>
      </c>
      <c r="E201" s="306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08"/>
      <c r="R201" s="308"/>
      <c r="S201" s="308"/>
      <c r="T201" s="309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6"/>
        <v>0</v>
      </c>
      <c r="Z201" s="41">
        <f t="shared" si="7"/>
        <v>0</v>
      </c>
      <c r="AA201" s="68" t="s">
        <v>46</v>
      </c>
      <c r="AB201" s="69" t="s">
        <v>46</v>
      </c>
      <c r="AC201" s="215" t="s">
        <v>301</v>
      </c>
      <c r="AG201" s="81"/>
      <c r="AJ201" s="87" t="s">
        <v>87</v>
      </c>
      <c r="AK201" s="87">
        <v>1</v>
      </c>
      <c r="BB201" s="216" t="s">
        <v>70</v>
      </c>
      <c r="BM201" s="81">
        <f t="shared" si="8"/>
        <v>0</v>
      </c>
      <c r="BN201" s="81">
        <f t="shared" si="9"/>
        <v>0</v>
      </c>
      <c r="BO201" s="81">
        <f t="shared" si="10"/>
        <v>0</v>
      </c>
      <c r="BP201" s="81">
        <f t="shared" si="11"/>
        <v>0</v>
      </c>
    </row>
    <row r="202" spans="1:68" ht="27" hidden="1" customHeight="1" x14ac:dyDescent="0.25">
      <c r="A202" s="63" t="s">
        <v>304</v>
      </c>
      <c r="B202" s="63" t="s">
        <v>305</v>
      </c>
      <c r="C202" s="36">
        <v>4301070959</v>
      </c>
      <c r="D202" s="306">
        <v>4607111038616</v>
      </c>
      <c r="E202" s="306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08"/>
      <c r="R202" s="308"/>
      <c r="S202" s="308"/>
      <c r="T202" s="309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6"/>
        <v>0</v>
      </c>
      <c r="Z202" s="41">
        <f t="shared" si="7"/>
        <v>0</v>
      </c>
      <c r="AA202" s="68" t="s">
        <v>46</v>
      </c>
      <c r="AB202" s="69" t="s">
        <v>46</v>
      </c>
      <c r="AC202" s="217" t="s">
        <v>296</v>
      </c>
      <c r="AG202" s="81"/>
      <c r="AJ202" s="87" t="s">
        <v>87</v>
      </c>
      <c r="AK202" s="87">
        <v>1</v>
      </c>
      <c r="BB202" s="218" t="s">
        <v>70</v>
      </c>
      <c r="BM202" s="81">
        <f t="shared" si="8"/>
        <v>0</v>
      </c>
      <c r="BN202" s="81">
        <f t="shared" si="9"/>
        <v>0</v>
      </c>
      <c r="BO202" s="81">
        <f t="shared" si="10"/>
        <v>0</v>
      </c>
      <c r="BP202" s="81">
        <f t="shared" si="11"/>
        <v>0</v>
      </c>
    </row>
    <row r="203" spans="1:68" ht="27" hidden="1" customHeight="1" x14ac:dyDescent="0.25">
      <c r="A203" s="63" t="s">
        <v>306</v>
      </c>
      <c r="B203" s="63" t="s">
        <v>307</v>
      </c>
      <c r="C203" s="36">
        <v>4301070960</v>
      </c>
      <c r="D203" s="306">
        <v>4607111038623</v>
      </c>
      <c r="E203" s="306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08"/>
      <c r="R203" s="308"/>
      <c r="S203" s="308"/>
      <c r="T203" s="309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6"/>
        <v>0</v>
      </c>
      <c r="Z203" s="41">
        <f t="shared" si="7"/>
        <v>0</v>
      </c>
      <c r="AA203" s="68" t="s">
        <v>46</v>
      </c>
      <c r="AB203" s="69" t="s">
        <v>46</v>
      </c>
      <c r="AC203" s="219" t="s">
        <v>296</v>
      </c>
      <c r="AG203" s="81"/>
      <c r="AJ203" s="87" t="s">
        <v>87</v>
      </c>
      <c r="AK203" s="87">
        <v>1</v>
      </c>
      <c r="BB203" s="220" t="s">
        <v>70</v>
      </c>
      <c r="BM203" s="81">
        <f t="shared" si="8"/>
        <v>0</v>
      </c>
      <c r="BN203" s="81">
        <f t="shared" si="9"/>
        <v>0</v>
      </c>
      <c r="BO203" s="81">
        <f t="shared" si="10"/>
        <v>0</v>
      </c>
      <c r="BP203" s="81">
        <f t="shared" si="11"/>
        <v>0</v>
      </c>
    </row>
    <row r="204" spans="1:68" hidden="1" x14ac:dyDescent="0.2">
      <c r="A204" s="303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15"/>
      <c r="P204" s="312" t="s">
        <v>40</v>
      </c>
      <c r="Q204" s="313"/>
      <c r="R204" s="313"/>
      <c r="S204" s="313"/>
      <c r="T204" s="313"/>
      <c r="U204" s="313"/>
      <c r="V204" s="314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hidden="1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15"/>
      <c r="P205" s="312" t="s">
        <v>40</v>
      </c>
      <c r="Q205" s="313"/>
      <c r="R205" s="313"/>
      <c r="S205" s="313"/>
      <c r="T205" s="313"/>
      <c r="U205" s="313"/>
      <c r="V205" s="314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hidden="1" customHeight="1" x14ac:dyDescent="0.25">
      <c r="A206" s="338" t="s">
        <v>308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38"/>
      <c r="Z206" s="338"/>
      <c r="AA206" s="65"/>
      <c r="AB206" s="65"/>
      <c r="AC206" s="82"/>
    </row>
    <row r="207" spans="1:68" ht="14.25" hidden="1" customHeight="1" x14ac:dyDescent="0.25">
      <c r="A207" s="326" t="s">
        <v>80</v>
      </c>
      <c r="B207" s="326"/>
      <c r="C207" s="326"/>
      <c r="D207" s="326"/>
      <c r="E207" s="326"/>
      <c r="F207" s="326"/>
      <c r="G207" s="326"/>
      <c r="H207" s="326"/>
      <c r="I207" s="326"/>
      <c r="J207" s="326"/>
      <c r="K207" s="326"/>
      <c r="L207" s="326"/>
      <c r="M207" s="326"/>
      <c r="N207" s="326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  <c r="Y207" s="326"/>
      <c r="Z207" s="326"/>
      <c r="AA207" s="66"/>
      <c r="AB207" s="66"/>
      <c r="AC207" s="83"/>
    </row>
    <row r="208" spans="1:68" ht="27" hidden="1" customHeight="1" x14ac:dyDescent="0.25">
      <c r="A208" s="63" t="s">
        <v>309</v>
      </c>
      <c r="B208" s="63" t="s">
        <v>310</v>
      </c>
      <c r="C208" s="36">
        <v>4301070917</v>
      </c>
      <c r="D208" s="306">
        <v>4607111035912</v>
      </c>
      <c r="E208" s="306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3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08"/>
      <c r="R208" s="308"/>
      <c r="S208" s="308"/>
      <c r="T208" s="30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311</v>
      </c>
      <c r="AG208" s="81"/>
      <c r="AJ208" s="87" t="s">
        <v>87</v>
      </c>
      <c r="AK208" s="87">
        <v>1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hidden="1" customHeight="1" x14ac:dyDescent="0.25">
      <c r="A209" s="63" t="s">
        <v>312</v>
      </c>
      <c r="B209" s="63" t="s">
        <v>313</v>
      </c>
      <c r="C209" s="36">
        <v>4301070920</v>
      </c>
      <c r="D209" s="306">
        <v>4607111035929</v>
      </c>
      <c r="E209" s="306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3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08"/>
      <c r="R209" s="308"/>
      <c r="S209" s="308"/>
      <c r="T209" s="30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23" t="s">
        <v>311</v>
      </c>
      <c r="AG209" s="81"/>
      <c r="AJ209" s="87" t="s">
        <v>87</v>
      </c>
      <c r="AK209" s="87">
        <v>1</v>
      </c>
      <c r="BB209" s="22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hidden="1" customHeight="1" x14ac:dyDescent="0.25">
      <c r="A210" s="63" t="s">
        <v>314</v>
      </c>
      <c r="B210" s="63" t="s">
        <v>315</v>
      </c>
      <c r="C210" s="36">
        <v>4301070915</v>
      </c>
      <c r="D210" s="306">
        <v>4607111035882</v>
      </c>
      <c r="E210" s="306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08"/>
      <c r="R210" s="308"/>
      <c r="S210" s="308"/>
      <c r="T210" s="309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316</v>
      </c>
      <c r="AG210" s="81"/>
      <c r="AJ210" s="87" t="s">
        <v>87</v>
      </c>
      <c r="AK210" s="87">
        <v>1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hidden="1" customHeight="1" x14ac:dyDescent="0.25">
      <c r="A211" s="63" t="s">
        <v>317</v>
      </c>
      <c r="B211" s="63" t="s">
        <v>318</v>
      </c>
      <c r="C211" s="36">
        <v>4301070921</v>
      </c>
      <c r="D211" s="306">
        <v>4607111035905</v>
      </c>
      <c r="E211" s="306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08"/>
      <c r="R211" s="308"/>
      <c r="S211" s="308"/>
      <c r="T211" s="30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316</v>
      </c>
      <c r="AG211" s="81"/>
      <c r="AJ211" s="87" t="s">
        <v>87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idden="1" x14ac:dyDescent="0.2">
      <c r="A212" s="303"/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15"/>
      <c r="P212" s="312" t="s">
        <v>40</v>
      </c>
      <c r="Q212" s="313"/>
      <c r="R212" s="313"/>
      <c r="S212" s="313"/>
      <c r="T212" s="313"/>
      <c r="U212" s="313"/>
      <c r="V212" s="314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hidden="1" x14ac:dyDescent="0.2">
      <c r="A213" s="303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03"/>
      <c r="M213" s="303"/>
      <c r="N213" s="303"/>
      <c r="O213" s="315"/>
      <c r="P213" s="312" t="s">
        <v>40</v>
      </c>
      <c r="Q213" s="313"/>
      <c r="R213" s="313"/>
      <c r="S213" s="313"/>
      <c r="T213" s="313"/>
      <c r="U213" s="313"/>
      <c r="V213" s="314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hidden="1" customHeight="1" x14ac:dyDescent="0.25">
      <c r="A214" s="338" t="s">
        <v>319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65"/>
      <c r="AB214" s="65"/>
      <c r="AC214" s="82"/>
    </row>
    <row r="215" spans="1:68" ht="14.25" hidden="1" customHeight="1" x14ac:dyDescent="0.25">
      <c r="A215" s="326" t="s">
        <v>80</v>
      </c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326"/>
      <c r="Z215" s="326"/>
      <c r="AA215" s="66"/>
      <c r="AB215" s="66"/>
      <c r="AC215" s="83"/>
    </row>
    <row r="216" spans="1:68" ht="27" hidden="1" customHeight="1" x14ac:dyDescent="0.25">
      <c r="A216" s="63" t="s">
        <v>320</v>
      </c>
      <c r="B216" s="63" t="s">
        <v>321</v>
      </c>
      <c r="C216" s="36">
        <v>4301071097</v>
      </c>
      <c r="D216" s="306">
        <v>4620207491096</v>
      </c>
      <c r="E216" s="306"/>
      <c r="F216" s="62">
        <v>1</v>
      </c>
      <c r="G216" s="37">
        <v>5</v>
      </c>
      <c r="H216" s="62">
        <v>5</v>
      </c>
      <c r="I216" s="62">
        <v>5.23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349" t="s">
        <v>322</v>
      </c>
      <c r="Q216" s="308"/>
      <c r="R216" s="308"/>
      <c r="S216" s="308"/>
      <c r="T216" s="309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323</v>
      </c>
      <c r="AG216" s="81"/>
      <c r="AJ216" s="87" t="s">
        <v>87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idden="1" x14ac:dyDescent="0.2">
      <c r="A217" s="303"/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15"/>
      <c r="P217" s="312" t="s">
        <v>40</v>
      </c>
      <c r="Q217" s="313"/>
      <c r="R217" s="313"/>
      <c r="S217" s="313"/>
      <c r="T217" s="313"/>
      <c r="U217" s="313"/>
      <c r="V217" s="314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hidden="1" x14ac:dyDescent="0.2">
      <c r="A218" s="303"/>
      <c r="B218" s="303"/>
      <c r="C218" s="303"/>
      <c r="D218" s="303"/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15"/>
      <c r="P218" s="312" t="s">
        <v>40</v>
      </c>
      <c r="Q218" s="313"/>
      <c r="R218" s="313"/>
      <c r="S218" s="313"/>
      <c r="T218" s="313"/>
      <c r="U218" s="313"/>
      <c r="V218" s="314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hidden="1" customHeight="1" x14ac:dyDescent="0.25">
      <c r="A219" s="338" t="s">
        <v>324</v>
      </c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38"/>
      <c r="P219" s="338"/>
      <c r="Q219" s="338"/>
      <c r="R219" s="338"/>
      <c r="S219" s="338"/>
      <c r="T219" s="338"/>
      <c r="U219" s="338"/>
      <c r="V219" s="338"/>
      <c r="W219" s="338"/>
      <c r="X219" s="338"/>
      <c r="Y219" s="338"/>
      <c r="Z219" s="338"/>
      <c r="AA219" s="65"/>
      <c r="AB219" s="65"/>
      <c r="AC219" s="82"/>
    </row>
    <row r="220" spans="1:68" ht="14.25" hidden="1" customHeight="1" x14ac:dyDescent="0.25">
      <c r="A220" s="326" t="s">
        <v>80</v>
      </c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  <c r="Y220" s="326"/>
      <c r="Z220" s="326"/>
      <c r="AA220" s="66"/>
      <c r="AB220" s="66"/>
      <c r="AC220" s="83"/>
    </row>
    <row r="221" spans="1:68" ht="27" hidden="1" customHeight="1" x14ac:dyDescent="0.25">
      <c r="A221" s="63" t="s">
        <v>325</v>
      </c>
      <c r="B221" s="63" t="s">
        <v>326</v>
      </c>
      <c r="C221" s="36">
        <v>4301071093</v>
      </c>
      <c r="D221" s="306">
        <v>4620207490709</v>
      </c>
      <c r="E221" s="306"/>
      <c r="F221" s="62">
        <v>0.65</v>
      </c>
      <c r="G221" s="37">
        <v>8</v>
      </c>
      <c r="H221" s="62">
        <v>5.2</v>
      </c>
      <c r="I221" s="62">
        <v>5.47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3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08"/>
      <c r="R221" s="308"/>
      <c r="S221" s="308"/>
      <c r="T221" s="309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1" t="s">
        <v>327</v>
      </c>
      <c r="AG221" s="81"/>
      <c r="AJ221" s="87" t="s">
        <v>87</v>
      </c>
      <c r="AK221" s="87">
        <v>1</v>
      </c>
      <c r="BB221" s="23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idden="1" x14ac:dyDescent="0.2">
      <c r="A222" s="303"/>
      <c r="B222" s="303"/>
      <c r="C222" s="303"/>
      <c r="D222" s="303"/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15"/>
      <c r="P222" s="312" t="s">
        <v>40</v>
      </c>
      <c r="Q222" s="313"/>
      <c r="R222" s="313"/>
      <c r="S222" s="313"/>
      <c r="T222" s="313"/>
      <c r="U222" s="313"/>
      <c r="V222" s="314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hidden="1" x14ac:dyDescent="0.2">
      <c r="A223" s="303"/>
      <c r="B223" s="303"/>
      <c r="C223" s="303"/>
      <c r="D223" s="303"/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15"/>
      <c r="P223" s="312" t="s">
        <v>40</v>
      </c>
      <c r="Q223" s="313"/>
      <c r="R223" s="313"/>
      <c r="S223" s="313"/>
      <c r="T223" s="313"/>
      <c r="U223" s="313"/>
      <c r="V223" s="314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4.25" hidden="1" customHeight="1" x14ac:dyDescent="0.25">
      <c r="A224" s="326" t="s">
        <v>135</v>
      </c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  <c r="AA224" s="66"/>
      <c r="AB224" s="66"/>
      <c r="AC224" s="83"/>
    </row>
    <row r="225" spans="1:68" ht="27" hidden="1" customHeight="1" x14ac:dyDescent="0.25">
      <c r="A225" s="63" t="s">
        <v>328</v>
      </c>
      <c r="B225" s="63" t="s">
        <v>329</v>
      </c>
      <c r="C225" s="36">
        <v>4301135692</v>
      </c>
      <c r="D225" s="306">
        <v>4620207490570</v>
      </c>
      <c r="E225" s="306"/>
      <c r="F225" s="62">
        <v>0.2</v>
      </c>
      <c r="G225" s="37">
        <v>12</v>
      </c>
      <c r="H225" s="62">
        <v>2.4</v>
      </c>
      <c r="I225" s="62">
        <v>3.1036000000000001</v>
      </c>
      <c r="J225" s="37">
        <v>70</v>
      </c>
      <c r="K225" s="37" t="s">
        <v>94</v>
      </c>
      <c r="L225" s="37" t="s">
        <v>86</v>
      </c>
      <c r="M225" s="38" t="s">
        <v>84</v>
      </c>
      <c r="N225" s="38"/>
      <c r="O225" s="37">
        <v>180</v>
      </c>
      <c r="P225" s="34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08"/>
      <c r="R225" s="308"/>
      <c r="S225" s="308"/>
      <c r="T225" s="30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IFERROR(IF(X225="","",X225*0.01788),"")</f>
        <v>0</v>
      </c>
      <c r="AA225" s="68" t="s">
        <v>46</v>
      </c>
      <c r="AB225" s="69" t="s">
        <v>46</v>
      </c>
      <c r="AC225" s="233" t="s">
        <v>330</v>
      </c>
      <c r="AG225" s="81"/>
      <c r="AJ225" s="87" t="s">
        <v>87</v>
      </c>
      <c r="AK225" s="87">
        <v>1</v>
      </c>
      <c r="BB225" s="234" t="s">
        <v>93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hidden="1" customHeight="1" x14ac:dyDescent="0.25">
      <c r="A226" s="63" t="s">
        <v>331</v>
      </c>
      <c r="B226" s="63" t="s">
        <v>332</v>
      </c>
      <c r="C226" s="36">
        <v>4301135691</v>
      </c>
      <c r="D226" s="306">
        <v>4620207490549</v>
      </c>
      <c r="E226" s="306"/>
      <c r="F226" s="62">
        <v>0.2</v>
      </c>
      <c r="G226" s="37">
        <v>12</v>
      </c>
      <c r="H226" s="62">
        <v>2.4</v>
      </c>
      <c r="I226" s="62">
        <v>3.1036000000000001</v>
      </c>
      <c r="J226" s="37">
        <v>70</v>
      </c>
      <c r="K226" s="37" t="s">
        <v>94</v>
      </c>
      <c r="L226" s="37" t="s">
        <v>86</v>
      </c>
      <c r="M226" s="38" t="s">
        <v>84</v>
      </c>
      <c r="N226" s="38"/>
      <c r="O226" s="37">
        <v>180</v>
      </c>
      <c r="P226" s="34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08"/>
      <c r="R226" s="308"/>
      <c r="S226" s="308"/>
      <c r="T226" s="30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IFERROR(IF(X226="","",X226*0.01788),"")</f>
        <v>0</v>
      </c>
      <c r="AA226" s="68" t="s">
        <v>46</v>
      </c>
      <c r="AB226" s="69" t="s">
        <v>46</v>
      </c>
      <c r="AC226" s="235" t="s">
        <v>330</v>
      </c>
      <c r="AG226" s="81"/>
      <c r="AJ226" s="87" t="s">
        <v>87</v>
      </c>
      <c r="AK226" s="87">
        <v>1</v>
      </c>
      <c r="BB226" s="236" t="s">
        <v>93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hidden="1" customHeight="1" x14ac:dyDescent="0.25">
      <c r="A227" s="63" t="s">
        <v>333</v>
      </c>
      <c r="B227" s="63" t="s">
        <v>334</v>
      </c>
      <c r="C227" s="36">
        <v>4301135694</v>
      </c>
      <c r="D227" s="306">
        <v>4620207490501</v>
      </c>
      <c r="E227" s="306"/>
      <c r="F227" s="62">
        <v>0.2</v>
      </c>
      <c r="G227" s="37">
        <v>12</v>
      </c>
      <c r="H227" s="62">
        <v>2.4</v>
      </c>
      <c r="I227" s="62">
        <v>3.1036000000000001</v>
      </c>
      <c r="J227" s="37">
        <v>70</v>
      </c>
      <c r="K227" s="37" t="s">
        <v>94</v>
      </c>
      <c r="L227" s="37" t="s">
        <v>86</v>
      </c>
      <c r="M227" s="38" t="s">
        <v>84</v>
      </c>
      <c r="N227" s="38"/>
      <c r="O227" s="37">
        <v>180</v>
      </c>
      <c r="P227" s="34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08"/>
      <c r="R227" s="308"/>
      <c r="S227" s="308"/>
      <c r="T227" s="309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IFERROR(IF(X227="","",X227*0.01788),"")</f>
        <v>0</v>
      </c>
      <c r="AA227" s="68" t="s">
        <v>46</v>
      </c>
      <c r="AB227" s="69" t="s">
        <v>46</v>
      </c>
      <c r="AC227" s="237" t="s">
        <v>330</v>
      </c>
      <c r="AG227" s="81"/>
      <c r="AJ227" s="87" t="s">
        <v>87</v>
      </c>
      <c r="AK227" s="87">
        <v>1</v>
      </c>
      <c r="BB227" s="238" t="s">
        <v>93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idden="1" x14ac:dyDescent="0.2">
      <c r="A228" s="303"/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15"/>
      <c r="P228" s="312" t="s">
        <v>40</v>
      </c>
      <c r="Q228" s="313"/>
      <c r="R228" s="313"/>
      <c r="S228" s="313"/>
      <c r="T228" s="313"/>
      <c r="U228" s="313"/>
      <c r="V228" s="314"/>
      <c r="W228" s="42" t="s">
        <v>39</v>
      </c>
      <c r="X228" s="43">
        <f>IFERROR(SUM(X225:X227),"0")</f>
        <v>0</v>
      </c>
      <c r="Y228" s="43">
        <f>IFERROR(SUM(Y225:Y227),"0")</f>
        <v>0</v>
      </c>
      <c r="Z228" s="43">
        <f>IFERROR(IF(Z225="",0,Z225),"0")+IFERROR(IF(Z226="",0,Z226),"0")+IFERROR(IF(Z227="",0,Z227),"0")</f>
        <v>0</v>
      </c>
      <c r="AA228" s="67"/>
      <c r="AB228" s="67"/>
      <c r="AC228" s="67"/>
    </row>
    <row r="229" spans="1:68" hidden="1" x14ac:dyDescent="0.2">
      <c r="A229" s="303"/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15"/>
      <c r="P229" s="312" t="s">
        <v>40</v>
      </c>
      <c r="Q229" s="313"/>
      <c r="R229" s="313"/>
      <c r="S229" s="313"/>
      <c r="T229" s="313"/>
      <c r="U229" s="313"/>
      <c r="V229" s="314"/>
      <c r="W229" s="42" t="s">
        <v>0</v>
      </c>
      <c r="X229" s="43">
        <f>IFERROR(SUMPRODUCT(X225:X227*H225:H227),"0")</f>
        <v>0</v>
      </c>
      <c r="Y229" s="43">
        <f>IFERROR(SUMPRODUCT(Y225:Y227*H225:H227),"0")</f>
        <v>0</v>
      </c>
      <c r="Z229" s="42"/>
      <c r="AA229" s="67"/>
      <c r="AB229" s="67"/>
      <c r="AC229" s="67"/>
    </row>
    <row r="230" spans="1:68" ht="16.5" hidden="1" customHeight="1" x14ac:dyDescent="0.25">
      <c r="A230" s="338" t="s">
        <v>335</v>
      </c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38"/>
      <c r="P230" s="338"/>
      <c r="Q230" s="338"/>
      <c r="R230" s="338"/>
      <c r="S230" s="338"/>
      <c r="T230" s="338"/>
      <c r="U230" s="338"/>
      <c r="V230" s="338"/>
      <c r="W230" s="338"/>
      <c r="X230" s="338"/>
      <c r="Y230" s="338"/>
      <c r="Z230" s="338"/>
      <c r="AA230" s="65"/>
      <c r="AB230" s="65"/>
      <c r="AC230" s="82"/>
    </row>
    <row r="231" spans="1:68" ht="14.25" hidden="1" customHeight="1" x14ac:dyDescent="0.25">
      <c r="A231" s="326" t="s">
        <v>80</v>
      </c>
      <c r="B231" s="326"/>
      <c r="C231" s="326"/>
      <c r="D231" s="326"/>
      <c r="E231" s="326"/>
      <c r="F231" s="326"/>
      <c r="G231" s="326"/>
      <c r="H231" s="326"/>
      <c r="I231" s="326"/>
      <c r="J231" s="326"/>
      <c r="K231" s="326"/>
      <c r="L231" s="326"/>
      <c r="M231" s="326"/>
      <c r="N231" s="326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  <c r="Y231" s="326"/>
      <c r="Z231" s="326"/>
      <c r="AA231" s="66"/>
      <c r="AB231" s="66"/>
      <c r="AC231" s="83"/>
    </row>
    <row r="232" spans="1:68" ht="16.5" hidden="1" customHeight="1" x14ac:dyDescent="0.25">
      <c r="A232" s="63" t="s">
        <v>336</v>
      </c>
      <c r="B232" s="63" t="s">
        <v>337</v>
      </c>
      <c r="C232" s="36">
        <v>4301071063</v>
      </c>
      <c r="D232" s="306">
        <v>4607111039019</v>
      </c>
      <c r="E232" s="306"/>
      <c r="F232" s="62">
        <v>0.43</v>
      </c>
      <c r="G232" s="37">
        <v>16</v>
      </c>
      <c r="H232" s="62">
        <v>6.88</v>
      </c>
      <c r="I232" s="62">
        <v>7.2060000000000004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08"/>
      <c r="R232" s="308"/>
      <c r="S232" s="308"/>
      <c r="T232" s="30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39" t="s">
        <v>338</v>
      </c>
      <c r="AG232" s="81"/>
      <c r="AJ232" s="87" t="s">
        <v>87</v>
      </c>
      <c r="AK232" s="87">
        <v>1</v>
      </c>
      <c r="BB232" s="240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16.5" hidden="1" customHeight="1" x14ac:dyDescent="0.25">
      <c r="A233" s="63" t="s">
        <v>339</v>
      </c>
      <c r="B233" s="63" t="s">
        <v>340</v>
      </c>
      <c r="C233" s="36">
        <v>4301071000</v>
      </c>
      <c r="D233" s="306">
        <v>4607111038708</v>
      </c>
      <c r="E233" s="306"/>
      <c r="F233" s="62">
        <v>0.8</v>
      </c>
      <c r="G233" s="37">
        <v>8</v>
      </c>
      <c r="H233" s="62">
        <v>6.4</v>
      </c>
      <c r="I233" s="62">
        <v>6.67</v>
      </c>
      <c r="J233" s="37">
        <v>84</v>
      </c>
      <c r="K233" s="37" t="s">
        <v>85</v>
      </c>
      <c r="L233" s="37" t="s">
        <v>86</v>
      </c>
      <c r="M233" s="38" t="s">
        <v>84</v>
      </c>
      <c r="N233" s="38"/>
      <c r="O233" s="37">
        <v>180</v>
      </c>
      <c r="P233" s="3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08"/>
      <c r="R233" s="308"/>
      <c r="S233" s="308"/>
      <c r="T233" s="309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41" t="s">
        <v>338</v>
      </c>
      <c r="AG233" s="81"/>
      <c r="AJ233" s="87" t="s">
        <v>87</v>
      </c>
      <c r="AK233" s="87">
        <v>1</v>
      </c>
      <c r="BB233" s="242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idden="1" x14ac:dyDescent="0.2">
      <c r="A234" s="303"/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15"/>
      <c r="P234" s="312" t="s">
        <v>40</v>
      </c>
      <c r="Q234" s="313"/>
      <c r="R234" s="313"/>
      <c r="S234" s="313"/>
      <c r="T234" s="313"/>
      <c r="U234" s="313"/>
      <c r="V234" s="314"/>
      <c r="W234" s="42" t="s">
        <v>39</v>
      </c>
      <c r="X234" s="43">
        <f>IFERROR(SUM(X232:X233),"0")</f>
        <v>0</v>
      </c>
      <c r="Y234" s="43">
        <f>IFERROR(SUM(Y232:Y233),"0")</f>
        <v>0</v>
      </c>
      <c r="Z234" s="43">
        <f>IFERROR(IF(Z232="",0,Z232),"0")+IFERROR(IF(Z233="",0,Z233),"0")</f>
        <v>0</v>
      </c>
      <c r="AA234" s="67"/>
      <c r="AB234" s="67"/>
      <c r="AC234" s="67"/>
    </row>
    <row r="235" spans="1:68" hidden="1" x14ac:dyDescent="0.2">
      <c r="A235" s="303"/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15"/>
      <c r="P235" s="312" t="s">
        <v>40</v>
      </c>
      <c r="Q235" s="313"/>
      <c r="R235" s="313"/>
      <c r="S235" s="313"/>
      <c r="T235" s="313"/>
      <c r="U235" s="313"/>
      <c r="V235" s="314"/>
      <c r="W235" s="42" t="s">
        <v>0</v>
      </c>
      <c r="X235" s="43">
        <f>IFERROR(SUMPRODUCT(X232:X233*H232:H233),"0")</f>
        <v>0</v>
      </c>
      <c r="Y235" s="43">
        <f>IFERROR(SUMPRODUCT(Y232:Y233*H232:H233),"0")</f>
        <v>0</v>
      </c>
      <c r="Z235" s="42"/>
      <c r="AA235" s="67"/>
      <c r="AB235" s="67"/>
      <c r="AC235" s="67"/>
    </row>
    <row r="236" spans="1:68" ht="27.75" hidden="1" customHeight="1" x14ac:dyDescent="0.2">
      <c r="A236" s="337" t="s">
        <v>341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54"/>
      <c r="AB236" s="54"/>
      <c r="AC236" s="54"/>
    </row>
    <row r="237" spans="1:68" ht="16.5" hidden="1" customHeight="1" x14ac:dyDescent="0.25">
      <c r="A237" s="338" t="s">
        <v>342</v>
      </c>
      <c r="B237" s="338"/>
      <c r="C237" s="338"/>
      <c r="D237" s="338"/>
      <c r="E237" s="338"/>
      <c r="F237" s="338"/>
      <c r="G237" s="338"/>
      <c r="H237" s="338"/>
      <c r="I237" s="338"/>
      <c r="J237" s="338"/>
      <c r="K237" s="338"/>
      <c r="L237" s="338"/>
      <c r="M237" s="338"/>
      <c r="N237" s="338"/>
      <c r="O237" s="338"/>
      <c r="P237" s="338"/>
      <c r="Q237" s="338"/>
      <c r="R237" s="338"/>
      <c r="S237" s="338"/>
      <c r="T237" s="338"/>
      <c r="U237" s="338"/>
      <c r="V237" s="338"/>
      <c r="W237" s="338"/>
      <c r="X237" s="338"/>
      <c r="Y237" s="338"/>
      <c r="Z237" s="338"/>
      <c r="AA237" s="65"/>
      <c r="AB237" s="65"/>
      <c r="AC237" s="82"/>
    </row>
    <row r="238" spans="1:68" ht="14.25" hidden="1" customHeight="1" x14ac:dyDescent="0.25">
      <c r="A238" s="326" t="s">
        <v>80</v>
      </c>
      <c r="B238" s="326"/>
      <c r="C238" s="326"/>
      <c r="D238" s="326"/>
      <c r="E238" s="326"/>
      <c r="F238" s="326"/>
      <c r="G238" s="326"/>
      <c r="H238" s="326"/>
      <c r="I238" s="326"/>
      <c r="J238" s="326"/>
      <c r="K238" s="326"/>
      <c r="L238" s="326"/>
      <c r="M238" s="326"/>
      <c r="N238" s="326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  <c r="Y238" s="326"/>
      <c r="Z238" s="326"/>
      <c r="AA238" s="66"/>
      <c r="AB238" s="66"/>
      <c r="AC238" s="83"/>
    </row>
    <row r="239" spans="1:68" ht="27" hidden="1" customHeight="1" x14ac:dyDescent="0.25">
      <c r="A239" s="63" t="s">
        <v>343</v>
      </c>
      <c r="B239" s="63" t="s">
        <v>344</v>
      </c>
      <c r="C239" s="36">
        <v>4301071036</v>
      </c>
      <c r="D239" s="306">
        <v>4607111036162</v>
      </c>
      <c r="E239" s="306"/>
      <c r="F239" s="62">
        <v>0.8</v>
      </c>
      <c r="G239" s="37">
        <v>8</v>
      </c>
      <c r="H239" s="62">
        <v>6.4</v>
      </c>
      <c r="I239" s="62">
        <v>6.6811999999999996</v>
      </c>
      <c r="J239" s="37">
        <v>84</v>
      </c>
      <c r="K239" s="37" t="s">
        <v>85</v>
      </c>
      <c r="L239" s="37" t="s">
        <v>86</v>
      </c>
      <c r="M239" s="38" t="s">
        <v>84</v>
      </c>
      <c r="N239" s="38"/>
      <c r="O239" s="37">
        <v>90</v>
      </c>
      <c r="P239" s="3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08"/>
      <c r="R239" s="308"/>
      <c r="S239" s="308"/>
      <c r="T239" s="309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3" t="s">
        <v>345</v>
      </c>
      <c r="AG239" s="81"/>
      <c r="AJ239" s="87" t="s">
        <v>87</v>
      </c>
      <c r="AK239" s="87">
        <v>1</v>
      </c>
      <c r="BB239" s="244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idden="1" x14ac:dyDescent="0.2">
      <c r="A240" s="303"/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15"/>
      <c r="P240" s="312" t="s">
        <v>40</v>
      </c>
      <c r="Q240" s="313"/>
      <c r="R240" s="313"/>
      <c r="S240" s="313"/>
      <c r="T240" s="313"/>
      <c r="U240" s="313"/>
      <c r="V240" s="314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hidden="1" x14ac:dyDescent="0.2">
      <c r="A241" s="303"/>
      <c r="B241" s="303"/>
      <c r="C241" s="303"/>
      <c r="D241" s="303"/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15"/>
      <c r="P241" s="312" t="s">
        <v>40</v>
      </c>
      <c r="Q241" s="313"/>
      <c r="R241" s="313"/>
      <c r="S241" s="313"/>
      <c r="T241" s="313"/>
      <c r="U241" s="313"/>
      <c r="V241" s="314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hidden="1" customHeight="1" x14ac:dyDescent="0.2">
      <c r="A242" s="337" t="s">
        <v>346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54"/>
      <c r="AB242" s="54"/>
      <c r="AC242" s="54"/>
    </row>
    <row r="243" spans="1:68" ht="16.5" hidden="1" customHeight="1" x14ac:dyDescent="0.25">
      <c r="A243" s="338" t="s">
        <v>347</v>
      </c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8"/>
      <c r="N243" s="338"/>
      <c r="O243" s="338"/>
      <c r="P243" s="338"/>
      <c r="Q243" s="338"/>
      <c r="R243" s="338"/>
      <c r="S243" s="338"/>
      <c r="T243" s="338"/>
      <c r="U243" s="338"/>
      <c r="V243" s="338"/>
      <c r="W243" s="338"/>
      <c r="X243" s="338"/>
      <c r="Y243" s="338"/>
      <c r="Z243" s="338"/>
      <c r="AA243" s="65"/>
      <c r="AB243" s="65"/>
      <c r="AC243" s="82"/>
    </row>
    <row r="244" spans="1:68" ht="14.25" hidden="1" customHeight="1" x14ac:dyDescent="0.25">
      <c r="A244" s="326" t="s">
        <v>80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66"/>
      <c r="AB244" s="66"/>
      <c r="AC244" s="83"/>
    </row>
    <row r="245" spans="1:68" ht="27" customHeight="1" x14ac:dyDescent="0.25">
      <c r="A245" s="63" t="s">
        <v>348</v>
      </c>
      <c r="B245" s="63" t="s">
        <v>349</v>
      </c>
      <c r="C245" s="36">
        <v>4301071029</v>
      </c>
      <c r="D245" s="306">
        <v>4607111035899</v>
      </c>
      <c r="E245" s="306"/>
      <c r="F245" s="62">
        <v>1</v>
      </c>
      <c r="G245" s="37">
        <v>5</v>
      </c>
      <c r="H245" s="62">
        <v>5</v>
      </c>
      <c r="I245" s="62">
        <v>5.2619999999999996</v>
      </c>
      <c r="J245" s="37">
        <v>84</v>
      </c>
      <c r="K245" s="37" t="s">
        <v>85</v>
      </c>
      <c r="L245" s="37" t="s">
        <v>86</v>
      </c>
      <c r="M245" s="38" t="s">
        <v>84</v>
      </c>
      <c r="N245" s="38"/>
      <c r="O245" s="37">
        <v>180</v>
      </c>
      <c r="P245" s="3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08"/>
      <c r="R245" s="308"/>
      <c r="S245" s="308"/>
      <c r="T245" s="309"/>
      <c r="U245" s="39" t="s">
        <v>46</v>
      </c>
      <c r="V245" s="39" t="s">
        <v>46</v>
      </c>
      <c r="W245" s="40" t="s">
        <v>39</v>
      </c>
      <c r="X245" s="58">
        <v>126</v>
      </c>
      <c r="Y245" s="55">
        <f>IFERROR(IF(X245="","",X245),"")</f>
        <v>126</v>
      </c>
      <c r="Z245" s="41">
        <f>IFERROR(IF(X245="","",X245*0.0155),"")</f>
        <v>1.9530000000000001</v>
      </c>
      <c r="AA245" s="68" t="s">
        <v>46</v>
      </c>
      <c r="AB245" s="69" t="s">
        <v>46</v>
      </c>
      <c r="AC245" s="245" t="s">
        <v>252</v>
      </c>
      <c r="AG245" s="81"/>
      <c r="AJ245" s="87" t="s">
        <v>87</v>
      </c>
      <c r="AK245" s="87">
        <v>1</v>
      </c>
      <c r="BB245" s="246" t="s">
        <v>70</v>
      </c>
      <c r="BM245" s="81">
        <f>IFERROR(X245*I245,"0")</f>
        <v>663.01199999999994</v>
      </c>
      <c r="BN245" s="81">
        <f>IFERROR(Y245*I245,"0")</f>
        <v>663.01199999999994</v>
      </c>
      <c r="BO245" s="81">
        <f>IFERROR(X245/J245,"0")</f>
        <v>1.5</v>
      </c>
      <c r="BP245" s="81">
        <f>IFERROR(Y245/J245,"0")</f>
        <v>1.5</v>
      </c>
    </row>
    <row r="246" spans="1:68" x14ac:dyDescent="0.2">
      <c r="A246" s="303"/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15"/>
      <c r="P246" s="312" t="s">
        <v>40</v>
      </c>
      <c r="Q246" s="313"/>
      <c r="R246" s="313"/>
      <c r="S246" s="313"/>
      <c r="T246" s="313"/>
      <c r="U246" s="313"/>
      <c r="V246" s="314"/>
      <c r="W246" s="42" t="s">
        <v>39</v>
      </c>
      <c r="X246" s="43">
        <f>IFERROR(SUM(X245:X245),"0")</f>
        <v>126</v>
      </c>
      <c r="Y246" s="43">
        <f>IFERROR(SUM(Y245:Y245),"0")</f>
        <v>126</v>
      </c>
      <c r="Z246" s="43">
        <f>IFERROR(IF(Z245="",0,Z245),"0")</f>
        <v>1.9530000000000001</v>
      </c>
      <c r="AA246" s="67"/>
      <c r="AB246" s="67"/>
      <c r="AC246" s="67"/>
    </row>
    <row r="247" spans="1:68" x14ac:dyDescent="0.2">
      <c r="A247" s="303"/>
      <c r="B247" s="303"/>
      <c r="C247" s="303"/>
      <c r="D247" s="303"/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15"/>
      <c r="P247" s="312" t="s">
        <v>40</v>
      </c>
      <c r="Q247" s="313"/>
      <c r="R247" s="313"/>
      <c r="S247" s="313"/>
      <c r="T247" s="313"/>
      <c r="U247" s="313"/>
      <c r="V247" s="314"/>
      <c r="W247" s="42" t="s">
        <v>0</v>
      </c>
      <c r="X247" s="43">
        <f>IFERROR(SUMPRODUCT(X245:X245*H245:H245),"0")</f>
        <v>630</v>
      </c>
      <c r="Y247" s="43">
        <f>IFERROR(SUMPRODUCT(Y245:Y245*H245:H245),"0")</f>
        <v>630</v>
      </c>
      <c r="Z247" s="42"/>
      <c r="AA247" s="67"/>
      <c r="AB247" s="67"/>
      <c r="AC247" s="67"/>
    </row>
    <row r="248" spans="1:68" ht="27.75" hidden="1" customHeight="1" x14ac:dyDescent="0.2">
      <c r="A248" s="337" t="s">
        <v>350</v>
      </c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37"/>
      <c r="P248" s="337"/>
      <c r="Q248" s="337"/>
      <c r="R248" s="337"/>
      <c r="S248" s="337"/>
      <c r="T248" s="337"/>
      <c r="U248" s="337"/>
      <c r="V248" s="337"/>
      <c r="W248" s="337"/>
      <c r="X248" s="337"/>
      <c r="Y248" s="337"/>
      <c r="Z248" s="337"/>
      <c r="AA248" s="54"/>
      <c r="AB248" s="54"/>
      <c r="AC248" s="54"/>
    </row>
    <row r="249" spans="1:68" ht="16.5" hidden="1" customHeight="1" x14ac:dyDescent="0.25">
      <c r="A249" s="338" t="s">
        <v>351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338"/>
      <c r="Y249" s="338"/>
      <c r="Z249" s="338"/>
      <c r="AA249" s="65"/>
      <c r="AB249" s="65"/>
      <c r="AC249" s="82"/>
    </row>
    <row r="250" spans="1:68" ht="14.25" hidden="1" customHeight="1" x14ac:dyDescent="0.25">
      <c r="A250" s="326" t="s">
        <v>352</v>
      </c>
      <c r="B250" s="326"/>
      <c r="C250" s="326"/>
      <c r="D250" s="326"/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  <c r="Y250" s="326"/>
      <c r="Z250" s="326"/>
      <c r="AA250" s="66"/>
      <c r="AB250" s="66"/>
      <c r="AC250" s="83"/>
    </row>
    <row r="251" spans="1:68" ht="27" hidden="1" customHeight="1" x14ac:dyDescent="0.25">
      <c r="A251" s="63" t="s">
        <v>353</v>
      </c>
      <c r="B251" s="63" t="s">
        <v>354</v>
      </c>
      <c r="C251" s="36">
        <v>4301133004</v>
      </c>
      <c r="D251" s="306">
        <v>4607111039774</v>
      </c>
      <c r="E251" s="306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94</v>
      </c>
      <c r="L251" s="37" t="s">
        <v>86</v>
      </c>
      <c r="M251" s="38" t="s">
        <v>84</v>
      </c>
      <c r="N251" s="38"/>
      <c r="O251" s="37">
        <v>180</v>
      </c>
      <c r="P251" s="34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08"/>
      <c r="R251" s="308"/>
      <c r="S251" s="308"/>
      <c r="T251" s="309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47" t="s">
        <v>355</v>
      </c>
      <c r="AG251" s="81"/>
      <c r="AJ251" s="87" t="s">
        <v>87</v>
      </c>
      <c r="AK251" s="87">
        <v>1</v>
      </c>
      <c r="BB251" s="248" t="s">
        <v>93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idden="1" x14ac:dyDescent="0.2">
      <c r="A252" s="303"/>
      <c r="B252" s="303"/>
      <c r="C252" s="303"/>
      <c r="D252" s="303"/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15"/>
      <c r="P252" s="312" t="s">
        <v>40</v>
      </c>
      <c r="Q252" s="313"/>
      <c r="R252" s="313"/>
      <c r="S252" s="313"/>
      <c r="T252" s="313"/>
      <c r="U252" s="313"/>
      <c r="V252" s="314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hidden="1" x14ac:dyDescent="0.2">
      <c r="A253" s="303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15"/>
      <c r="P253" s="312" t="s">
        <v>40</v>
      </c>
      <c r="Q253" s="313"/>
      <c r="R253" s="313"/>
      <c r="S253" s="313"/>
      <c r="T253" s="313"/>
      <c r="U253" s="313"/>
      <c r="V253" s="314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hidden="1" customHeight="1" x14ac:dyDescent="0.25">
      <c r="A254" s="326" t="s">
        <v>135</v>
      </c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  <c r="Y254" s="326"/>
      <c r="Z254" s="326"/>
      <c r="AA254" s="66"/>
      <c r="AB254" s="66"/>
      <c r="AC254" s="83"/>
    </row>
    <row r="255" spans="1:68" ht="37.5" customHeight="1" x14ac:dyDescent="0.25">
      <c r="A255" s="63" t="s">
        <v>356</v>
      </c>
      <c r="B255" s="63" t="s">
        <v>357</v>
      </c>
      <c r="C255" s="36">
        <v>4301135400</v>
      </c>
      <c r="D255" s="306">
        <v>4607111039361</v>
      </c>
      <c r="E255" s="306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94</v>
      </c>
      <c r="L255" s="37" t="s">
        <v>86</v>
      </c>
      <c r="M255" s="38" t="s">
        <v>84</v>
      </c>
      <c r="N255" s="38"/>
      <c r="O255" s="37">
        <v>180</v>
      </c>
      <c r="P255" s="3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08"/>
      <c r="R255" s="308"/>
      <c r="S255" s="308"/>
      <c r="T255" s="309"/>
      <c r="U255" s="39" t="s">
        <v>46</v>
      </c>
      <c r="V255" s="39" t="s">
        <v>46</v>
      </c>
      <c r="W255" s="40" t="s">
        <v>39</v>
      </c>
      <c r="X255" s="58">
        <v>28</v>
      </c>
      <c r="Y255" s="55">
        <f>IFERROR(IF(X255="","",X255),"")</f>
        <v>28</v>
      </c>
      <c r="Z255" s="41">
        <f>IFERROR(IF(X255="","",X255*0.01788),"")</f>
        <v>0.50063999999999997</v>
      </c>
      <c r="AA255" s="68" t="s">
        <v>46</v>
      </c>
      <c r="AB255" s="69" t="s">
        <v>46</v>
      </c>
      <c r="AC255" s="249" t="s">
        <v>355</v>
      </c>
      <c r="AG255" s="81"/>
      <c r="AJ255" s="87" t="s">
        <v>87</v>
      </c>
      <c r="AK255" s="87">
        <v>1</v>
      </c>
      <c r="BB255" s="250" t="s">
        <v>93</v>
      </c>
      <c r="BM255" s="81">
        <f>IFERROR(X255*I255,"0")</f>
        <v>103.70079999999999</v>
      </c>
      <c r="BN255" s="81">
        <f>IFERROR(Y255*I255,"0")</f>
        <v>103.70079999999999</v>
      </c>
      <c r="BO255" s="81">
        <f>IFERROR(X255/J255,"0")</f>
        <v>0.4</v>
      </c>
      <c r="BP255" s="81">
        <f>IFERROR(Y255/J255,"0")</f>
        <v>0.4</v>
      </c>
    </row>
    <row r="256" spans="1:68" x14ac:dyDescent="0.2">
      <c r="A256" s="303"/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15"/>
      <c r="P256" s="312" t="s">
        <v>40</v>
      </c>
      <c r="Q256" s="313"/>
      <c r="R256" s="313"/>
      <c r="S256" s="313"/>
      <c r="T256" s="313"/>
      <c r="U256" s="313"/>
      <c r="V256" s="314"/>
      <c r="W256" s="42" t="s">
        <v>39</v>
      </c>
      <c r="X256" s="43">
        <f>IFERROR(SUM(X255:X255),"0")</f>
        <v>28</v>
      </c>
      <c r="Y256" s="43">
        <f>IFERROR(SUM(Y255:Y255),"0")</f>
        <v>28</v>
      </c>
      <c r="Z256" s="43">
        <f>IFERROR(IF(Z255="",0,Z255),"0")</f>
        <v>0.50063999999999997</v>
      </c>
      <c r="AA256" s="67"/>
      <c r="AB256" s="67"/>
      <c r="AC256" s="67"/>
    </row>
    <row r="257" spans="1:68" x14ac:dyDescent="0.2">
      <c r="A257" s="303"/>
      <c r="B257" s="303"/>
      <c r="C257" s="303"/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15"/>
      <c r="P257" s="312" t="s">
        <v>40</v>
      </c>
      <c r="Q257" s="313"/>
      <c r="R257" s="313"/>
      <c r="S257" s="313"/>
      <c r="T257" s="313"/>
      <c r="U257" s="313"/>
      <c r="V257" s="314"/>
      <c r="W257" s="42" t="s">
        <v>0</v>
      </c>
      <c r="X257" s="43">
        <f>IFERROR(SUMPRODUCT(X255:X255*H255:H255),"0")</f>
        <v>84</v>
      </c>
      <c r="Y257" s="43">
        <f>IFERROR(SUMPRODUCT(Y255:Y255*H255:H255),"0")</f>
        <v>84</v>
      </c>
      <c r="Z257" s="42"/>
      <c r="AA257" s="67"/>
      <c r="AB257" s="67"/>
      <c r="AC257" s="67"/>
    </row>
    <row r="258" spans="1:68" ht="27.75" hidden="1" customHeight="1" x14ac:dyDescent="0.2">
      <c r="A258" s="337" t="s">
        <v>358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54"/>
      <c r="AB258" s="54"/>
      <c r="AC258" s="54"/>
    </row>
    <row r="259" spans="1:68" ht="16.5" hidden="1" customHeight="1" x14ac:dyDescent="0.25">
      <c r="A259" s="338" t="s">
        <v>358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65"/>
      <c r="AB259" s="65"/>
      <c r="AC259" s="82"/>
    </row>
    <row r="260" spans="1:68" ht="14.25" hidden="1" customHeight="1" x14ac:dyDescent="0.25">
      <c r="A260" s="326" t="s">
        <v>80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26"/>
      <c r="Z260" s="326"/>
      <c r="AA260" s="66"/>
      <c r="AB260" s="66"/>
      <c r="AC260" s="83"/>
    </row>
    <row r="261" spans="1:68" ht="27" hidden="1" customHeight="1" x14ac:dyDescent="0.25">
      <c r="A261" s="63" t="s">
        <v>359</v>
      </c>
      <c r="B261" s="63" t="s">
        <v>360</v>
      </c>
      <c r="C261" s="36">
        <v>4301071014</v>
      </c>
      <c r="D261" s="306">
        <v>4640242181264</v>
      </c>
      <c r="E261" s="306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339" t="s">
        <v>361</v>
      </c>
      <c r="Q261" s="308"/>
      <c r="R261" s="308"/>
      <c r="S261" s="308"/>
      <c r="T261" s="30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51" t="s">
        <v>362</v>
      </c>
      <c r="AG261" s="81"/>
      <c r="AJ261" s="87" t="s">
        <v>87</v>
      </c>
      <c r="AK261" s="87">
        <v>1</v>
      </c>
      <c r="BB261" s="252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hidden="1" customHeight="1" x14ac:dyDescent="0.25">
      <c r="A262" s="63" t="s">
        <v>363</v>
      </c>
      <c r="B262" s="63" t="s">
        <v>364</v>
      </c>
      <c r="C262" s="36">
        <v>4301071021</v>
      </c>
      <c r="D262" s="306">
        <v>4640242181325</v>
      </c>
      <c r="E262" s="306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333" t="s">
        <v>365</v>
      </c>
      <c r="Q262" s="308"/>
      <c r="R262" s="308"/>
      <c r="S262" s="308"/>
      <c r="T262" s="309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3" t="s">
        <v>362</v>
      </c>
      <c r="AG262" s="81"/>
      <c r="AJ262" s="87" t="s">
        <v>87</v>
      </c>
      <c r="AK262" s="87">
        <v>1</v>
      </c>
      <c r="BB262" s="254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hidden="1" customHeight="1" x14ac:dyDescent="0.25">
      <c r="A263" s="63" t="s">
        <v>366</v>
      </c>
      <c r="B263" s="63" t="s">
        <v>367</v>
      </c>
      <c r="C263" s="36">
        <v>4301070993</v>
      </c>
      <c r="D263" s="306">
        <v>4640242180670</v>
      </c>
      <c r="E263" s="306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334" t="s">
        <v>368</v>
      </c>
      <c r="Q263" s="308"/>
      <c r="R263" s="308"/>
      <c r="S263" s="308"/>
      <c r="T263" s="309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5" t="s">
        <v>369</v>
      </c>
      <c r="AG263" s="81"/>
      <c r="AJ263" s="87" t="s">
        <v>87</v>
      </c>
      <c r="AK263" s="87">
        <v>1</v>
      </c>
      <c r="BB263" s="256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idden="1" x14ac:dyDescent="0.2">
      <c r="A264" s="303"/>
      <c r="B264" s="303"/>
      <c r="C264" s="303"/>
      <c r="D264" s="303"/>
      <c r="E264" s="303"/>
      <c r="F264" s="303"/>
      <c r="G264" s="303"/>
      <c r="H264" s="303"/>
      <c r="I264" s="303"/>
      <c r="J264" s="303"/>
      <c r="K264" s="303"/>
      <c r="L264" s="303"/>
      <c r="M264" s="303"/>
      <c r="N264" s="303"/>
      <c r="O264" s="315"/>
      <c r="P264" s="312" t="s">
        <v>40</v>
      </c>
      <c r="Q264" s="313"/>
      <c r="R264" s="313"/>
      <c r="S264" s="313"/>
      <c r="T264" s="313"/>
      <c r="U264" s="313"/>
      <c r="V264" s="314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303"/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15"/>
      <c r="P265" s="312" t="s">
        <v>40</v>
      </c>
      <c r="Q265" s="313"/>
      <c r="R265" s="313"/>
      <c r="S265" s="313"/>
      <c r="T265" s="313"/>
      <c r="U265" s="313"/>
      <c r="V265" s="314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hidden="1" customHeight="1" x14ac:dyDescent="0.25">
      <c r="A266" s="326" t="s">
        <v>89</v>
      </c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6"/>
      <c r="N266" s="3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  <c r="Y266" s="326"/>
      <c r="Z266" s="326"/>
      <c r="AA266" s="66"/>
      <c r="AB266" s="66"/>
      <c r="AC266" s="83"/>
    </row>
    <row r="267" spans="1:68" ht="27" hidden="1" customHeight="1" x14ac:dyDescent="0.25">
      <c r="A267" s="63" t="s">
        <v>370</v>
      </c>
      <c r="B267" s="63" t="s">
        <v>371</v>
      </c>
      <c r="C267" s="36">
        <v>4301132080</v>
      </c>
      <c r="D267" s="306">
        <v>4640242180397</v>
      </c>
      <c r="E267" s="306"/>
      <c r="F267" s="62">
        <v>1</v>
      </c>
      <c r="G267" s="37">
        <v>6</v>
      </c>
      <c r="H267" s="62">
        <v>6</v>
      </c>
      <c r="I267" s="62">
        <v>6.26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33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08"/>
      <c r="R267" s="308"/>
      <c r="S267" s="308"/>
      <c r="T267" s="30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7" t="s">
        <v>372</v>
      </c>
      <c r="AG267" s="81"/>
      <c r="AJ267" s="87" t="s">
        <v>87</v>
      </c>
      <c r="AK267" s="87">
        <v>1</v>
      </c>
      <c r="BB267" s="258" t="s">
        <v>93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idden="1" x14ac:dyDescent="0.2">
      <c r="A268" s="303"/>
      <c r="B268" s="303"/>
      <c r="C268" s="303"/>
      <c r="D268" s="303"/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15"/>
      <c r="P268" s="312" t="s">
        <v>40</v>
      </c>
      <c r="Q268" s="313"/>
      <c r="R268" s="313"/>
      <c r="S268" s="313"/>
      <c r="T268" s="313"/>
      <c r="U268" s="313"/>
      <c r="V268" s="314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hidden="1" x14ac:dyDescent="0.2">
      <c r="A269" s="303"/>
      <c r="B269" s="303"/>
      <c r="C269" s="303"/>
      <c r="D269" s="303"/>
      <c r="E269" s="303"/>
      <c r="F269" s="303"/>
      <c r="G269" s="303"/>
      <c r="H269" s="303"/>
      <c r="I269" s="303"/>
      <c r="J269" s="303"/>
      <c r="K269" s="303"/>
      <c r="L269" s="303"/>
      <c r="M269" s="303"/>
      <c r="N269" s="303"/>
      <c r="O269" s="315"/>
      <c r="P269" s="312" t="s">
        <v>40</v>
      </c>
      <c r="Q269" s="313"/>
      <c r="R269" s="313"/>
      <c r="S269" s="313"/>
      <c r="T269" s="313"/>
      <c r="U269" s="313"/>
      <c r="V269" s="314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hidden="1" customHeight="1" x14ac:dyDescent="0.25">
      <c r="A270" s="326" t="s">
        <v>129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26"/>
      <c r="Z270" s="326"/>
      <c r="AA270" s="66"/>
      <c r="AB270" s="66"/>
      <c r="AC270" s="83"/>
    </row>
    <row r="271" spans="1:68" ht="27" hidden="1" customHeight="1" x14ac:dyDescent="0.25">
      <c r="A271" s="63" t="s">
        <v>373</v>
      </c>
      <c r="B271" s="63" t="s">
        <v>374</v>
      </c>
      <c r="C271" s="36">
        <v>4301136051</v>
      </c>
      <c r="D271" s="306">
        <v>4640242180304</v>
      </c>
      <c r="E271" s="306"/>
      <c r="F271" s="62">
        <v>2.7</v>
      </c>
      <c r="G271" s="37">
        <v>1</v>
      </c>
      <c r="H271" s="62">
        <v>2.7</v>
      </c>
      <c r="I271" s="62">
        <v>2.8906000000000001</v>
      </c>
      <c r="J271" s="37">
        <v>126</v>
      </c>
      <c r="K271" s="37" t="s">
        <v>94</v>
      </c>
      <c r="L271" s="37" t="s">
        <v>86</v>
      </c>
      <c r="M271" s="38" t="s">
        <v>84</v>
      </c>
      <c r="N271" s="38"/>
      <c r="O271" s="37">
        <v>180</v>
      </c>
      <c r="P271" s="330" t="s">
        <v>375</v>
      </c>
      <c r="Q271" s="308"/>
      <c r="R271" s="308"/>
      <c r="S271" s="308"/>
      <c r="T271" s="30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59" t="s">
        <v>376</v>
      </c>
      <c r="AG271" s="81"/>
      <c r="AJ271" s="87" t="s">
        <v>87</v>
      </c>
      <c r="AK271" s="87">
        <v>1</v>
      </c>
      <c r="BB271" s="260" t="s">
        <v>93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hidden="1" customHeight="1" x14ac:dyDescent="0.25">
      <c r="A272" s="63" t="s">
        <v>377</v>
      </c>
      <c r="B272" s="63" t="s">
        <v>378</v>
      </c>
      <c r="C272" s="36">
        <v>4301136053</v>
      </c>
      <c r="D272" s="306">
        <v>4640242180236</v>
      </c>
      <c r="E272" s="306"/>
      <c r="F272" s="62">
        <v>5</v>
      </c>
      <c r="G272" s="37">
        <v>1</v>
      </c>
      <c r="H272" s="62">
        <v>5</v>
      </c>
      <c r="I272" s="62">
        <v>5.2350000000000003</v>
      </c>
      <c r="J272" s="37">
        <v>84</v>
      </c>
      <c r="K272" s="37" t="s">
        <v>85</v>
      </c>
      <c r="L272" s="37" t="s">
        <v>86</v>
      </c>
      <c r="M272" s="38" t="s">
        <v>84</v>
      </c>
      <c r="N272" s="38"/>
      <c r="O272" s="37">
        <v>180</v>
      </c>
      <c r="P272" s="33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08"/>
      <c r="R272" s="308"/>
      <c r="S272" s="308"/>
      <c r="T272" s="309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61" t="s">
        <v>376</v>
      </c>
      <c r="AG272" s="81"/>
      <c r="AJ272" s="87" t="s">
        <v>87</v>
      </c>
      <c r="AK272" s="87">
        <v>1</v>
      </c>
      <c r="BB272" s="262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hidden="1" customHeight="1" x14ac:dyDescent="0.25">
      <c r="A273" s="63" t="s">
        <v>379</v>
      </c>
      <c r="B273" s="63" t="s">
        <v>380</v>
      </c>
      <c r="C273" s="36">
        <v>4301136052</v>
      </c>
      <c r="D273" s="306">
        <v>4640242180410</v>
      </c>
      <c r="E273" s="306"/>
      <c r="F273" s="62">
        <v>2.2400000000000002</v>
      </c>
      <c r="G273" s="37">
        <v>1</v>
      </c>
      <c r="H273" s="62">
        <v>2.2400000000000002</v>
      </c>
      <c r="I273" s="62">
        <v>2.4319999999999999</v>
      </c>
      <c r="J273" s="37">
        <v>126</v>
      </c>
      <c r="K273" s="37" t="s">
        <v>94</v>
      </c>
      <c r="L273" s="37" t="s">
        <v>86</v>
      </c>
      <c r="M273" s="38" t="s">
        <v>84</v>
      </c>
      <c r="N273" s="38"/>
      <c r="O273" s="37">
        <v>180</v>
      </c>
      <c r="P273" s="33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08"/>
      <c r="R273" s="308"/>
      <c r="S273" s="308"/>
      <c r="T273" s="309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3" t="s">
        <v>376</v>
      </c>
      <c r="AG273" s="81"/>
      <c r="AJ273" s="87" t="s">
        <v>87</v>
      </c>
      <c r="AK273" s="87">
        <v>1</v>
      </c>
      <c r="BB273" s="264" t="s">
        <v>93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idden="1" x14ac:dyDescent="0.2">
      <c r="A274" s="303"/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15"/>
      <c r="P274" s="312" t="s">
        <v>40</v>
      </c>
      <c r="Q274" s="313"/>
      <c r="R274" s="313"/>
      <c r="S274" s="313"/>
      <c r="T274" s="313"/>
      <c r="U274" s="313"/>
      <c r="V274" s="314"/>
      <c r="W274" s="42" t="s">
        <v>39</v>
      </c>
      <c r="X274" s="43">
        <f>IFERROR(SUM(X271:X273),"0")</f>
        <v>0</v>
      </c>
      <c r="Y274" s="43">
        <f>IFERROR(SUM(Y271:Y273),"0")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303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15"/>
      <c r="P275" s="312" t="s">
        <v>40</v>
      </c>
      <c r="Q275" s="313"/>
      <c r="R275" s="313"/>
      <c r="S275" s="313"/>
      <c r="T275" s="313"/>
      <c r="U275" s="313"/>
      <c r="V275" s="314"/>
      <c r="W275" s="42" t="s">
        <v>0</v>
      </c>
      <c r="X275" s="43">
        <f>IFERROR(SUMPRODUCT(X271:X273*H271:H273),"0")</f>
        <v>0</v>
      </c>
      <c r="Y275" s="43">
        <f>IFERROR(SUMPRODUCT(Y271:Y273*H271:H273),"0")</f>
        <v>0</v>
      </c>
      <c r="Z275" s="42"/>
      <c r="AA275" s="67"/>
      <c r="AB275" s="67"/>
      <c r="AC275" s="67"/>
    </row>
    <row r="276" spans="1:68" ht="14.25" hidden="1" customHeight="1" x14ac:dyDescent="0.25">
      <c r="A276" s="326" t="s">
        <v>135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26"/>
      <c r="Z276" s="326"/>
      <c r="AA276" s="66"/>
      <c r="AB276" s="66"/>
      <c r="AC276" s="83"/>
    </row>
    <row r="277" spans="1:68" ht="37.5" hidden="1" customHeight="1" x14ac:dyDescent="0.25">
      <c r="A277" s="63" t="s">
        <v>381</v>
      </c>
      <c r="B277" s="63" t="s">
        <v>382</v>
      </c>
      <c r="C277" s="36">
        <v>4301135504</v>
      </c>
      <c r="D277" s="306">
        <v>4640242181554</v>
      </c>
      <c r="E277" s="306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327" t="s">
        <v>383</v>
      </c>
      <c r="Q277" s="308"/>
      <c r="R277" s="308"/>
      <c r="S277" s="308"/>
      <c r="T277" s="30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ref="Y277:Y292" si="12"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5" t="s">
        <v>384</v>
      </c>
      <c r="AG277" s="81"/>
      <c r="AJ277" s="87" t="s">
        <v>87</v>
      </c>
      <c r="AK277" s="87">
        <v>1</v>
      </c>
      <c r="BB277" s="266" t="s">
        <v>93</v>
      </c>
      <c r="BM277" s="81">
        <f t="shared" ref="BM277:BM292" si="13">IFERROR(X277*I277,"0")</f>
        <v>0</v>
      </c>
      <c r="BN277" s="81">
        <f t="shared" ref="BN277:BN292" si="14">IFERROR(Y277*I277,"0")</f>
        <v>0</v>
      </c>
      <c r="BO277" s="81">
        <f t="shared" ref="BO277:BO292" si="15">IFERROR(X277/J277,"0")</f>
        <v>0</v>
      </c>
      <c r="BP277" s="81">
        <f t="shared" ref="BP277:BP292" si="16">IFERROR(Y277/J277,"0")</f>
        <v>0</v>
      </c>
    </row>
    <row r="278" spans="1:68" ht="27" hidden="1" customHeight="1" x14ac:dyDescent="0.25">
      <c r="A278" s="63" t="s">
        <v>385</v>
      </c>
      <c r="B278" s="63" t="s">
        <v>386</v>
      </c>
      <c r="C278" s="36">
        <v>4301135518</v>
      </c>
      <c r="D278" s="306">
        <v>4640242181561</v>
      </c>
      <c r="E278" s="306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328" t="s">
        <v>387</v>
      </c>
      <c r="Q278" s="308"/>
      <c r="R278" s="308"/>
      <c r="S278" s="308"/>
      <c r="T278" s="30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388</v>
      </c>
      <c r="AG278" s="81"/>
      <c r="AJ278" s="87" t="s">
        <v>87</v>
      </c>
      <c r="AK278" s="87">
        <v>1</v>
      </c>
      <c r="BB278" s="268" t="s">
        <v>93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hidden="1" customHeight="1" x14ac:dyDescent="0.25">
      <c r="A279" s="63" t="s">
        <v>389</v>
      </c>
      <c r="B279" s="63" t="s">
        <v>390</v>
      </c>
      <c r="C279" s="36">
        <v>4301135374</v>
      </c>
      <c r="D279" s="306">
        <v>4640242181424</v>
      </c>
      <c r="E279" s="306"/>
      <c r="F279" s="62">
        <v>5.5</v>
      </c>
      <c r="G279" s="37">
        <v>1</v>
      </c>
      <c r="H279" s="62">
        <v>5.5</v>
      </c>
      <c r="I279" s="62">
        <v>5.7350000000000003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3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08"/>
      <c r="R279" s="308"/>
      <c r="S279" s="308"/>
      <c r="T279" s="30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69" t="s">
        <v>384</v>
      </c>
      <c r="AG279" s="81"/>
      <c r="AJ279" s="87" t="s">
        <v>87</v>
      </c>
      <c r="AK279" s="87">
        <v>1</v>
      </c>
      <c r="BB279" s="270" t="s">
        <v>93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hidden="1" customHeight="1" x14ac:dyDescent="0.25">
      <c r="A280" s="63" t="s">
        <v>391</v>
      </c>
      <c r="B280" s="63" t="s">
        <v>392</v>
      </c>
      <c r="C280" s="36">
        <v>4301135552</v>
      </c>
      <c r="D280" s="306">
        <v>4640242181431</v>
      </c>
      <c r="E280" s="306"/>
      <c r="F280" s="62">
        <v>3.5</v>
      </c>
      <c r="G280" s="37">
        <v>1</v>
      </c>
      <c r="H280" s="62">
        <v>3.5</v>
      </c>
      <c r="I280" s="62">
        <v>3.6920000000000002</v>
      </c>
      <c r="J280" s="37">
        <v>126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321" t="s">
        <v>393</v>
      </c>
      <c r="Q280" s="308"/>
      <c r="R280" s="308"/>
      <c r="S280" s="308"/>
      <c r="T280" s="30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ref="Z280:Z286" si="17">IFERROR(IF(X280="","",X280*0.00936),"")</f>
        <v>0</v>
      </c>
      <c r="AA280" s="68" t="s">
        <v>46</v>
      </c>
      <c r="AB280" s="69" t="s">
        <v>46</v>
      </c>
      <c r="AC280" s="271" t="s">
        <v>394</v>
      </c>
      <c r="AG280" s="81"/>
      <c r="AJ280" s="87" t="s">
        <v>87</v>
      </c>
      <c r="AK280" s="87">
        <v>1</v>
      </c>
      <c r="BB280" s="272" t="s">
        <v>93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hidden="1" customHeight="1" x14ac:dyDescent="0.25">
      <c r="A281" s="63" t="s">
        <v>395</v>
      </c>
      <c r="B281" s="63" t="s">
        <v>396</v>
      </c>
      <c r="C281" s="36">
        <v>4301135405</v>
      </c>
      <c r="D281" s="306">
        <v>4640242181523</v>
      </c>
      <c r="E281" s="306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32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08"/>
      <c r="R281" s="308"/>
      <c r="S281" s="308"/>
      <c r="T281" s="30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73" t="s">
        <v>388</v>
      </c>
      <c r="AG281" s="81"/>
      <c r="AJ281" s="87" t="s">
        <v>87</v>
      </c>
      <c r="AK281" s="87">
        <v>1</v>
      </c>
      <c r="BB281" s="274" t="s">
        <v>93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hidden="1" customHeight="1" x14ac:dyDescent="0.25">
      <c r="A282" s="63" t="s">
        <v>397</v>
      </c>
      <c r="B282" s="63" t="s">
        <v>398</v>
      </c>
      <c r="C282" s="36">
        <v>4301135375</v>
      </c>
      <c r="D282" s="306">
        <v>4640242181486</v>
      </c>
      <c r="E282" s="306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3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08"/>
      <c r="R282" s="308"/>
      <c r="S282" s="308"/>
      <c r="T282" s="30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75" t="s">
        <v>384</v>
      </c>
      <c r="AG282" s="81"/>
      <c r="AJ282" s="87" t="s">
        <v>87</v>
      </c>
      <c r="AK282" s="87">
        <v>1</v>
      </c>
      <c r="BB282" s="276" t="s">
        <v>93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37.5" hidden="1" customHeight="1" x14ac:dyDescent="0.25">
      <c r="A283" s="63" t="s">
        <v>399</v>
      </c>
      <c r="B283" s="63" t="s">
        <v>400</v>
      </c>
      <c r="C283" s="36">
        <v>4301135402</v>
      </c>
      <c r="D283" s="306">
        <v>4640242181493</v>
      </c>
      <c r="E283" s="306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94</v>
      </c>
      <c r="L283" s="37" t="s">
        <v>86</v>
      </c>
      <c r="M283" s="38" t="s">
        <v>84</v>
      </c>
      <c r="N283" s="38"/>
      <c r="O283" s="37">
        <v>180</v>
      </c>
      <c r="P283" s="324" t="s">
        <v>401</v>
      </c>
      <c r="Q283" s="308"/>
      <c r="R283" s="308"/>
      <c r="S283" s="308"/>
      <c r="T283" s="30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 t="shared" si="17"/>
        <v>0</v>
      </c>
      <c r="AA283" s="68" t="s">
        <v>46</v>
      </c>
      <c r="AB283" s="69" t="s">
        <v>46</v>
      </c>
      <c r="AC283" s="277" t="s">
        <v>384</v>
      </c>
      <c r="AG283" s="81"/>
      <c r="AJ283" s="87" t="s">
        <v>87</v>
      </c>
      <c r="AK283" s="87">
        <v>1</v>
      </c>
      <c r="BB283" s="278" t="s">
        <v>93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37.5" hidden="1" customHeight="1" x14ac:dyDescent="0.25">
      <c r="A284" s="63" t="s">
        <v>402</v>
      </c>
      <c r="B284" s="63" t="s">
        <v>403</v>
      </c>
      <c r="C284" s="36">
        <v>4301135403</v>
      </c>
      <c r="D284" s="306">
        <v>4640242181509</v>
      </c>
      <c r="E284" s="306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08"/>
      <c r="R284" s="308"/>
      <c r="S284" s="308"/>
      <c r="T284" s="30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 t="shared" si="17"/>
        <v>0</v>
      </c>
      <c r="AA284" s="68" t="s">
        <v>46</v>
      </c>
      <c r="AB284" s="69" t="s">
        <v>46</v>
      </c>
      <c r="AC284" s="279" t="s">
        <v>384</v>
      </c>
      <c r="AG284" s="81"/>
      <c r="AJ284" s="87" t="s">
        <v>87</v>
      </c>
      <c r="AK284" s="87">
        <v>1</v>
      </c>
      <c r="BB284" s="280" t="s">
        <v>93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404</v>
      </c>
      <c r="B285" s="63" t="s">
        <v>405</v>
      </c>
      <c r="C285" s="36">
        <v>4301135304</v>
      </c>
      <c r="D285" s="306">
        <v>4640242181240</v>
      </c>
      <c r="E285" s="306"/>
      <c r="F285" s="62">
        <v>0.3</v>
      </c>
      <c r="G285" s="37">
        <v>9</v>
      </c>
      <c r="H285" s="62">
        <v>2.7</v>
      </c>
      <c r="I285" s="62">
        <v>2.88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316" t="s">
        <v>406</v>
      </c>
      <c r="Q285" s="308"/>
      <c r="R285" s="308"/>
      <c r="S285" s="308"/>
      <c r="T285" s="309"/>
      <c r="U285" s="39" t="s">
        <v>46</v>
      </c>
      <c r="V285" s="39" t="s">
        <v>46</v>
      </c>
      <c r="W285" s="40" t="s">
        <v>39</v>
      </c>
      <c r="X285" s="58">
        <v>28</v>
      </c>
      <c r="Y285" s="55">
        <f t="shared" si="12"/>
        <v>28</v>
      </c>
      <c r="Z285" s="41">
        <f t="shared" si="17"/>
        <v>0.26207999999999998</v>
      </c>
      <c r="AA285" s="68" t="s">
        <v>46</v>
      </c>
      <c r="AB285" s="69" t="s">
        <v>46</v>
      </c>
      <c r="AC285" s="281" t="s">
        <v>384</v>
      </c>
      <c r="AG285" s="81"/>
      <c r="AJ285" s="87" t="s">
        <v>87</v>
      </c>
      <c r="AK285" s="87">
        <v>1</v>
      </c>
      <c r="BB285" s="282" t="s">
        <v>93</v>
      </c>
      <c r="BM285" s="81">
        <f t="shared" si="13"/>
        <v>80.64</v>
      </c>
      <c r="BN285" s="81">
        <f t="shared" si="14"/>
        <v>80.64</v>
      </c>
      <c r="BO285" s="81">
        <f t="shared" si="15"/>
        <v>0.22222222222222221</v>
      </c>
      <c r="BP285" s="81">
        <f t="shared" si="16"/>
        <v>0.22222222222222221</v>
      </c>
    </row>
    <row r="286" spans="1:68" ht="27" customHeight="1" x14ac:dyDescent="0.25">
      <c r="A286" s="63" t="s">
        <v>407</v>
      </c>
      <c r="B286" s="63" t="s">
        <v>408</v>
      </c>
      <c r="C286" s="36">
        <v>4301135610</v>
      </c>
      <c r="D286" s="306">
        <v>4640242181318</v>
      </c>
      <c r="E286" s="306"/>
      <c r="F286" s="62">
        <v>0.3</v>
      </c>
      <c r="G286" s="37">
        <v>9</v>
      </c>
      <c r="H286" s="62">
        <v>2.7</v>
      </c>
      <c r="I286" s="62">
        <v>2.988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317" t="s">
        <v>409</v>
      </c>
      <c r="Q286" s="308"/>
      <c r="R286" s="308"/>
      <c r="S286" s="308"/>
      <c r="T286" s="309"/>
      <c r="U286" s="39" t="s">
        <v>46</v>
      </c>
      <c r="V286" s="39" t="s">
        <v>46</v>
      </c>
      <c r="W286" s="40" t="s">
        <v>39</v>
      </c>
      <c r="X286" s="58">
        <v>28</v>
      </c>
      <c r="Y286" s="55">
        <f t="shared" si="12"/>
        <v>28</v>
      </c>
      <c r="Z286" s="41">
        <f t="shared" si="17"/>
        <v>0.26207999999999998</v>
      </c>
      <c r="AA286" s="68" t="s">
        <v>46</v>
      </c>
      <c r="AB286" s="69" t="s">
        <v>46</v>
      </c>
      <c r="AC286" s="283" t="s">
        <v>388</v>
      </c>
      <c r="AG286" s="81"/>
      <c r="AJ286" s="87" t="s">
        <v>87</v>
      </c>
      <c r="AK286" s="87">
        <v>1</v>
      </c>
      <c r="BB286" s="284" t="s">
        <v>93</v>
      </c>
      <c r="BM286" s="81">
        <f t="shared" si="13"/>
        <v>83.664000000000001</v>
      </c>
      <c r="BN286" s="81">
        <f t="shared" si="14"/>
        <v>83.664000000000001</v>
      </c>
      <c r="BO286" s="81">
        <f t="shared" si="15"/>
        <v>0.22222222222222221</v>
      </c>
      <c r="BP286" s="81">
        <f t="shared" si="16"/>
        <v>0.22222222222222221</v>
      </c>
    </row>
    <row r="287" spans="1:68" ht="27" customHeight="1" x14ac:dyDescent="0.25">
      <c r="A287" s="63" t="s">
        <v>410</v>
      </c>
      <c r="B287" s="63" t="s">
        <v>411</v>
      </c>
      <c r="C287" s="36">
        <v>4301135306</v>
      </c>
      <c r="D287" s="306">
        <v>4640242181387</v>
      </c>
      <c r="E287" s="306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147</v>
      </c>
      <c r="L287" s="37" t="s">
        <v>86</v>
      </c>
      <c r="M287" s="38" t="s">
        <v>84</v>
      </c>
      <c r="N287" s="38"/>
      <c r="O287" s="37">
        <v>180</v>
      </c>
      <c r="P287" s="318" t="s">
        <v>412</v>
      </c>
      <c r="Q287" s="308"/>
      <c r="R287" s="308"/>
      <c r="S287" s="308"/>
      <c r="T287" s="309"/>
      <c r="U287" s="39" t="s">
        <v>46</v>
      </c>
      <c r="V287" s="39" t="s">
        <v>46</v>
      </c>
      <c r="W287" s="40" t="s">
        <v>39</v>
      </c>
      <c r="X287" s="58">
        <v>36</v>
      </c>
      <c r="Y287" s="55">
        <f t="shared" si="12"/>
        <v>36</v>
      </c>
      <c r="Z287" s="41">
        <f>IFERROR(IF(X287="","",X287*0.00502),"")</f>
        <v>0.18071999999999999</v>
      </c>
      <c r="AA287" s="68" t="s">
        <v>46</v>
      </c>
      <c r="AB287" s="69" t="s">
        <v>46</v>
      </c>
      <c r="AC287" s="285" t="s">
        <v>384</v>
      </c>
      <c r="AG287" s="81"/>
      <c r="AJ287" s="87" t="s">
        <v>87</v>
      </c>
      <c r="AK287" s="87">
        <v>1</v>
      </c>
      <c r="BB287" s="286" t="s">
        <v>93</v>
      </c>
      <c r="BM287" s="81">
        <f t="shared" si="13"/>
        <v>102.42</v>
      </c>
      <c r="BN287" s="81">
        <f t="shared" si="14"/>
        <v>102.42</v>
      </c>
      <c r="BO287" s="81">
        <f t="shared" si="15"/>
        <v>0.15384615384615385</v>
      </c>
      <c r="BP287" s="81">
        <f t="shared" si="16"/>
        <v>0.15384615384615385</v>
      </c>
    </row>
    <row r="288" spans="1:68" ht="27" customHeight="1" x14ac:dyDescent="0.25">
      <c r="A288" s="63" t="s">
        <v>413</v>
      </c>
      <c r="B288" s="63" t="s">
        <v>414</v>
      </c>
      <c r="C288" s="36">
        <v>4301135305</v>
      </c>
      <c r="D288" s="306">
        <v>4640242181394</v>
      </c>
      <c r="E288" s="306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147</v>
      </c>
      <c r="L288" s="37" t="s">
        <v>86</v>
      </c>
      <c r="M288" s="38" t="s">
        <v>84</v>
      </c>
      <c r="N288" s="38"/>
      <c r="O288" s="37">
        <v>180</v>
      </c>
      <c r="P288" s="319" t="s">
        <v>415</v>
      </c>
      <c r="Q288" s="308"/>
      <c r="R288" s="308"/>
      <c r="S288" s="308"/>
      <c r="T288" s="309"/>
      <c r="U288" s="39" t="s">
        <v>46</v>
      </c>
      <c r="V288" s="39" t="s">
        <v>46</v>
      </c>
      <c r="W288" s="40" t="s">
        <v>39</v>
      </c>
      <c r="X288" s="58">
        <v>36</v>
      </c>
      <c r="Y288" s="55">
        <f t="shared" si="12"/>
        <v>36</v>
      </c>
      <c r="Z288" s="41">
        <f>IFERROR(IF(X288="","",X288*0.00502),"")</f>
        <v>0.18071999999999999</v>
      </c>
      <c r="AA288" s="68" t="s">
        <v>46</v>
      </c>
      <c r="AB288" s="69" t="s">
        <v>46</v>
      </c>
      <c r="AC288" s="287" t="s">
        <v>384</v>
      </c>
      <c r="AG288" s="81"/>
      <c r="AJ288" s="87" t="s">
        <v>87</v>
      </c>
      <c r="AK288" s="87">
        <v>1</v>
      </c>
      <c r="BB288" s="288" t="s">
        <v>93</v>
      </c>
      <c r="BM288" s="81">
        <f t="shared" si="13"/>
        <v>102.42</v>
      </c>
      <c r="BN288" s="81">
        <f t="shared" si="14"/>
        <v>102.42</v>
      </c>
      <c r="BO288" s="81">
        <f t="shared" si="15"/>
        <v>0.15384615384615385</v>
      </c>
      <c r="BP288" s="81">
        <f t="shared" si="16"/>
        <v>0.15384615384615385</v>
      </c>
    </row>
    <row r="289" spans="1:68" ht="27" customHeight="1" x14ac:dyDescent="0.25">
      <c r="A289" s="63" t="s">
        <v>416</v>
      </c>
      <c r="B289" s="63" t="s">
        <v>417</v>
      </c>
      <c r="C289" s="36">
        <v>4301135309</v>
      </c>
      <c r="D289" s="306">
        <v>4640242181332</v>
      </c>
      <c r="E289" s="306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147</v>
      </c>
      <c r="L289" s="37" t="s">
        <v>86</v>
      </c>
      <c r="M289" s="38" t="s">
        <v>84</v>
      </c>
      <c r="N289" s="38"/>
      <c r="O289" s="37">
        <v>180</v>
      </c>
      <c r="P289" s="320" t="s">
        <v>418</v>
      </c>
      <c r="Q289" s="308"/>
      <c r="R289" s="308"/>
      <c r="S289" s="308"/>
      <c r="T289" s="309"/>
      <c r="U289" s="39" t="s">
        <v>46</v>
      </c>
      <c r="V289" s="39" t="s">
        <v>46</v>
      </c>
      <c r="W289" s="40" t="s">
        <v>39</v>
      </c>
      <c r="X289" s="58">
        <v>18</v>
      </c>
      <c r="Y289" s="55">
        <f t="shared" si="12"/>
        <v>18</v>
      </c>
      <c r="Z289" s="41">
        <f>IFERROR(IF(X289="","",X289*0.00502),"")</f>
        <v>9.0359999999999996E-2</v>
      </c>
      <c r="AA289" s="68" t="s">
        <v>46</v>
      </c>
      <c r="AB289" s="69" t="s">
        <v>46</v>
      </c>
      <c r="AC289" s="289" t="s">
        <v>384</v>
      </c>
      <c r="AG289" s="81"/>
      <c r="AJ289" s="87" t="s">
        <v>87</v>
      </c>
      <c r="AK289" s="87">
        <v>1</v>
      </c>
      <c r="BB289" s="290" t="s">
        <v>93</v>
      </c>
      <c r="BM289" s="81">
        <f t="shared" si="13"/>
        <v>52.344000000000001</v>
      </c>
      <c r="BN289" s="81">
        <f t="shared" si="14"/>
        <v>52.344000000000001</v>
      </c>
      <c r="BO289" s="81">
        <f t="shared" si="15"/>
        <v>7.6923076923076927E-2</v>
      </c>
      <c r="BP289" s="81">
        <f t="shared" si="16"/>
        <v>7.6923076923076927E-2</v>
      </c>
    </row>
    <row r="290" spans="1:68" ht="27" customHeight="1" x14ac:dyDescent="0.25">
      <c r="A290" s="63" t="s">
        <v>419</v>
      </c>
      <c r="B290" s="63" t="s">
        <v>420</v>
      </c>
      <c r="C290" s="36">
        <v>4301135308</v>
      </c>
      <c r="D290" s="306">
        <v>4640242181349</v>
      </c>
      <c r="E290" s="306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147</v>
      </c>
      <c r="L290" s="37" t="s">
        <v>86</v>
      </c>
      <c r="M290" s="38" t="s">
        <v>84</v>
      </c>
      <c r="N290" s="38"/>
      <c r="O290" s="37">
        <v>180</v>
      </c>
      <c r="P290" s="307" t="s">
        <v>421</v>
      </c>
      <c r="Q290" s="308"/>
      <c r="R290" s="308"/>
      <c r="S290" s="308"/>
      <c r="T290" s="309"/>
      <c r="U290" s="39" t="s">
        <v>46</v>
      </c>
      <c r="V290" s="39" t="s">
        <v>46</v>
      </c>
      <c r="W290" s="40" t="s">
        <v>39</v>
      </c>
      <c r="X290" s="58">
        <v>18</v>
      </c>
      <c r="Y290" s="55">
        <f t="shared" si="12"/>
        <v>18</v>
      </c>
      <c r="Z290" s="41">
        <f>IFERROR(IF(X290="","",X290*0.00502),"")</f>
        <v>9.0359999999999996E-2</v>
      </c>
      <c r="AA290" s="68" t="s">
        <v>46</v>
      </c>
      <c r="AB290" s="69" t="s">
        <v>46</v>
      </c>
      <c r="AC290" s="291" t="s">
        <v>384</v>
      </c>
      <c r="AG290" s="81"/>
      <c r="AJ290" s="87" t="s">
        <v>87</v>
      </c>
      <c r="AK290" s="87">
        <v>1</v>
      </c>
      <c r="BB290" s="292" t="s">
        <v>93</v>
      </c>
      <c r="BM290" s="81">
        <f t="shared" si="13"/>
        <v>52.344000000000001</v>
      </c>
      <c r="BN290" s="81">
        <f t="shared" si="14"/>
        <v>52.344000000000001</v>
      </c>
      <c r="BO290" s="81">
        <f t="shared" si="15"/>
        <v>7.6923076923076927E-2</v>
      </c>
      <c r="BP290" s="81">
        <f t="shared" si="16"/>
        <v>7.6923076923076927E-2</v>
      </c>
    </row>
    <row r="291" spans="1:68" ht="27" hidden="1" customHeight="1" x14ac:dyDescent="0.25">
      <c r="A291" s="63" t="s">
        <v>422</v>
      </c>
      <c r="B291" s="63" t="s">
        <v>423</v>
      </c>
      <c r="C291" s="36">
        <v>4301135307</v>
      </c>
      <c r="D291" s="306">
        <v>4640242181370</v>
      </c>
      <c r="E291" s="306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147</v>
      </c>
      <c r="L291" s="37" t="s">
        <v>86</v>
      </c>
      <c r="M291" s="38" t="s">
        <v>84</v>
      </c>
      <c r="N291" s="38"/>
      <c r="O291" s="37">
        <v>180</v>
      </c>
      <c r="P291" s="310" t="s">
        <v>424</v>
      </c>
      <c r="Q291" s="308"/>
      <c r="R291" s="308"/>
      <c r="S291" s="308"/>
      <c r="T291" s="30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2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3" t="s">
        <v>425</v>
      </c>
      <c r="AG291" s="81"/>
      <c r="AJ291" s="87" t="s">
        <v>87</v>
      </c>
      <c r="AK291" s="87">
        <v>1</v>
      </c>
      <c r="BB291" s="294" t="s">
        <v>93</v>
      </c>
      <c r="BM291" s="81">
        <f t="shared" si="13"/>
        <v>0</v>
      </c>
      <c r="BN291" s="81">
        <f t="shared" si="14"/>
        <v>0</v>
      </c>
      <c r="BO291" s="81">
        <f t="shared" si="15"/>
        <v>0</v>
      </c>
      <c r="BP291" s="81">
        <f t="shared" si="16"/>
        <v>0</v>
      </c>
    </row>
    <row r="292" spans="1:68" ht="27" hidden="1" customHeight="1" x14ac:dyDescent="0.25">
      <c r="A292" s="63" t="s">
        <v>426</v>
      </c>
      <c r="B292" s="63" t="s">
        <v>427</v>
      </c>
      <c r="C292" s="36">
        <v>4301135198</v>
      </c>
      <c r="D292" s="306">
        <v>4640242180663</v>
      </c>
      <c r="E292" s="306"/>
      <c r="F292" s="62">
        <v>0.9</v>
      </c>
      <c r="G292" s="37">
        <v>4</v>
      </c>
      <c r="H292" s="62">
        <v>3.6</v>
      </c>
      <c r="I292" s="62">
        <v>3.83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311" t="s">
        <v>428</v>
      </c>
      <c r="Q292" s="308"/>
      <c r="R292" s="308"/>
      <c r="S292" s="308"/>
      <c r="T292" s="30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2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5" t="s">
        <v>429</v>
      </c>
      <c r="AG292" s="81"/>
      <c r="AJ292" s="87" t="s">
        <v>87</v>
      </c>
      <c r="AK292" s="87">
        <v>1</v>
      </c>
      <c r="BB292" s="296" t="s">
        <v>93</v>
      </c>
      <c r="BM292" s="81">
        <f t="shared" si="13"/>
        <v>0</v>
      </c>
      <c r="BN292" s="81">
        <f t="shared" si="14"/>
        <v>0</v>
      </c>
      <c r="BO292" s="81">
        <f t="shared" si="15"/>
        <v>0</v>
      </c>
      <c r="BP292" s="81">
        <f t="shared" si="16"/>
        <v>0</v>
      </c>
    </row>
    <row r="293" spans="1:68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15"/>
      <c r="P293" s="312" t="s">
        <v>40</v>
      </c>
      <c r="Q293" s="313"/>
      <c r="R293" s="313"/>
      <c r="S293" s="313"/>
      <c r="T293" s="313"/>
      <c r="U293" s="313"/>
      <c r="V293" s="314"/>
      <c r="W293" s="42" t="s">
        <v>39</v>
      </c>
      <c r="X293" s="43">
        <f>IFERROR(SUM(X277:X292),"0")</f>
        <v>164</v>
      </c>
      <c r="Y293" s="43">
        <f>IFERROR(SUM(Y277:Y292),"0")</f>
        <v>164</v>
      </c>
      <c r="Z293" s="43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1.0663199999999999</v>
      </c>
      <c r="AA293" s="67"/>
      <c r="AB293" s="67"/>
      <c r="AC293" s="67"/>
    </row>
    <row r="294" spans="1:68" x14ac:dyDescent="0.2">
      <c r="A294" s="303"/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15"/>
      <c r="P294" s="312" t="s">
        <v>40</v>
      </c>
      <c r="Q294" s="313"/>
      <c r="R294" s="313"/>
      <c r="S294" s="313"/>
      <c r="T294" s="313"/>
      <c r="U294" s="313"/>
      <c r="V294" s="314"/>
      <c r="W294" s="42" t="s">
        <v>0</v>
      </c>
      <c r="X294" s="43">
        <f>IFERROR(SUMPRODUCT(X277:X292*H277:H292),"0")</f>
        <v>442.80000000000007</v>
      </c>
      <c r="Y294" s="43">
        <f>IFERROR(SUMPRODUCT(Y277:Y292*H277:H292),"0")</f>
        <v>442.80000000000007</v>
      </c>
      <c r="Z294" s="42"/>
      <c r="AA294" s="67"/>
      <c r="AB294" s="67"/>
      <c r="AC294" s="67"/>
    </row>
    <row r="295" spans="1:68" ht="15" customHeight="1" x14ac:dyDescent="0.2">
      <c r="A295" s="303"/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4"/>
      <c r="P295" s="300" t="s">
        <v>33</v>
      </c>
      <c r="Q295" s="301"/>
      <c r="R295" s="301"/>
      <c r="S295" s="301"/>
      <c r="T295" s="301"/>
      <c r="U295" s="301"/>
      <c r="V295" s="302"/>
      <c r="W295" s="42" t="s">
        <v>0</v>
      </c>
      <c r="X295" s="43">
        <f>IFERROR(X24+X31+X38+X46+X51+X55+X59+X64+X70+X76+X82+X88+X98+X103+X112+X116+X120+X126+X132+X138+X143+X148+X153+X158+X165+X173+X177+X183+X190+X195+X205+X213+X218+X223+X229+X235+X241+X247+X253+X257+X265+X269+X275+X294,"0")</f>
        <v>4230.4799999999996</v>
      </c>
      <c r="Y295" s="43">
        <f>IFERROR(Y24+Y31+Y38+Y46+Y51+Y55+Y59+Y64+Y70+Y76+Y82+Y88+Y98+Y103+Y112+Y116+Y120+Y126+Y132+Y138+Y143+Y148+Y153+Y158+Y165+Y173+Y177+Y183+Y190+Y195+Y205+Y213+Y218+Y223+Y229+Y235+Y241+Y247+Y253+Y257+Y265+Y269+Y275+Y294,"0")</f>
        <v>3746.6400000000003</v>
      </c>
      <c r="Z295" s="42"/>
      <c r="AA295" s="67"/>
      <c r="AB295" s="67"/>
      <c r="AC295" s="67"/>
    </row>
    <row r="296" spans="1:68" x14ac:dyDescent="0.2">
      <c r="A296" s="303"/>
      <c r="B296" s="303"/>
      <c r="C296" s="303"/>
      <c r="D296" s="303"/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04"/>
      <c r="P296" s="300" t="s">
        <v>34</v>
      </c>
      <c r="Q296" s="301"/>
      <c r="R296" s="301"/>
      <c r="S296" s="301"/>
      <c r="T296" s="301"/>
      <c r="U296" s="301"/>
      <c r="V296" s="302"/>
      <c r="W296" s="42" t="s">
        <v>0</v>
      </c>
      <c r="X296" s="43">
        <f>IFERROR(SUM(BM22:BM292),"0")</f>
        <v>4834.7911999999997</v>
      </c>
      <c r="Y296" s="43">
        <f>IFERROR(SUM(BN22:BN292),"0")</f>
        <v>4834.7911999999997</v>
      </c>
      <c r="Z296" s="42"/>
      <c r="AA296" s="67"/>
      <c r="AB296" s="67"/>
      <c r="AC296" s="67"/>
    </row>
    <row r="297" spans="1:68" x14ac:dyDescent="0.2">
      <c r="A297" s="303"/>
      <c r="B297" s="303"/>
      <c r="C297" s="303"/>
      <c r="D297" s="303"/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04"/>
      <c r="P297" s="300" t="s">
        <v>35</v>
      </c>
      <c r="Q297" s="301"/>
      <c r="R297" s="301"/>
      <c r="S297" s="301"/>
      <c r="T297" s="301"/>
      <c r="U297" s="301"/>
      <c r="V297" s="302"/>
      <c r="W297" s="42" t="s">
        <v>20</v>
      </c>
      <c r="X297" s="44">
        <f>ROUNDUP(SUM(BO22:BO292),0)</f>
        <v>15</v>
      </c>
      <c r="Y297" s="44">
        <f>ROUNDUP(SUM(BP22:BP292),0)</f>
        <v>15</v>
      </c>
      <c r="Z297" s="42"/>
      <c r="AA297" s="67"/>
      <c r="AB297" s="67"/>
      <c r="AC297" s="67"/>
    </row>
    <row r="298" spans="1:68" x14ac:dyDescent="0.2">
      <c r="A298" s="303"/>
      <c r="B298" s="303"/>
      <c r="C298" s="303"/>
      <c r="D298" s="303"/>
      <c r="E298" s="303"/>
      <c r="F298" s="303"/>
      <c r="G298" s="303"/>
      <c r="H298" s="303"/>
      <c r="I298" s="303"/>
      <c r="J298" s="303"/>
      <c r="K298" s="303"/>
      <c r="L298" s="303"/>
      <c r="M298" s="303"/>
      <c r="N298" s="303"/>
      <c r="O298" s="304"/>
      <c r="P298" s="300" t="s">
        <v>36</v>
      </c>
      <c r="Q298" s="301"/>
      <c r="R298" s="301"/>
      <c r="S298" s="301"/>
      <c r="T298" s="301"/>
      <c r="U298" s="301"/>
      <c r="V298" s="302"/>
      <c r="W298" s="42" t="s">
        <v>0</v>
      </c>
      <c r="X298" s="43">
        <f>GrossWeightTotal+PalletQtyTotal*25</f>
        <v>5209.7911999999997</v>
      </c>
      <c r="Y298" s="43">
        <f>GrossWeightTotalR+PalletQtyTotalR*25</f>
        <v>5209.7911999999997</v>
      </c>
      <c r="Z298" s="42"/>
      <c r="AA298" s="67"/>
      <c r="AB298" s="67"/>
      <c r="AC298" s="67"/>
    </row>
    <row r="299" spans="1:68" x14ac:dyDescent="0.2">
      <c r="A299" s="303"/>
      <c r="B299" s="303"/>
      <c r="C299" s="303"/>
      <c r="D299" s="303"/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4"/>
      <c r="P299" s="300" t="s">
        <v>37</v>
      </c>
      <c r="Q299" s="301"/>
      <c r="R299" s="301"/>
      <c r="S299" s="301"/>
      <c r="T299" s="301"/>
      <c r="U299" s="301"/>
      <c r="V299" s="302"/>
      <c r="W299" s="42" t="s">
        <v>20</v>
      </c>
      <c r="X299" s="43">
        <f>IFERROR(X23+X30+X37+X45+X50+X54+X58+X63+X69+X75+X81+X87+X97+X102+X111+X115+X119+X125+X131+X137+X142+X147+X152+X157+X164+X172+X176+X182+X189+X194+X204+X212+X217+X222+X228+X234+X240+X246+X252+X256+X264+X268+X274+X293,"0")</f>
        <v>1290</v>
      </c>
      <c r="Y299" s="43">
        <f>IFERROR(Y23+Y30+Y37+Y45+Y50+Y54+Y58+Y63+Y69+Y75+Y81+Y87+Y97+Y102+Y111+Y115+Y119+Y125+Y131+Y137+Y142+Y147+Y152+Y157+Y164+Y172+Y176+Y182+Y189+Y194+Y204+Y212+Y217+Y222+Y228+Y234+Y240+Y246+Y252+Y256+Y264+Y268+Y274+Y293,"0")</f>
        <v>1290</v>
      </c>
      <c r="Z299" s="42"/>
      <c r="AA299" s="67"/>
      <c r="AB299" s="67"/>
      <c r="AC299" s="67"/>
    </row>
    <row r="300" spans="1:68" ht="14.25" hidden="1" x14ac:dyDescent="0.2">
      <c r="A300" s="303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4"/>
      <c r="P300" s="300" t="s">
        <v>38</v>
      </c>
      <c r="Q300" s="301"/>
      <c r="R300" s="301"/>
      <c r="S300" s="301"/>
      <c r="T300" s="301"/>
      <c r="U300" s="301"/>
      <c r="V300" s="302"/>
      <c r="W300" s="45" t="s">
        <v>52</v>
      </c>
      <c r="X300" s="42"/>
      <c r="Y300" s="42"/>
      <c r="Z300" s="42">
        <f>IFERROR(Z23+Z30+Z37+Z45+Z50+Z54+Z58+Z63+Z69+Z75+Z81+Z87+Z97+Z102+Z111+Z115+Z119+Z125+Z131+Z137+Z142+Z147+Z152+Z157+Z164+Z172+Z176+Z182+Z189+Z194+Z204+Z212+Z217+Z222+Z228+Z234+Z240+Z246+Z252+Z256+Z264+Z268+Z274+Z293,"0")</f>
        <v>18.114279999999997</v>
      </c>
      <c r="AA300" s="67"/>
      <c r="AB300" s="67"/>
      <c r="AC300" s="67"/>
    </row>
    <row r="301" spans="1:68" ht="13.5" thickBot="1" x14ac:dyDescent="0.25"/>
    <row r="302" spans="1:68" ht="27" thickTop="1" thickBot="1" x14ac:dyDescent="0.25">
      <c r="A302" s="46" t="s">
        <v>9</v>
      </c>
      <c r="B302" s="88" t="s">
        <v>79</v>
      </c>
      <c r="C302" s="297" t="s">
        <v>45</v>
      </c>
      <c r="D302" s="297" t="s">
        <v>45</v>
      </c>
      <c r="E302" s="297" t="s">
        <v>45</v>
      </c>
      <c r="F302" s="297" t="s">
        <v>45</v>
      </c>
      <c r="G302" s="297" t="s">
        <v>45</v>
      </c>
      <c r="H302" s="297" t="s">
        <v>45</v>
      </c>
      <c r="I302" s="297" t="s">
        <v>45</v>
      </c>
      <c r="J302" s="297" t="s">
        <v>45</v>
      </c>
      <c r="K302" s="297" t="s">
        <v>45</v>
      </c>
      <c r="L302" s="297" t="s">
        <v>45</v>
      </c>
      <c r="M302" s="297" t="s">
        <v>45</v>
      </c>
      <c r="N302" s="305"/>
      <c r="O302" s="297" t="s">
        <v>45</v>
      </c>
      <c r="P302" s="297" t="s">
        <v>45</v>
      </c>
      <c r="Q302" s="297" t="s">
        <v>45</v>
      </c>
      <c r="R302" s="297" t="s">
        <v>45</v>
      </c>
      <c r="S302" s="297" t="s">
        <v>45</v>
      </c>
      <c r="T302" s="297" t="s">
        <v>45</v>
      </c>
      <c r="U302" s="88" t="s">
        <v>244</v>
      </c>
      <c r="V302" s="88" t="s">
        <v>253</v>
      </c>
      <c r="W302" s="297" t="s">
        <v>272</v>
      </c>
      <c r="X302" s="297" t="s">
        <v>272</v>
      </c>
      <c r="Y302" s="297" t="s">
        <v>272</v>
      </c>
      <c r="Z302" s="297" t="s">
        <v>272</v>
      </c>
      <c r="AA302" s="297" t="s">
        <v>272</v>
      </c>
      <c r="AB302" s="297" t="s">
        <v>272</v>
      </c>
      <c r="AC302" s="297" t="s">
        <v>272</v>
      </c>
      <c r="AD302" s="88" t="s">
        <v>341</v>
      </c>
      <c r="AE302" s="88" t="s">
        <v>346</v>
      </c>
      <c r="AF302" s="88" t="s">
        <v>350</v>
      </c>
      <c r="AG302" s="88" t="s">
        <v>358</v>
      </c>
    </row>
    <row r="303" spans="1:68" ht="14.25" customHeight="1" thickTop="1" x14ac:dyDescent="0.2">
      <c r="A303" s="298" t="s">
        <v>10</v>
      </c>
      <c r="B303" s="297" t="s">
        <v>79</v>
      </c>
      <c r="C303" s="297" t="s">
        <v>88</v>
      </c>
      <c r="D303" s="297" t="s">
        <v>97</v>
      </c>
      <c r="E303" s="297" t="s">
        <v>107</v>
      </c>
      <c r="F303" s="297" t="s">
        <v>118</v>
      </c>
      <c r="G303" s="297" t="s">
        <v>143</v>
      </c>
      <c r="H303" s="297" t="s">
        <v>150</v>
      </c>
      <c r="I303" s="297" t="s">
        <v>156</v>
      </c>
      <c r="J303" s="297" t="s">
        <v>164</v>
      </c>
      <c r="K303" s="297" t="s">
        <v>184</v>
      </c>
      <c r="L303" s="297" t="s">
        <v>188</v>
      </c>
      <c r="M303" s="297" t="s">
        <v>208</v>
      </c>
      <c r="N303" s="1"/>
      <c r="O303" s="297" t="s">
        <v>214</v>
      </c>
      <c r="P303" s="297" t="s">
        <v>221</v>
      </c>
      <c r="Q303" s="297" t="s">
        <v>228</v>
      </c>
      <c r="R303" s="297" t="s">
        <v>232</v>
      </c>
      <c r="S303" s="297" t="s">
        <v>235</v>
      </c>
      <c r="T303" s="297" t="s">
        <v>240</v>
      </c>
      <c r="U303" s="297" t="s">
        <v>245</v>
      </c>
      <c r="V303" s="297" t="s">
        <v>254</v>
      </c>
      <c r="W303" s="297" t="s">
        <v>273</v>
      </c>
      <c r="X303" s="297" t="s">
        <v>289</v>
      </c>
      <c r="Y303" s="297" t="s">
        <v>293</v>
      </c>
      <c r="Z303" s="297" t="s">
        <v>308</v>
      </c>
      <c r="AA303" s="297" t="s">
        <v>319</v>
      </c>
      <c r="AB303" s="297" t="s">
        <v>324</v>
      </c>
      <c r="AC303" s="297" t="s">
        <v>335</v>
      </c>
      <c r="AD303" s="297" t="s">
        <v>342</v>
      </c>
      <c r="AE303" s="297" t="s">
        <v>347</v>
      </c>
      <c r="AF303" s="297" t="s">
        <v>351</v>
      </c>
      <c r="AG303" s="297" t="s">
        <v>358</v>
      </c>
    </row>
    <row r="304" spans="1:68" ht="13.5" thickBot="1" x14ac:dyDescent="0.25">
      <c r="A304" s="299"/>
      <c r="B304" s="297"/>
      <c r="C304" s="297"/>
      <c r="D304" s="297"/>
      <c r="E304" s="297"/>
      <c r="F304" s="297"/>
      <c r="G304" s="297"/>
      <c r="H304" s="297"/>
      <c r="I304" s="297"/>
      <c r="J304" s="297"/>
      <c r="K304" s="297"/>
      <c r="L304" s="297"/>
      <c r="M304" s="297"/>
      <c r="N304" s="1"/>
      <c r="O304" s="297"/>
      <c r="P304" s="297"/>
      <c r="Q304" s="297"/>
      <c r="R304" s="297"/>
      <c r="S304" s="297"/>
      <c r="T304" s="297"/>
      <c r="U304" s="297"/>
      <c r="V304" s="297"/>
      <c r="W304" s="297"/>
      <c r="X304" s="297"/>
      <c r="Y304" s="297"/>
      <c r="Z304" s="297"/>
      <c r="AA304" s="297"/>
      <c r="AB304" s="297"/>
      <c r="AC304" s="297"/>
      <c r="AD304" s="297"/>
      <c r="AE304" s="297"/>
      <c r="AF304" s="297"/>
      <c r="AG304" s="297"/>
    </row>
    <row r="305" spans="1:33" ht="18" thickTop="1" thickBot="1" x14ac:dyDescent="0.25">
      <c r="A305" s="46" t="s">
        <v>13</v>
      </c>
      <c r="B305" s="52">
        <f>IFERROR(X22*H22,"0")</f>
        <v>0</v>
      </c>
      <c r="C305" s="52">
        <f>IFERROR(X28*H28,"0")+IFERROR(X29*H29,"0")</f>
        <v>168</v>
      </c>
      <c r="D305" s="52">
        <f>IFERROR(X34*H34,"0")+IFERROR(X35*H35,"0")+IFERROR(X36*H36,"0")</f>
        <v>0</v>
      </c>
      <c r="E305" s="52">
        <f>IFERROR(X41*H41,"0")+IFERROR(X42*H42,"0")+IFERROR(X43*H43,"0")+IFERROR(X44*H44,"0")</f>
        <v>168</v>
      </c>
      <c r="F305" s="52">
        <f>IFERROR(X49*H49,"0")+IFERROR(X53*H53,"0")+IFERROR(X57*H57,"0")+IFERROR(X61*H61,"0")+IFERROR(X62*H62,"0")+IFERROR(X66*H66,"0")+IFERROR(X67*H67,"0")+IFERROR(X68*H68,"0")</f>
        <v>84</v>
      </c>
      <c r="G305" s="52">
        <f>IFERROR(X73*H73,"0")+IFERROR(X74*H74,"0")</f>
        <v>0</v>
      </c>
      <c r="H305" s="52">
        <f>IFERROR(X79*H79,"0")+IFERROR(X80*H80,"0")</f>
        <v>100.8</v>
      </c>
      <c r="I305" s="52">
        <f>IFERROR(X85*H85,"0")+IFERROR(X86*H86,"0")</f>
        <v>252</v>
      </c>
      <c r="J305" s="52">
        <f>IFERROR(X91*H91,"0")+IFERROR(X92*H92,"0")+IFERROR(X93*H93,"0")+IFERROR(X94*H94,"0")+IFERROR(X95*H95,"0")+IFERROR(X96*H96,"0")</f>
        <v>483.84000000000003</v>
      </c>
      <c r="K305" s="52">
        <f>IFERROR(X101*H101,"0")</f>
        <v>0</v>
      </c>
      <c r="L305" s="52">
        <f>IFERROR(X106*H106,"0")+IFERROR(X107*H107,"0")+IFERROR(X108*H108,"0")+IFERROR(X109*H109,"0")+IFERROR(X110*H110,"0")+IFERROR(X114*H114,"0")+IFERROR(X118*H118,"0")</f>
        <v>840</v>
      </c>
      <c r="M305" s="52">
        <f>IFERROR(X123*H123,"0")+IFERROR(X124*H124,"0")</f>
        <v>336</v>
      </c>
      <c r="N305" s="1"/>
      <c r="O305" s="52">
        <f>IFERROR(X129*H129,"0")+IFERROR(X130*H130,"0")</f>
        <v>336</v>
      </c>
      <c r="P305" s="52">
        <f>IFERROR(X135*H135,"0")+IFERROR(X136*H136,"0")</f>
        <v>0</v>
      </c>
      <c r="Q305" s="52">
        <f>IFERROR(X141*H141,"0")</f>
        <v>0</v>
      </c>
      <c r="R305" s="52">
        <f>IFERROR(X146*H146,"0")</f>
        <v>0</v>
      </c>
      <c r="S305" s="52">
        <f>IFERROR(X151*H151,"0")</f>
        <v>48</v>
      </c>
      <c r="T305" s="52">
        <f>IFERROR(X156*H156,"0")</f>
        <v>47.04</v>
      </c>
      <c r="U305" s="52">
        <f>IFERROR(X162*H162,"0")+IFERROR(X163*H163,"0")</f>
        <v>0</v>
      </c>
      <c r="V305" s="52">
        <f>IFERROR(X169*H169,"0")+IFERROR(X170*H170,"0")+IFERROR(X171*H171,"0")+IFERROR(X175*H175,"0")</f>
        <v>210</v>
      </c>
      <c r="W305" s="52">
        <f>IFERROR(X181*H181,"0")+IFERROR(X185*H185,"0")+IFERROR(X186*H186,"0")+IFERROR(X187*H187,"0")+IFERROR(X188*H188,"0")</f>
        <v>0</v>
      </c>
      <c r="X305" s="52">
        <f>IFERROR(X193*H193,"0")</f>
        <v>0</v>
      </c>
      <c r="Y305" s="52">
        <f>IFERROR(X198*H198,"0")+IFERROR(X199*H199,"0")+IFERROR(X200*H200,"0")+IFERROR(X201*H201,"0")+IFERROR(X202*H202,"0")+IFERROR(X203*H203,"0")</f>
        <v>0</v>
      </c>
      <c r="Z305" s="52">
        <f>IFERROR(X208*H208,"0")+IFERROR(X209*H209,"0")+IFERROR(X210*H210,"0")+IFERROR(X211*H211,"0")</f>
        <v>0</v>
      </c>
      <c r="AA305" s="52">
        <f>IFERROR(X216*H216,"0")</f>
        <v>0</v>
      </c>
      <c r="AB305" s="52">
        <f>IFERROR(X221*H221,"0")+IFERROR(X225*H225,"0")+IFERROR(X226*H226,"0")+IFERROR(X227*H227,"0")</f>
        <v>0</v>
      </c>
      <c r="AC305" s="52">
        <f>IFERROR(X232*H232,"0")+IFERROR(X233*H233,"0")</f>
        <v>0</v>
      </c>
      <c r="AD305" s="52">
        <f>IFERROR(X239*H239,"0")</f>
        <v>0</v>
      </c>
      <c r="AE305" s="52">
        <f>IFERROR(X245*H245,"0")</f>
        <v>630</v>
      </c>
      <c r="AF305" s="52">
        <f>IFERROR(X251*H251,"0")+IFERROR(X255*H255,"0")</f>
        <v>84</v>
      </c>
      <c r="AG305" s="52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442.80000000000007</v>
      </c>
    </row>
    <row r="306" spans="1:33" ht="13.5" thickTop="1" x14ac:dyDescent="0.2">
      <c r="C306" s="1"/>
    </row>
    <row r="307" spans="1:33" ht="19.5" customHeight="1" x14ac:dyDescent="0.2">
      <c r="A307" s="70" t="s">
        <v>62</v>
      </c>
      <c r="B307" s="70" t="s">
        <v>63</v>
      </c>
      <c r="C307" s="70" t="s">
        <v>65</v>
      </c>
    </row>
    <row r="308" spans="1:33" x14ac:dyDescent="0.2">
      <c r="A308" s="71">
        <f>SUMPRODUCT(--(BB:BB="ЗПФ"),--(W:W="кор"),H:H,Y:Y)+SUMPRODUCT(--(BB:BB="ЗПФ"),--(W:W="кг"),Y:Y)</f>
        <v>1638</v>
      </c>
      <c r="B308" s="72">
        <f>SUMPRODUCT(--(BB:BB="ПГП"),--(W:W="кор"),H:H,Y:Y)+SUMPRODUCT(--(BB:BB="ПГП"),--(W:W="кг"),Y:Y)</f>
        <v>2592.4799999999991</v>
      </c>
      <c r="C308" s="72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0,00"/>
        <filter val="100,80"/>
        <filter val="112,00"/>
        <filter val="120,00"/>
        <filter val="126,00"/>
        <filter val="15"/>
        <filter val="164,00"/>
        <filter val="168,00"/>
        <filter val="18,00"/>
        <filter val="210,00"/>
        <filter val="24,00"/>
        <filter val="252,00"/>
        <filter val="28,00"/>
        <filter val="30,00"/>
        <filter val="336,00"/>
        <filter val="36,00"/>
        <filter val="4 230,48"/>
        <filter val="4 834,79"/>
        <filter val="42,00"/>
        <filter val="442,80"/>
        <filter val="47,04"/>
        <filter val="48,00"/>
        <filter val="483,84"/>
        <filter val="5 209,79"/>
        <filter val="56,00"/>
        <filter val="630,00"/>
        <filter val="70,00"/>
        <filter val="84,00"/>
        <filter val="840,00"/>
      </filters>
    </filterColumn>
    <filterColumn colId="29" showButton="0"/>
    <filterColumn colId="30" showButton="0"/>
  </autoFilter>
  <dataConsolidate/>
  <mergeCells count="53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95:V295"/>
    <mergeCell ref="A295:O300"/>
    <mergeCell ref="P296:V296"/>
    <mergeCell ref="P297:V297"/>
    <mergeCell ref="P298:V298"/>
    <mergeCell ref="P299:V299"/>
    <mergeCell ref="P300:V300"/>
    <mergeCell ref="C302:T302"/>
    <mergeCell ref="W302:AC302"/>
    <mergeCell ref="A303:A304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K303:K304"/>
    <mergeCell ref="L303:L304"/>
    <mergeCell ref="M303:M304"/>
    <mergeCell ref="O303:O304"/>
    <mergeCell ref="P303:P304"/>
    <mergeCell ref="Q303:Q304"/>
    <mergeCell ref="R303:R304"/>
    <mergeCell ref="S303:S304"/>
    <mergeCell ref="AC303:AC304"/>
    <mergeCell ref="AD303:AD304"/>
    <mergeCell ref="AE303:AE304"/>
    <mergeCell ref="AF303:AF304"/>
    <mergeCell ref="AG303:AG304"/>
    <mergeCell ref="T303:T304"/>
    <mergeCell ref="U303:U304"/>
    <mergeCell ref="V303:V304"/>
    <mergeCell ref="W303:W304"/>
    <mergeCell ref="X303:X304"/>
    <mergeCell ref="Y303:Y304"/>
    <mergeCell ref="Z303:Z304"/>
    <mergeCell ref="AA303:AA304"/>
    <mergeCell ref="AB303:AB30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92 X271:X273 X267 X261:X263 X255 X251 X245 X239 X232:X233 X225:X227 X221 X216 X208:X211 X198:X203 X193 X185:X188 X181 X175 X169:X171 X162:X163 X156 X151 X146 X141 X135:X136 X129:X130 X123:X124 X118 X114 X106:X110 X101 X91:X96 X85:X86 X79:X80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430</v>
      </c>
      <c r="H1" s="9"/>
    </row>
    <row r="3" spans="2:8" x14ac:dyDescent="0.2">
      <c r="B3" s="53" t="s">
        <v>431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432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433</v>
      </c>
      <c r="C6" s="53" t="s">
        <v>434</v>
      </c>
      <c r="D6" s="53" t="s">
        <v>435</v>
      </c>
      <c r="E6" s="53" t="s">
        <v>46</v>
      </c>
    </row>
    <row r="7" spans="2:8" x14ac:dyDescent="0.2">
      <c r="B7" s="53" t="s">
        <v>436</v>
      </c>
      <c r="C7" s="53" t="s">
        <v>437</v>
      </c>
      <c r="D7" s="53" t="s">
        <v>438</v>
      </c>
      <c r="E7" s="53" t="s">
        <v>46</v>
      </c>
    </row>
    <row r="8" spans="2:8" x14ac:dyDescent="0.2">
      <c r="B8" s="53" t="s">
        <v>439</v>
      </c>
      <c r="C8" s="53" t="s">
        <v>440</v>
      </c>
      <c r="D8" s="53" t="s">
        <v>441</v>
      </c>
      <c r="E8" s="53" t="s">
        <v>46</v>
      </c>
    </row>
    <row r="9" spans="2:8" x14ac:dyDescent="0.2">
      <c r="B9" s="53" t="s">
        <v>442</v>
      </c>
      <c r="C9" s="53" t="s">
        <v>443</v>
      </c>
      <c r="D9" s="53" t="s">
        <v>444</v>
      </c>
      <c r="E9" s="53" t="s">
        <v>46</v>
      </c>
    </row>
    <row r="10" spans="2:8" x14ac:dyDescent="0.2">
      <c r="B10" s="53" t="s">
        <v>445</v>
      </c>
      <c r="C10" s="53" t="s">
        <v>446</v>
      </c>
      <c r="D10" s="53" t="s">
        <v>447</v>
      </c>
      <c r="E10" s="53" t="s">
        <v>46</v>
      </c>
    </row>
    <row r="11" spans="2:8" x14ac:dyDescent="0.2">
      <c r="B11" s="53" t="s">
        <v>448</v>
      </c>
      <c r="C11" s="53" t="s">
        <v>449</v>
      </c>
      <c r="D11" s="53" t="s">
        <v>239</v>
      </c>
      <c r="E11" s="53" t="s">
        <v>46</v>
      </c>
    </row>
    <row r="13" spans="2:8" x14ac:dyDescent="0.2">
      <c r="B13" s="53" t="s">
        <v>450</v>
      </c>
      <c r="C13" s="53" t="s">
        <v>434</v>
      </c>
      <c r="D13" s="53" t="s">
        <v>46</v>
      </c>
      <c r="E13" s="53" t="s">
        <v>46</v>
      </c>
    </row>
    <row r="15" spans="2:8" x14ac:dyDescent="0.2">
      <c r="B15" s="53" t="s">
        <v>451</v>
      </c>
      <c r="C15" s="53" t="s">
        <v>437</v>
      </c>
      <c r="D15" s="53" t="s">
        <v>46</v>
      </c>
      <c r="E15" s="53" t="s">
        <v>46</v>
      </c>
    </row>
    <row r="17" spans="2:5" x14ac:dyDescent="0.2">
      <c r="B17" s="53" t="s">
        <v>452</v>
      </c>
      <c r="C17" s="53" t="s">
        <v>440</v>
      </c>
      <c r="D17" s="53" t="s">
        <v>46</v>
      </c>
      <c r="E17" s="53" t="s">
        <v>46</v>
      </c>
    </row>
    <row r="19" spans="2:5" x14ac:dyDescent="0.2">
      <c r="B19" s="53" t="s">
        <v>453</v>
      </c>
      <c r="C19" s="53" t="s">
        <v>443</v>
      </c>
      <c r="D19" s="53" t="s">
        <v>46</v>
      </c>
      <c r="E19" s="53" t="s">
        <v>46</v>
      </c>
    </row>
    <row r="21" spans="2:5" x14ac:dyDescent="0.2">
      <c r="B21" s="53" t="s">
        <v>454</v>
      </c>
      <c r="C21" s="53" t="s">
        <v>446</v>
      </c>
      <c r="D21" s="53" t="s">
        <v>46</v>
      </c>
      <c r="E21" s="53" t="s">
        <v>46</v>
      </c>
    </row>
    <row r="23" spans="2:5" x14ac:dyDescent="0.2">
      <c r="B23" s="53" t="s">
        <v>455</v>
      </c>
      <c r="C23" s="53" t="s">
        <v>449</v>
      </c>
      <c r="D23" s="53" t="s">
        <v>46</v>
      </c>
      <c r="E23" s="53" t="s">
        <v>46</v>
      </c>
    </row>
    <row r="25" spans="2:5" x14ac:dyDescent="0.2">
      <c r="B25" s="53" t="s">
        <v>456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457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458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459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460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461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462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463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464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465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466</v>
      </c>
      <c r="C35" s="53" t="s">
        <v>46</v>
      </c>
      <c r="D35" s="53" t="s">
        <v>46</v>
      </c>
      <c r="E35" s="53" t="s">
        <v>46</v>
      </c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