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A0ABA6-1DD5-42E4-B247-3247EAB7BF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Y195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BP53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9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7" i="1" l="1"/>
  <c r="X295" i="1"/>
  <c r="Y30" i="1"/>
  <c r="Y37" i="1"/>
  <c r="Z37" i="1"/>
  <c r="BN35" i="1"/>
  <c r="Z45" i="1"/>
  <c r="BN49" i="1"/>
  <c r="BP49" i="1"/>
  <c r="Y50" i="1"/>
  <c r="BN53" i="1"/>
  <c r="BN114" i="1"/>
  <c r="BP114" i="1"/>
  <c r="Y115" i="1"/>
  <c r="Z212" i="1"/>
  <c r="BN208" i="1"/>
  <c r="BN210" i="1"/>
  <c r="Z234" i="1"/>
  <c r="BN232" i="1"/>
  <c r="Y59" i="1"/>
  <c r="Y58" i="1"/>
  <c r="BP57" i="1"/>
  <c r="BN57" i="1"/>
  <c r="Y112" i="1"/>
  <c r="BP106" i="1"/>
  <c r="BN106" i="1"/>
  <c r="BP108" i="1"/>
  <c r="BN108" i="1"/>
  <c r="BP110" i="1"/>
  <c r="BN110" i="1"/>
  <c r="BP185" i="1"/>
  <c r="BN185" i="1"/>
  <c r="BP187" i="1"/>
  <c r="BN187" i="1"/>
  <c r="BP199" i="1"/>
  <c r="BN199" i="1"/>
  <c r="BP201" i="1"/>
  <c r="BN201" i="1"/>
  <c r="BP203" i="1"/>
  <c r="BN203" i="1"/>
  <c r="Y218" i="1"/>
  <c r="Y217" i="1"/>
  <c r="BP216" i="1"/>
  <c r="BN216" i="1"/>
  <c r="Y229" i="1"/>
  <c r="BP225" i="1"/>
  <c r="BN225" i="1"/>
  <c r="BP227" i="1"/>
  <c r="BN227" i="1"/>
  <c r="Y269" i="1"/>
  <c r="Y268" i="1"/>
  <c r="BP267" i="1"/>
  <c r="BN267" i="1"/>
  <c r="BN22" i="1"/>
  <c r="BP22" i="1"/>
  <c r="Y23" i="1"/>
  <c r="Z30" i="1"/>
  <c r="BN28" i="1"/>
  <c r="BP28" i="1"/>
  <c r="X296" i="1"/>
  <c r="Y46" i="1"/>
  <c r="BN42" i="1"/>
  <c r="BN44" i="1"/>
  <c r="Y55" i="1"/>
  <c r="Y54" i="1"/>
  <c r="Y63" i="1"/>
  <c r="BP61" i="1"/>
  <c r="BN61" i="1"/>
  <c r="BP74" i="1"/>
  <c r="BN74" i="1"/>
  <c r="BP86" i="1"/>
  <c r="BN86" i="1"/>
  <c r="Y103" i="1"/>
  <c r="Y102" i="1"/>
  <c r="BP101" i="1"/>
  <c r="BN101" i="1"/>
  <c r="Y131" i="1"/>
  <c r="BP129" i="1"/>
  <c r="BN129" i="1"/>
  <c r="Y173" i="1"/>
  <c r="BP169" i="1"/>
  <c r="BN169" i="1"/>
  <c r="BP171" i="1"/>
  <c r="BN171" i="1"/>
  <c r="Y183" i="1"/>
  <c r="Y182" i="1"/>
  <c r="BP181" i="1"/>
  <c r="BN18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Z63" i="1"/>
  <c r="Y76" i="1"/>
  <c r="Y81" i="1"/>
  <c r="Y88" i="1"/>
  <c r="Z97" i="1"/>
  <c r="Z111" i="1"/>
  <c r="Z125" i="1"/>
  <c r="Z131" i="1"/>
  <c r="Z164" i="1"/>
  <c r="Z172" i="1"/>
  <c r="Z189" i="1"/>
  <c r="Z228" i="1"/>
  <c r="Y234" i="1"/>
  <c r="Y235" i="1"/>
  <c r="Z274" i="1"/>
  <c r="Y294" i="1"/>
  <c r="F9" i="1"/>
  <c r="J9" i="1"/>
  <c r="F10" i="1"/>
  <c r="X298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Z300" i="1" s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6" i="1" l="1"/>
  <c r="Y295" i="1"/>
  <c r="Y297" i="1"/>
  <c r="Y299" i="1"/>
  <c r="Y298" i="1"/>
  <c r="C308" i="1" s="1"/>
  <c r="A308" i="1"/>
  <c r="B308" i="1" l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<sst xmlns="http://schemas.openxmlformats.org/spreadsheetml/2006/main" count="1389" uniqueCount="467">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</sst>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433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0.5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42</v>
      </c>
      <c r="Y29" s="28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42</v>
      </c>
      <c r="Y30" s="290">
        <f>IFERROR(SUM(Y28:Y29),"0")</f>
        <v>42</v>
      </c>
      <c r="Z30" s="290">
        <f>IFERROR(IF(Z28="",0,Z28),"0")+IFERROR(IF(Z29="",0,Z29),"0")</f>
        <v>0.39522000000000002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63</v>
      </c>
      <c r="Y31" s="290">
        <f>IFERROR(SUMPRODUCT(Y28:Y29*H28:H29),"0")</f>
        <v>63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70</v>
      </c>
      <c r="Y97" s="290">
        <f>IFERROR(SUM(Y91:Y96),"0")</f>
        <v>70</v>
      </c>
      <c r="Z97" s="290">
        <f>IFERROR(IF(Z91="",0,Z91),"0")+IFERROR(IF(Z92="",0,Z92),"0")+IFERROR(IF(Z93="",0,Z93),"0")+IFERROR(IF(Z94="",0,Z94),"0")+IFERROR(IF(Z95="",0,Z95),"0")+IFERROR(IF(Z96="",0,Z96),"0")</f>
        <v>1.2516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24</v>
      </c>
      <c r="Y107" s="28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24</v>
      </c>
      <c r="Y111" s="290">
        <f>IFERROR(SUM(Y106:Y110),"0")</f>
        <v>24</v>
      </c>
      <c r="Z111" s="290">
        <f>IFERROR(IF(Z106="",0,Z106),"0")+IFERROR(IF(Z107="",0,Z107),"0")+IFERROR(IF(Z108="",0,Z108),"0")+IFERROR(IF(Z109="",0,Z109),"0")+IFERROR(IF(Z110="",0,Z110),"0")</f>
        <v>0.372</v>
      </c>
      <c r="AA111" s="291"/>
      <c r="AB111" s="291"/>
      <c r="AC111" s="29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153.60000000000002</v>
      </c>
      <c r="Y112" s="290">
        <f>IFERROR(SUMPRODUCT(Y106:Y110*H106:H110),"0")</f>
        <v>153.60000000000002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14</v>
      </c>
      <c r="Y114" s="28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14</v>
      </c>
      <c r="Y115" s="290">
        <f>IFERROR(SUM(Y114:Y114),"0")</f>
        <v>14</v>
      </c>
      <c r="Z115" s="290">
        <f>IFERROR(IF(Z114="",0,Z114),"0")</f>
        <v>0.25031999999999999</v>
      </c>
      <c r="AA115" s="291"/>
      <c r="AB115" s="291"/>
      <c r="AC115" s="29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36.96</v>
      </c>
      <c r="Y116" s="290">
        <f>IFERROR(SUMPRODUCT(Y114:Y114*H114:H114),"0")</f>
        <v>36.96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28</v>
      </c>
      <c r="Y123" s="28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28</v>
      </c>
      <c r="Y124" s="28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56</v>
      </c>
      <c r="Y125" s="290">
        <f>IFERROR(SUM(Y123:Y124),"0")</f>
        <v>56</v>
      </c>
      <c r="Z125" s="290">
        <f>IFERROR(IF(Z123="",0,Z123),"0")+IFERROR(IF(Z124="",0,Z124),"0")</f>
        <v>1.0012799999999999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168</v>
      </c>
      <c r="Y126" s="290">
        <f>IFERROR(SUMPRODUCT(Y123:Y124*H123:H124),"0")</f>
        <v>168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14</v>
      </c>
      <c r="Y136" s="28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14</v>
      </c>
      <c r="Y137" s="290">
        <f>IFERROR(SUM(Y135:Y136),"0")</f>
        <v>14</v>
      </c>
      <c r="Z137" s="290">
        <f>IFERROR(IF(Z135="",0,Z135),"0")+IFERROR(IF(Z136="",0,Z136),"0")</f>
        <v>0.25031999999999999</v>
      </c>
      <c r="AA137" s="291"/>
      <c r="AB137" s="291"/>
      <c r="AC137" s="29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33.6</v>
      </c>
      <c r="Y138" s="290">
        <f>IFERROR(SUMPRODUCT(Y135:Y136*H135:H136),"0")</f>
        <v>33.6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hidden="1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14</v>
      </c>
      <c r="Y169" s="28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hidden="1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14</v>
      </c>
      <c r="Y172" s="290">
        <f>IFERROR(SUM(Y169:Y171),"0")</f>
        <v>14</v>
      </c>
      <c r="Z172" s="290">
        <f>IFERROR(IF(Z169="",0,Z169),"0")+IFERROR(IF(Z170="",0,Z170),"0")+IFERROR(IF(Z171="",0,Z171),"0")</f>
        <v>0.25031999999999999</v>
      </c>
      <c r="AA172" s="291"/>
      <c r="AB172" s="291"/>
      <c r="AC172" s="29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42</v>
      </c>
      <c r="Y173" s="290">
        <f>IFERROR(SUMPRODUCT(Y169:Y171*H169:H171),"0")</f>
        <v>42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hidden="1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48</v>
      </c>
      <c r="Y216" s="289">
        <f>IFERROR(IF(X216="","",X216),"")</f>
        <v>48</v>
      </c>
      <c r="Z216" s="36">
        <f>IFERROR(IF(X216="","",X216*0.0155),"")</f>
        <v>0.74399999999999999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251.04000000000002</v>
      </c>
      <c r="BN216" s="67">
        <f>IFERROR(Y216*I216,"0")</f>
        <v>251.04000000000002</v>
      </c>
      <c r="BO216" s="67">
        <f>IFERROR(X216/J216,"0")</f>
        <v>0.5714285714285714</v>
      </c>
      <c r="BP216" s="67">
        <f>IFERROR(Y216/J216,"0")</f>
        <v>0.5714285714285714</v>
      </c>
    </row>
    <row r="217" spans="1:68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48</v>
      </c>
      <c r="Y217" s="290">
        <f>IFERROR(SUM(Y216:Y216),"0")</f>
        <v>48</v>
      </c>
      <c r="Z217" s="290">
        <f>IFERROR(IF(Z216="",0,Z216),"0")</f>
        <v>0.74399999999999999</v>
      </c>
      <c r="AA217" s="291"/>
      <c r="AB217" s="291"/>
      <c r="AC217" s="291"/>
    </row>
    <row r="218" spans="1:68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240</v>
      </c>
      <c r="Y218" s="290">
        <f>IFERROR(SUMPRODUCT(Y216:Y216*H216:H216),"0")</f>
        <v>240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hidden="1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14</v>
      </c>
      <c r="Y278" s="289">
        <f t="shared" si="12"/>
        <v>14</v>
      </c>
      <c r="Z278" s="36">
        <f>IFERROR(IF(X278="","",X278*0.00936),"")</f>
        <v>0.13103999999999999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54.488</v>
      </c>
      <c r="BN278" s="67">
        <f t="shared" si="14"/>
        <v>54.488</v>
      </c>
      <c r="BO278" s="67">
        <f t="shared" si="15"/>
        <v>0.1111111111111111</v>
      </c>
      <c r="BP278" s="67">
        <f t="shared" si="16"/>
        <v>0.1111111111111111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14</v>
      </c>
      <c r="Y293" s="290">
        <f>IFERROR(SUM(Y277:Y292),"0")</f>
        <v>14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291"/>
      <c r="AB293" s="291"/>
      <c r="AC293" s="291"/>
    </row>
    <row r="294" spans="1:68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51.800000000000004</v>
      </c>
      <c r="Y294" s="290">
        <f>IFERROR(SUMPRODUCT(Y277:Y292*H277:H292),"0")</f>
        <v>51.800000000000004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1040.96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1040.96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1197.7803999999999</v>
      </c>
      <c r="Y296" s="290">
        <f>IFERROR(SUM(BN22:BN292),"0")</f>
        <v>1197.7803999999999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4</v>
      </c>
      <c r="Y297" s="38">
        <f>ROUNDUP(SUM(BP22:BP292),0)</f>
        <v>4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1297.7803999999999</v>
      </c>
      <c r="Y298" s="290">
        <f>GrossWeightTotalR+PalletQtyTotalR*25</f>
        <v>1297.7803999999999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310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310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4.8964199999999991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63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50.4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201.6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190.56000000000003</v>
      </c>
      <c r="M305" s="46">
        <f>IFERROR(X123*H123,"0")+IFERROR(X124*H124,"0")</f>
        <v>168</v>
      </c>
      <c r="N305" s="281"/>
      <c r="O305" s="46">
        <f>IFERROR(X129*H129,"0")+IFERROR(X130*H130,"0")</f>
        <v>0</v>
      </c>
      <c r="P305" s="46">
        <f>IFERROR(X135*H135,"0")+IFERROR(X136*H136,"0")</f>
        <v>33.6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0</v>
      </c>
      <c r="U305" s="46">
        <f>IFERROR(X162*H162,"0")+IFERROR(X163*H163,"0")</f>
        <v>0</v>
      </c>
      <c r="V305" s="46">
        <f>IFERROR(X169*H169,"0")+IFERROR(X170*H170,"0")+IFERROR(X171*H171,"0")+IFERROR(X175*H175,"0")</f>
        <v>42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240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51.800000000000004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393.6</v>
      </c>
      <c r="B308" s="60">
        <f>SUMPRODUCT(--(BB:BB="ПГП"),--(W:W="кор"),H:H,Y:Y)+SUMPRODUCT(--(BB:BB="ПГП"),--(W:W="кг"),Y:Y)</f>
        <v>647.36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96"/>
        <filter val="1 197,78"/>
        <filter val="1 297,78"/>
        <filter val="14,00"/>
        <filter val="153,60"/>
        <filter val="168,00"/>
        <filter val="201,60"/>
        <filter val="24,00"/>
        <filter val="240,00"/>
        <filter val="28,00"/>
        <filter val="310,00"/>
        <filter val="33,60"/>
        <filter val="36,96"/>
        <filter val="4"/>
        <filter val="42,00"/>
        <filter val="48,00"/>
        <filter val="50,40"/>
        <filter val="51,80"/>
        <filter val="56,00"/>
        <filter val="63,00"/>
        <filter val="70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