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40DC53-76C8-4F12-A197-A1EDFF5B95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Z274" i="1" s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7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0" i="1" l="1"/>
  <c r="Z37" i="1"/>
  <c r="BN34" i="1"/>
  <c r="BN36" i="1"/>
  <c r="Y111" i="1"/>
  <c r="Z111" i="1"/>
  <c r="BN107" i="1"/>
  <c r="BN109" i="1"/>
  <c r="Y132" i="1"/>
  <c r="BN130" i="1"/>
  <c r="BN156" i="1"/>
  <c r="BP156" i="1"/>
  <c r="Y157" i="1"/>
  <c r="BN163" i="1"/>
  <c r="Z204" i="1"/>
  <c r="Z212" i="1"/>
  <c r="BN208" i="1"/>
  <c r="BN210" i="1"/>
  <c r="Z234" i="1"/>
  <c r="BN232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5" i="1"/>
  <c r="BP123" i="1"/>
  <c r="BN123" i="1"/>
  <c r="BP169" i="1"/>
  <c r="BN169" i="1"/>
  <c r="BP171" i="1"/>
  <c r="BN17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Y275" i="1"/>
  <c r="X296" i="1"/>
  <c r="X299" i="1"/>
  <c r="Y31" i="1"/>
  <c r="BN29" i="1"/>
  <c r="Y45" i="1"/>
  <c r="BP41" i="1"/>
  <c r="BN41" i="1"/>
  <c r="BP43" i="1"/>
  <c r="BN43" i="1"/>
  <c r="Y120" i="1"/>
  <c r="Y119" i="1"/>
  <c r="BP118" i="1"/>
  <c r="BN118" i="1"/>
  <c r="BP199" i="1"/>
  <c r="BN199" i="1"/>
  <c r="BP201" i="1"/>
  <c r="BN201" i="1"/>
  <c r="BP203" i="1"/>
  <c r="BN203" i="1"/>
  <c r="Y218" i="1"/>
  <c r="Y217" i="1"/>
  <c r="BP216" i="1"/>
  <c r="BN216" i="1"/>
  <c r="BP225" i="1"/>
  <c r="BN225" i="1"/>
  <c r="BP227" i="1"/>
  <c r="BN227" i="1"/>
  <c r="Y269" i="1"/>
  <c r="Y268" i="1"/>
  <c r="BP267" i="1"/>
  <c r="BN267" i="1"/>
  <c r="X295" i="1"/>
  <c r="Y38" i="1"/>
  <c r="Z45" i="1"/>
  <c r="Z63" i="1"/>
  <c r="Z69" i="1"/>
  <c r="Y75" i="1"/>
  <c r="Y82" i="1"/>
  <c r="Y87" i="1"/>
  <c r="Z97" i="1"/>
  <c r="Z125" i="1"/>
  <c r="Z131" i="1"/>
  <c r="Z172" i="1"/>
  <c r="Y189" i="1"/>
  <c r="Y190" i="1"/>
  <c r="Y212" i="1"/>
  <c r="Y213" i="1"/>
  <c r="Z228" i="1"/>
  <c r="X29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Z300" i="1" s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9" i="1" l="1"/>
  <c r="Y296" i="1"/>
  <c r="Y295" i="1"/>
  <c r="Y297" i="1"/>
  <c r="Y298" i="1" l="1"/>
  <c r="B308" i="1" s="1"/>
  <c r="A308" i="1"/>
  <c r="C308" i="1" l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<sst xmlns="http://schemas.openxmlformats.org/spreadsheetml/2006/main" count="1389" uniqueCount="467">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</sst>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16" sqref="AA16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 t="s">
        <v>466</v>
      </c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444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5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0.41666666666666669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98</v>
      </c>
      <c r="Y28" s="28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98</v>
      </c>
      <c r="Y30" s="290">
        <f>IFERROR(SUM(Y28:Y29),"0")</f>
        <v>98</v>
      </c>
      <c r="Z30" s="290">
        <f>IFERROR(IF(Z28="",0,Z28),"0")+IFERROR(IF(Z29="",0,Z29),"0")</f>
        <v>0.92218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147</v>
      </c>
      <c r="Y31" s="290">
        <f>IFERROR(SUMPRODUCT(Y28:Y29*H28:H29),"0")</f>
        <v>147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84</v>
      </c>
      <c r="Y74" s="289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84</v>
      </c>
      <c r="Y75" s="290">
        <f>IFERROR(SUM(Y73:Y74),"0")</f>
        <v>84</v>
      </c>
      <c r="Z75" s="290">
        <f>IFERROR(IF(Z73="",0,Z73),"0")+IFERROR(IF(Z74="",0,Z74),"0")</f>
        <v>0.72743999999999998</v>
      </c>
      <c r="AA75" s="291"/>
      <c r="AB75" s="291"/>
      <c r="AC75" s="29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420</v>
      </c>
      <c r="Y76" s="290">
        <f>IFERROR(SUMPRODUCT(Y73:Y74*H73:H74),"0")</f>
        <v>420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28</v>
      </c>
      <c r="Y79" s="28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28</v>
      </c>
      <c r="Y81" s="290">
        <f>IFERROR(SUM(Y79:Y80),"0")</f>
        <v>28</v>
      </c>
      <c r="Z81" s="290">
        <f>IFERROR(IF(Z79="",0,Z79),"0")+IFERROR(IF(Z80="",0,Z80),"0")</f>
        <v>0.50063999999999997</v>
      </c>
      <c r="AA81" s="291"/>
      <c r="AB81" s="291"/>
      <c r="AC81" s="291"/>
    </row>
    <row r="82" spans="1:68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100.8</v>
      </c>
      <c r="Y82" s="290">
        <f>IFERROR(SUMPRODUCT(Y79:Y80*H79:H80),"0")</f>
        <v>100.8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14</v>
      </c>
      <c r="Y85" s="28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98</v>
      </c>
      <c r="Y87" s="290">
        <f>IFERROR(SUM(Y85:Y86),"0")</f>
        <v>98</v>
      </c>
      <c r="Z87" s="290">
        <f>IFERROR(IF(Z85="",0,Z85),"0")+IFERROR(IF(Z86="",0,Z86),"0")</f>
        <v>1.75224</v>
      </c>
      <c r="AA87" s="291"/>
      <c r="AB87" s="291"/>
      <c r="AC87" s="291"/>
    </row>
    <row r="88" spans="1:68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352.8</v>
      </c>
      <c r="Y88" s="290">
        <f>IFERROR(SUMPRODUCT(Y85:Y86*H85:H86),"0")</f>
        <v>352.8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98</v>
      </c>
      <c r="Y94" s="289">
        <f t="shared" si="0"/>
        <v>98</v>
      </c>
      <c r="Z94" s="36">
        <f t="shared" si="1"/>
        <v>1.75224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112</v>
      </c>
      <c r="Y97" s="290">
        <f>IFERROR(SUM(Y91:Y96),"0")</f>
        <v>112</v>
      </c>
      <c r="Z97" s="290">
        <f>IFERROR(IF(Z91="",0,Z91),"0")+IFERROR(IF(Z92="",0,Z92),"0")+IFERROR(IF(Z93="",0,Z93),"0")+IFERROR(IF(Z94="",0,Z94),"0")+IFERROR(IF(Z95="",0,Z95),"0")+IFERROR(IF(Z96="",0,Z96),"0")</f>
        <v>2.0025599999999999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322.56</v>
      </c>
      <c r="Y98" s="290">
        <f>IFERROR(SUMPRODUCT(Y91:Y96*H91:H96),"0")</f>
        <v>322.56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14</v>
      </c>
      <c r="Y101" s="289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14</v>
      </c>
      <c r="Y102" s="290">
        <f>IFERROR(SUM(Y101:Y101),"0")</f>
        <v>14</v>
      </c>
      <c r="Z102" s="290">
        <f>IFERROR(IF(Z101="",0,Z101),"0")</f>
        <v>0.13103999999999999</v>
      </c>
      <c r="AA102" s="291"/>
      <c r="AB102" s="291"/>
      <c r="AC102" s="29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30.240000000000002</v>
      </c>
      <c r="Y103" s="290">
        <f>IFERROR(SUMPRODUCT(Y101:Y101*H101:H101),"0")</f>
        <v>30.240000000000002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12</v>
      </c>
      <c r="Y109" s="28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72</v>
      </c>
      <c r="Y110" s="28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84</v>
      </c>
      <c r="Y111" s="290">
        <f>IFERROR(SUM(Y106:Y110),"0")</f>
        <v>84</v>
      </c>
      <c r="Z111" s="290">
        <f>IFERROR(IF(Z106="",0,Z106),"0")+IFERROR(IF(Z107="",0,Z107),"0")+IFERROR(IF(Z108="",0,Z108),"0")+IFERROR(IF(Z109="",0,Z109),"0")+IFERROR(IF(Z110="",0,Z110),"0")</f>
        <v>1.302</v>
      </c>
      <c r="AA111" s="291"/>
      <c r="AB111" s="291"/>
      <c r="AC111" s="29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580.79999999999995</v>
      </c>
      <c r="Y112" s="290">
        <f>IFERROR(SUMPRODUCT(Y106:Y110*H106:H110),"0")</f>
        <v>580.79999999999995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70</v>
      </c>
      <c r="Y123" s="28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56</v>
      </c>
      <c r="Y124" s="28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126</v>
      </c>
      <c r="Y125" s="290">
        <f>IFERROR(SUM(Y123:Y124),"0")</f>
        <v>126</v>
      </c>
      <c r="Z125" s="290">
        <f>IFERROR(IF(Z123="",0,Z123),"0")+IFERROR(IF(Z124="",0,Z124),"0")</f>
        <v>2.2528800000000002</v>
      </c>
      <c r="AA125" s="291"/>
      <c r="AB125" s="291"/>
      <c r="AC125" s="29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378</v>
      </c>
      <c r="Y126" s="290">
        <f>IFERROR(SUMPRODUCT(Y123:Y124*H123:H124),"0")</f>
        <v>378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14</v>
      </c>
      <c r="Y129" s="28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28</v>
      </c>
      <c r="Y131" s="290">
        <f>IFERROR(SUM(Y129:Y130),"0")</f>
        <v>28</v>
      </c>
      <c r="Z131" s="290">
        <f>IFERROR(IF(Z129="",0,Z129),"0")+IFERROR(IF(Z130="",0,Z130),"0")</f>
        <v>0.50063999999999997</v>
      </c>
      <c r="AA131" s="291"/>
      <c r="AB131" s="291"/>
      <c r="AC131" s="29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84</v>
      </c>
      <c r="Y132" s="290">
        <f>IFERROR(SUMPRODUCT(Y129:Y130*H129:H130),"0")</f>
        <v>84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14</v>
      </c>
      <c r="Y141" s="28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14</v>
      </c>
      <c r="Y142" s="290">
        <f>IFERROR(SUM(Y141:Y141),"0")</f>
        <v>14</v>
      </c>
      <c r="Z142" s="290">
        <f>IFERROR(IF(Z141="",0,Z141),"0")</f>
        <v>0.25031999999999999</v>
      </c>
      <c r="AA142" s="291"/>
      <c r="AB142" s="291"/>
      <c r="AC142" s="29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42</v>
      </c>
      <c r="Y143" s="290">
        <f>IFERROR(SUMPRODUCT(Y141:Y141*H141:H141),"0")</f>
        <v>42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14</v>
      </c>
      <c r="Y156" s="28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14</v>
      </c>
      <c r="Y157" s="290">
        <f>IFERROR(SUM(Y156:Y156),"0")</f>
        <v>14</v>
      </c>
      <c r="Z157" s="290">
        <f>IFERROR(IF(Z156="",0,Z156),"0")</f>
        <v>0.13174</v>
      </c>
      <c r="AA157" s="291"/>
      <c r="AB157" s="291"/>
      <c r="AC157" s="29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23.52</v>
      </c>
      <c r="Y158" s="290">
        <f>IFERROR(SUMPRODUCT(Y156:Y156*H156:H156),"0")</f>
        <v>23.52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24</v>
      </c>
      <c r="Y163" s="289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24</v>
      </c>
      <c r="Y164" s="290">
        <f>IFERROR(SUM(Y162:Y163),"0")</f>
        <v>24</v>
      </c>
      <c r="Z164" s="290">
        <f>IFERROR(IF(Z162="",0,Z162),"0")+IFERROR(IF(Z163="",0,Z163),"0")</f>
        <v>0.20783999999999997</v>
      </c>
      <c r="AA164" s="291"/>
      <c r="AB164" s="291"/>
      <c r="AC164" s="29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120</v>
      </c>
      <c r="Y165" s="290">
        <f>IFERROR(SUMPRODUCT(Y162:Y163*H162:H163),"0")</f>
        <v>120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56</v>
      </c>
      <c r="Y169" s="28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42</v>
      </c>
      <c r="Y170" s="28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126</v>
      </c>
      <c r="Y172" s="290">
        <f>IFERROR(SUM(Y169:Y171),"0")</f>
        <v>126</v>
      </c>
      <c r="Z172" s="290">
        <f>IFERROR(IF(Z169="",0,Z169),"0")+IFERROR(IF(Z170="",0,Z170),"0")+IFERROR(IF(Z171="",0,Z171),"0")</f>
        <v>2.2528800000000002</v>
      </c>
      <c r="AA172" s="291"/>
      <c r="AB172" s="291"/>
      <c r="AC172" s="29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378</v>
      </c>
      <c r="Y173" s="290">
        <f>IFERROR(SUMPRODUCT(Y169:Y171*H169:H171),"0")</f>
        <v>378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14</v>
      </c>
      <c r="Y181" s="28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14</v>
      </c>
      <c r="Y182" s="290">
        <f>IFERROR(SUM(Y181:Y181),"0")</f>
        <v>14</v>
      </c>
      <c r="Z182" s="290">
        <f>IFERROR(IF(Z181="",0,Z181),"0")</f>
        <v>0.25031999999999999</v>
      </c>
      <c r="AA182" s="291"/>
      <c r="AB182" s="291"/>
      <c r="AC182" s="29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38.64</v>
      </c>
      <c r="Y183" s="290">
        <f>IFERROR(SUMPRODUCT(Y181:Y181*H181:H181),"0")</f>
        <v>38.64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idden="1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hidden="1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hidden="1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24</v>
      </c>
      <c r="Y216" s="289">
        <f>IFERROR(IF(X216="","",X216),"")</f>
        <v>24</v>
      </c>
      <c r="Z216" s="36">
        <f>IFERROR(IF(X216="","",X216*0.0155),"")</f>
        <v>0.372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125.52000000000001</v>
      </c>
      <c r="BN216" s="67">
        <f>IFERROR(Y216*I216,"0")</f>
        <v>125.52000000000001</v>
      </c>
      <c r="BO216" s="67">
        <f>IFERROR(X216/J216,"0")</f>
        <v>0.2857142857142857</v>
      </c>
      <c r="BP216" s="67">
        <f>IFERROR(Y216/J216,"0")</f>
        <v>0.2857142857142857</v>
      </c>
    </row>
    <row r="217" spans="1:68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24</v>
      </c>
      <c r="Y217" s="290">
        <f>IFERROR(SUM(Y216:Y216),"0")</f>
        <v>24</v>
      </c>
      <c r="Z217" s="290">
        <f>IFERROR(IF(Z216="",0,Z216),"0")</f>
        <v>0.372</v>
      </c>
      <c r="AA217" s="291"/>
      <c r="AB217" s="291"/>
      <c r="AC217" s="291"/>
    </row>
    <row r="218" spans="1:68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120</v>
      </c>
      <c r="Y218" s="290">
        <f>IFERROR(SUMPRODUCT(Y216:Y216*H216:H216),"0")</f>
        <v>120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hidden="1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120</v>
      </c>
      <c r="Y272" s="289">
        <f>IFERROR(IF(X272="","",X272),"")</f>
        <v>120</v>
      </c>
      <c r="Z272" s="36">
        <f>IFERROR(IF(X272="","",X272*0.0155),"")</f>
        <v>1.8599999999999999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628.20000000000005</v>
      </c>
      <c r="BN272" s="67">
        <f>IFERROR(Y272*I272,"0")</f>
        <v>628.20000000000005</v>
      </c>
      <c r="BO272" s="67">
        <f>IFERROR(X272/J272,"0")</f>
        <v>1.4285714285714286</v>
      </c>
      <c r="BP272" s="67">
        <f>IFERROR(Y272/J272,"0")</f>
        <v>1.4285714285714286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120</v>
      </c>
      <c r="Y274" s="290">
        <f>IFERROR(SUM(Y271:Y273),"0")</f>
        <v>120</v>
      </c>
      <c r="Z274" s="290">
        <f>IFERROR(IF(Z271="",0,Z271),"0")+IFERROR(IF(Z272="",0,Z272),"0")+IFERROR(IF(Z273="",0,Z273),"0")</f>
        <v>1.8599999999999999</v>
      </c>
      <c r="AA274" s="291"/>
      <c r="AB274" s="291"/>
      <c r="AC274" s="291"/>
    </row>
    <row r="275" spans="1:68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600</v>
      </c>
      <c r="Y275" s="290">
        <f>IFERROR(SUMPRODUCT(Y271:Y273*H271:H273),"0")</f>
        <v>600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idden="1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hidden="1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3738.3599999999997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3738.3599999999997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4220.4143999999997</v>
      </c>
      <c r="Y296" s="290">
        <f>IFERROR(SUM(BN22:BN292),"0")</f>
        <v>4220.4143999999997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13</v>
      </c>
      <c r="Y297" s="38">
        <f>ROUNDUP(SUM(BP22:BP292),0)</f>
        <v>13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4545.4143999999997</v>
      </c>
      <c r="Y298" s="290">
        <f>GrossWeightTotalR+PalletQtyTotalR*25</f>
        <v>4545.4143999999997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1008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1008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15.416720000000003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147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420</v>
      </c>
      <c r="H305" s="46">
        <f>IFERROR(X79*H79,"0")+IFERROR(X80*H80,"0")</f>
        <v>100.8</v>
      </c>
      <c r="I305" s="46">
        <f>IFERROR(X85*H85,"0")+IFERROR(X86*H86,"0")</f>
        <v>352.8</v>
      </c>
      <c r="J305" s="46">
        <f>IFERROR(X91*H91,"0")+IFERROR(X92*H92,"0")+IFERROR(X93*H93,"0")+IFERROR(X94*H94,"0")+IFERROR(X95*H95,"0")+IFERROR(X96*H96,"0")</f>
        <v>322.56</v>
      </c>
      <c r="K305" s="46">
        <f>IFERROR(X101*H101,"0")</f>
        <v>30.240000000000002</v>
      </c>
      <c r="L305" s="46">
        <f>IFERROR(X106*H106,"0")+IFERROR(X107*H107,"0")+IFERROR(X108*H108,"0")+IFERROR(X109*H109,"0")+IFERROR(X110*H110,"0")+IFERROR(X114*H114,"0")+IFERROR(X118*H118,"0")</f>
        <v>580.79999999999995</v>
      </c>
      <c r="M305" s="46">
        <f>IFERROR(X123*H123,"0")+IFERROR(X124*H124,"0")</f>
        <v>378</v>
      </c>
      <c r="N305" s="281"/>
      <c r="O305" s="46">
        <f>IFERROR(X129*H129,"0")+IFERROR(X130*H130,"0")</f>
        <v>84</v>
      </c>
      <c r="P305" s="46">
        <f>IFERROR(X135*H135,"0")+IFERROR(X136*H136,"0")</f>
        <v>0</v>
      </c>
      <c r="Q305" s="46">
        <f>IFERROR(X141*H141,"0")</f>
        <v>42</v>
      </c>
      <c r="R305" s="46">
        <f>IFERROR(X146*H146,"0")</f>
        <v>0</v>
      </c>
      <c r="S305" s="46">
        <f>IFERROR(X151*H151,"0")</f>
        <v>0</v>
      </c>
      <c r="T305" s="46">
        <f>IFERROR(X156*H156,"0")</f>
        <v>23.52</v>
      </c>
      <c r="U305" s="46">
        <f>IFERROR(X162*H162,"0")+IFERROR(X163*H163,"0")</f>
        <v>120</v>
      </c>
      <c r="V305" s="46">
        <f>IFERROR(X169*H169,"0")+IFERROR(X170*H170,"0")+IFERROR(X171*H171,"0")+IFERROR(X175*H175,"0")</f>
        <v>378</v>
      </c>
      <c r="W305" s="46">
        <f>IFERROR(X181*H181,"0")+IFERROR(X185*H185,"0")+IFERROR(X186*H186,"0")+IFERROR(X187*H187,"0")+IFERROR(X188*H188,"0")</f>
        <v>38.64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120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600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1240.8</v>
      </c>
      <c r="B308" s="60">
        <f>SUMPRODUCT(--(BB:BB="ПГП"),--(W:W="кор"),H:H,Y:Y)+SUMPRODUCT(--(BB:BB="ПГП"),--(W:W="кг"),Y:Y)</f>
        <v>2497.5600000000004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00,80"/>
        <filter val="112,00"/>
        <filter val="12,00"/>
        <filter val="120,00"/>
        <filter val="126,00"/>
        <filter val="13"/>
        <filter val="14,00"/>
        <filter val="147,00"/>
        <filter val="23,52"/>
        <filter val="24,00"/>
        <filter val="28,00"/>
        <filter val="3 738,36"/>
        <filter val="30,24"/>
        <filter val="322,56"/>
        <filter val="352,80"/>
        <filter val="378,00"/>
        <filter val="38,64"/>
        <filter val="4 220,41"/>
        <filter val="4 545,41"/>
        <filter val="42,00"/>
        <filter val="420,00"/>
        <filter val="56,00"/>
        <filter val="580,80"/>
        <filter val="600,0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