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D80CDA-5147-435E-AB9B-E152C31210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Y333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N136" i="1"/>
  <c r="BM136" i="1"/>
  <c r="Z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A9" i="1"/>
  <c r="A10" i="1" s="1"/>
  <c r="D7" i="1"/>
  <c r="Q6" i="1"/>
  <c r="P2" i="1"/>
  <c r="BP165" i="1" l="1"/>
  <c r="BN165" i="1"/>
  <c r="Z165" i="1"/>
  <c r="BP202" i="1"/>
  <c r="BN202" i="1"/>
  <c r="Z202" i="1"/>
  <c r="BP227" i="1"/>
  <c r="BN227" i="1"/>
  <c r="Z227" i="1"/>
  <c r="BP269" i="1"/>
  <c r="BN269" i="1"/>
  <c r="Z269" i="1"/>
  <c r="BP312" i="1"/>
  <c r="BN312" i="1"/>
  <c r="Z312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X508" i="1"/>
  <c r="X510" i="1" s="1"/>
  <c r="X511" i="1"/>
  <c r="Z54" i="1"/>
  <c r="Z78" i="1"/>
  <c r="BN78" i="1"/>
  <c r="Z105" i="1"/>
  <c r="BN105" i="1"/>
  <c r="Z119" i="1"/>
  <c r="BN119" i="1"/>
  <c r="BP186" i="1"/>
  <c r="BN186" i="1"/>
  <c r="Z186" i="1"/>
  <c r="BP190" i="1"/>
  <c r="BN190" i="1"/>
  <c r="Z190" i="1"/>
  <c r="BP212" i="1"/>
  <c r="BN212" i="1"/>
  <c r="Z212" i="1"/>
  <c r="BP261" i="1"/>
  <c r="BN261" i="1"/>
  <c r="Z261" i="1"/>
  <c r="BP300" i="1"/>
  <c r="BN300" i="1"/>
  <c r="Z300" i="1"/>
  <c r="BP332" i="1"/>
  <c r="BN332" i="1"/>
  <c r="Z332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J9" i="1"/>
  <c r="Z27" i="1"/>
  <c r="BN27" i="1"/>
  <c r="Z31" i="1"/>
  <c r="BN31" i="1"/>
  <c r="Z43" i="1"/>
  <c r="BN43" i="1"/>
  <c r="BN54" i="1"/>
  <c r="Z62" i="1"/>
  <c r="BN62" i="1"/>
  <c r="Z68" i="1"/>
  <c r="BN68" i="1"/>
  <c r="BP68" i="1"/>
  <c r="BP70" i="1"/>
  <c r="BN70" i="1"/>
  <c r="Z70" i="1"/>
  <c r="BP84" i="1"/>
  <c r="BN84" i="1"/>
  <c r="Z84" i="1"/>
  <c r="BP89" i="1"/>
  <c r="BN89" i="1"/>
  <c r="Z89" i="1"/>
  <c r="F9" i="1"/>
  <c r="F10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Z64" i="1"/>
  <c r="BN64" i="1"/>
  <c r="BP76" i="1"/>
  <c r="BN76" i="1"/>
  <c r="Z76" i="1"/>
  <c r="Z98" i="1"/>
  <c r="BN98" i="1"/>
  <c r="Z107" i="1"/>
  <c r="BN107" i="1"/>
  <c r="Y115" i="1"/>
  <c r="Z113" i="1"/>
  <c r="BN113" i="1"/>
  <c r="Y114" i="1"/>
  <c r="Z117" i="1"/>
  <c r="BN117" i="1"/>
  <c r="Z125" i="1"/>
  <c r="BN125" i="1"/>
  <c r="Z130" i="1"/>
  <c r="BN130" i="1"/>
  <c r="Z140" i="1"/>
  <c r="BN140" i="1"/>
  <c r="BP140" i="1"/>
  <c r="Z163" i="1"/>
  <c r="BN163" i="1"/>
  <c r="Z167" i="1"/>
  <c r="BN167" i="1"/>
  <c r="Z175" i="1"/>
  <c r="BN175" i="1"/>
  <c r="Z196" i="1"/>
  <c r="BN196" i="1"/>
  <c r="Z200" i="1"/>
  <c r="BN200" i="1"/>
  <c r="Z206" i="1"/>
  <c r="BN206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Y38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20" i="1" s="1"/>
  <c r="Y328" i="1"/>
  <c r="BP331" i="1"/>
  <c r="BN331" i="1"/>
  <c r="Z331" i="1"/>
  <c r="Z333" i="1" s="1"/>
  <c r="S517" i="1"/>
  <c r="BP346" i="1"/>
  <c r="BN346" i="1"/>
  <c r="Z346" i="1"/>
  <c r="Z352" i="1" s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95" i="1" s="1"/>
  <c r="Z479" i="1" l="1"/>
  <c r="Z485" i="1"/>
  <c r="Z464" i="1"/>
  <c r="Z407" i="1"/>
  <c r="Z187" i="1"/>
  <c r="Z153" i="1"/>
  <c r="Z121" i="1"/>
  <c r="Z114" i="1"/>
  <c r="Z71" i="1"/>
  <c r="Z44" i="1"/>
  <c r="Z327" i="1"/>
  <c r="Z490" i="1"/>
  <c r="Z314" i="1"/>
  <c r="Z80" i="1"/>
  <c r="Z65" i="1"/>
  <c r="Z256" i="1"/>
  <c r="Z215" i="1"/>
  <c r="Z448" i="1"/>
  <c r="Z58" i="1"/>
  <c r="Z177" i="1"/>
  <c r="Y509" i="1"/>
  <c r="Z306" i="1"/>
  <c r="Z402" i="1"/>
  <c r="Z203" i="1"/>
  <c r="Z296" i="1"/>
  <c r="Z470" i="1"/>
  <c r="Z454" i="1"/>
  <c r="Z419" i="1"/>
  <c r="Z108" i="1"/>
  <c r="Z100" i="1"/>
  <c r="Z32" i="1"/>
  <c r="Y511" i="1"/>
  <c r="Y508" i="1"/>
  <c r="Y510" i="1" s="1"/>
  <c r="Z271" i="1"/>
  <c r="Z264" i="1"/>
  <c r="Z231" i="1"/>
  <c r="Z171" i="1"/>
  <c r="Y507" i="1"/>
  <c r="Z512" i="1" l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<sst xmlns="http://schemas.openxmlformats.org/spreadsheetml/2006/main" count="2261" uniqueCount="813">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</sst>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15" sqref="AA15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8" t="s">
        <v>0</v>
      </c>
      <c r="E1" s="594"/>
      <c r="F1" s="594"/>
      <c r="G1" s="12" t="s">
        <v>1</v>
      </c>
      <c r="H1" s="638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53" t="s">
        <v>8</v>
      </c>
      <c r="B5" s="576"/>
      <c r="C5" s="577"/>
      <c r="D5" s="645"/>
      <c r="E5" s="646"/>
      <c r="F5" s="852" t="s">
        <v>9</v>
      </c>
      <c r="G5" s="577"/>
      <c r="H5" s="645" t="s">
        <v>812</v>
      </c>
      <c r="I5" s="789"/>
      <c r="J5" s="789"/>
      <c r="K5" s="789"/>
      <c r="L5" s="789"/>
      <c r="M5" s="646"/>
      <c r="N5" s="58"/>
      <c r="P5" s="24" t="s">
        <v>10</v>
      </c>
      <c r="Q5" s="865">
        <v>45873</v>
      </c>
      <c r="R5" s="696"/>
      <c r="T5" s="726" t="s">
        <v>11</v>
      </c>
      <c r="U5" s="590"/>
      <c r="V5" s="728" t="s">
        <v>12</v>
      </c>
      <c r="W5" s="696"/>
      <c r="AB5" s="51"/>
      <c r="AC5" s="51"/>
      <c r="AD5" s="51"/>
      <c r="AE5" s="51"/>
    </row>
    <row r="6" spans="1:32" s="555" customFormat="1" ht="24" customHeight="1" x14ac:dyDescent="0.2">
      <c r="A6" s="653" t="s">
        <v>13</v>
      </c>
      <c r="B6" s="576"/>
      <c r="C6" s="57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96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Понедельник</v>
      </c>
      <c r="R6" s="582"/>
      <c r="T6" s="734" t="s">
        <v>16</v>
      </c>
      <c r="U6" s="590"/>
      <c r="V6" s="778" t="s">
        <v>17</v>
      </c>
      <c r="W6" s="611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8"/>
      <c r="M7" s="629"/>
      <c r="N7" s="60"/>
      <c r="P7" s="24"/>
      <c r="Q7" s="42"/>
      <c r="R7" s="42"/>
      <c r="T7" s="566"/>
      <c r="U7" s="590"/>
      <c r="V7" s="779"/>
      <c r="W7" s="780"/>
      <c r="AB7" s="51"/>
      <c r="AC7" s="51"/>
      <c r="AD7" s="51"/>
      <c r="AE7" s="51"/>
    </row>
    <row r="8" spans="1:32" s="555" customFormat="1" ht="25.5" customHeight="1" x14ac:dyDescent="0.2">
      <c r="A8" s="875" t="s">
        <v>18</v>
      </c>
      <c r="B8" s="569"/>
      <c r="C8" s="570"/>
      <c r="D8" s="633" t="s">
        <v>19</v>
      </c>
      <c r="E8" s="634"/>
      <c r="F8" s="634"/>
      <c r="G8" s="634"/>
      <c r="H8" s="634"/>
      <c r="I8" s="634"/>
      <c r="J8" s="634"/>
      <c r="K8" s="634"/>
      <c r="L8" s="634"/>
      <c r="M8" s="635"/>
      <c r="N8" s="61"/>
      <c r="P8" s="24" t="s">
        <v>20</v>
      </c>
      <c r="Q8" s="654">
        <v>0.5</v>
      </c>
      <c r="R8" s="629"/>
      <c r="T8" s="566"/>
      <c r="U8" s="590"/>
      <c r="V8" s="779"/>
      <c r="W8" s="780"/>
      <c r="AB8" s="51"/>
      <c r="AC8" s="51"/>
      <c r="AD8" s="51"/>
      <c r="AE8" s="51"/>
    </row>
    <row r="9" spans="1:32" s="555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5"/>
      <c r="E9" s="580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80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0"/>
      <c r="L9" s="580"/>
      <c r="M9" s="580"/>
      <c r="N9" s="553"/>
      <c r="P9" s="26" t="s">
        <v>21</v>
      </c>
      <c r="Q9" s="691"/>
      <c r="R9" s="692"/>
      <c r="T9" s="566"/>
      <c r="U9" s="590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5"/>
      <c r="E10" s="580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72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36"/>
      <c r="R10" s="737"/>
      <c r="U10" s="24" t="s">
        <v>23</v>
      </c>
      <c r="V10" s="610" t="s">
        <v>24</v>
      </c>
      <c r="W10" s="611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5"/>
      <c r="R11" s="696"/>
      <c r="U11" s="24" t="s">
        <v>27</v>
      </c>
      <c r="V11" s="799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575" t="s">
        <v>29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7"/>
      <c r="N12" s="62"/>
      <c r="P12" s="24" t="s">
        <v>30</v>
      </c>
      <c r="Q12" s="654"/>
      <c r="R12" s="629"/>
      <c r="S12" s="23"/>
      <c r="U12" s="24"/>
      <c r="V12" s="594"/>
      <c r="W12" s="566"/>
      <c r="AB12" s="51"/>
      <c r="AC12" s="51"/>
      <c r="AD12" s="51"/>
      <c r="AE12" s="51"/>
    </row>
    <row r="13" spans="1:32" s="555" customFormat="1" ht="23.25" customHeight="1" x14ac:dyDescent="0.2">
      <c r="A13" s="575" t="s">
        <v>31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7"/>
      <c r="N13" s="62"/>
      <c r="O13" s="26"/>
      <c r="P13" s="26" t="s">
        <v>32</v>
      </c>
      <c r="Q13" s="799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575" t="s">
        <v>33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52" t="s">
        <v>34</v>
      </c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63"/>
      <c r="P15" s="657" t="s">
        <v>35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8"/>
      <c r="Q16" s="658"/>
      <c r="R16" s="658"/>
      <c r="S16" s="658"/>
      <c r="T16" s="6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711" t="s">
        <v>38</v>
      </c>
      <c r="D17" s="583" t="s">
        <v>39</v>
      </c>
      <c r="E17" s="680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679"/>
      <c r="R17" s="679"/>
      <c r="S17" s="679"/>
      <c r="T17" s="680"/>
      <c r="U17" s="873" t="s">
        <v>51</v>
      </c>
      <c r="V17" s="577"/>
      <c r="W17" s="583" t="s">
        <v>52</v>
      </c>
      <c r="X17" s="583" t="s">
        <v>53</v>
      </c>
      <c r="Y17" s="871" t="s">
        <v>54</v>
      </c>
      <c r="Z17" s="786" t="s">
        <v>55</v>
      </c>
      <c r="AA17" s="770" t="s">
        <v>56</v>
      </c>
      <c r="AB17" s="770" t="s">
        <v>57</v>
      </c>
      <c r="AC17" s="770" t="s">
        <v>58</v>
      </c>
      <c r="AD17" s="770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584"/>
      <c r="B18" s="584"/>
      <c r="C18" s="584"/>
      <c r="D18" s="681"/>
      <c r="E18" s="68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81"/>
      <c r="Q18" s="682"/>
      <c r="R18" s="682"/>
      <c r="S18" s="682"/>
      <c r="T18" s="683"/>
      <c r="U18" s="67" t="s">
        <v>61</v>
      </c>
      <c r="V18" s="67" t="s">
        <v>62</v>
      </c>
      <c r="W18" s="584"/>
      <c r="X18" s="584"/>
      <c r="Y18" s="872"/>
      <c r="Z18" s="787"/>
      <c r="AA18" s="771"/>
      <c r="AB18" s="771"/>
      <c r="AC18" s="771"/>
      <c r="AD18" s="849"/>
      <c r="AE18" s="850"/>
      <c r="AF18" s="851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578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5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8" t="s">
        <v>72</v>
      </c>
      <c r="Q23" s="569"/>
      <c r="R23" s="569"/>
      <c r="S23" s="569"/>
      <c r="T23" s="569"/>
      <c r="U23" s="569"/>
      <c r="V23" s="57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8" t="s">
        <v>72</v>
      </c>
      <c r="Q24" s="569"/>
      <c r="R24" s="569"/>
      <c r="S24" s="569"/>
      <c r="T24" s="569"/>
      <c r="U24" s="569"/>
      <c r="V24" s="57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71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150</v>
      </c>
      <c r="Y30" s="562">
        <f t="shared" si="0"/>
        <v>151.20000000000002</v>
      </c>
      <c r="Z30" s="36">
        <f t="shared" si="1"/>
        <v>0.54683999999999999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265</v>
      </c>
      <c r="BN30" s="64">
        <f t="shared" si="3"/>
        <v>267.12000000000006</v>
      </c>
      <c r="BO30" s="64">
        <f t="shared" si="4"/>
        <v>0.45787545787545786</v>
      </c>
      <c r="BP30" s="64">
        <f t="shared" si="5"/>
        <v>0.46153846153846168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8" t="s">
        <v>72</v>
      </c>
      <c r="Q32" s="569"/>
      <c r="R32" s="569"/>
      <c r="S32" s="569"/>
      <c r="T32" s="569"/>
      <c r="U32" s="569"/>
      <c r="V32" s="570"/>
      <c r="W32" s="37" t="s">
        <v>73</v>
      </c>
      <c r="X32" s="563">
        <f>IFERROR(X26/H26,"0")+IFERROR(X27/H27,"0")+IFERROR(X28/H28,"0")+IFERROR(X29/H29,"0")+IFERROR(X30/H30,"0")+IFERROR(X31/H31,"0")</f>
        <v>83.333333333333329</v>
      </c>
      <c r="Y32" s="563">
        <f>IFERROR(Y26/H26,"0")+IFERROR(Y27/H27,"0")+IFERROR(Y28/H28,"0")+IFERROR(Y29/H29,"0")+IFERROR(Y30/H30,"0")+IFERROR(Y31/H31,"0")</f>
        <v>84.000000000000014</v>
      </c>
      <c r="Z32" s="563">
        <f>IFERROR(IF(Z26="",0,Z26),"0")+IFERROR(IF(Z27="",0,Z27),"0")+IFERROR(IF(Z28="",0,Z28),"0")+IFERROR(IF(Z29="",0,Z29),"0")+IFERROR(IF(Z30="",0,Z30),"0")+IFERROR(IF(Z31="",0,Z31),"0")</f>
        <v>0.54683999999999999</v>
      </c>
      <c r="AA32" s="564"/>
      <c r="AB32" s="564"/>
      <c r="AC32" s="564"/>
    </row>
    <row r="33" spans="1:68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8" t="s">
        <v>72</v>
      </c>
      <c r="Q33" s="569"/>
      <c r="R33" s="569"/>
      <c r="S33" s="569"/>
      <c r="T33" s="569"/>
      <c r="U33" s="569"/>
      <c r="V33" s="570"/>
      <c r="W33" s="37" t="s">
        <v>70</v>
      </c>
      <c r="X33" s="563">
        <f>IFERROR(SUM(X26:X31),"0")</f>
        <v>150</v>
      </c>
      <c r="Y33" s="563">
        <f>IFERROR(SUM(Y26:Y31),"0")</f>
        <v>151.20000000000002</v>
      </c>
      <c r="Z33" s="37"/>
      <c r="AA33" s="564"/>
      <c r="AB33" s="564"/>
      <c r="AC33" s="564"/>
    </row>
    <row r="34" spans="1:68" ht="14.25" hidden="1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8" t="s">
        <v>72</v>
      </c>
      <c r="Q36" s="569"/>
      <c r="R36" s="569"/>
      <c r="S36" s="569"/>
      <c r="T36" s="569"/>
      <c r="U36" s="569"/>
      <c r="V36" s="57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8" t="s">
        <v>72</v>
      </c>
      <c r="Q37" s="569"/>
      <c r="R37" s="569"/>
      <c r="S37" s="569"/>
      <c r="T37" s="569"/>
      <c r="U37" s="569"/>
      <c r="V37" s="57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578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160</v>
      </c>
      <c r="Y42" s="562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8" t="s">
        <v>72</v>
      </c>
      <c r="Q44" s="569"/>
      <c r="R44" s="569"/>
      <c r="S44" s="569"/>
      <c r="T44" s="569"/>
      <c r="U44" s="569"/>
      <c r="V44" s="570"/>
      <c r="W44" s="37" t="s">
        <v>73</v>
      </c>
      <c r="X44" s="563">
        <f>IFERROR(X41/H41,"0")+IFERROR(X42/H42,"0")+IFERROR(X43/H43,"0")</f>
        <v>40</v>
      </c>
      <c r="Y44" s="563">
        <f>IFERROR(Y41/H41,"0")+IFERROR(Y42/H42,"0")+IFERROR(Y43/H43,"0")</f>
        <v>40</v>
      </c>
      <c r="Z44" s="563">
        <f>IFERROR(IF(Z41="",0,Z41),"0")+IFERROR(IF(Z42="",0,Z42),"0")+IFERROR(IF(Z43="",0,Z43),"0")</f>
        <v>0.36080000000000001</v>
      </c>
      <c r="AA44" s="564"/>
      <c r="AB44" s="564"/>
      <c r="AC44" s="5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8" t="s">
        <v>72</v>
      </c>
      <c r="Q45" s="569"/>
      <c r="R45" s="569"/>
      <c r="S45" s="569"/>
      <c r="T45" s="569"/>
      <c r="U45" s="569"/>
      <c r="V45" s="570"/>
      <c r="W45" s="37" t="s">
        <v>70</v>
      </c>
      <c r="X45" s="563">
        <f>IFERROR(SUM(X41:X43),"0")</f>
        <v>160</v>
      </c>
      <c r="Y45" s="563">
        <f>IFERROR(SUM(Y41:Y43),"0")</f>
        <v>160</v>
      </c>
      <c r="Z45" s="37"/>
      <c r="AA45" s="564"/>
      <c r="AB45" s="564"/>
      <c r="AC45" s="564"/>
    </row>
    <row r="46" spans="1:68" ht="14.25" hidden="1" customHeight="1" x14ac:dyDescent="0.25">
      <c r="A46" s="571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105</v>
      </c>
      <c r="Y47" s="562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8" t="s">
        <v>72</v>
      </c>
      <c r="Q48" s="569"/>
      <c r="R48" s="569"/>
      <c r="S48" s="569"/>
      <c r="T48" s="569"/>
      <c r="U48" s="569"/>
      <c r="V48" s="570"/>
      <c r="W48" s="37" t="s">
        <v>73</v>
      </c>
      <c r="X48" s="563">
        <f>IFERROR(X47/H47,"0")</f>
        <v>58.333333333333329</v>
      </c>
      <c r="Y48" s="563">
        <f>IFERROR(Y47/H47,"0")</f>
        <v>59</v>
      </c>
      <c r="Z48" s="563">
        <f>IFERROR(IF(Z47="",0,Z47),"0")</f>
        <v>0.38408999999999999</v>
      </c>
      <c r="AA48" s="564"/>
      <c r="AB48" s="564"/>
      <c r="AC48" s="564"/>
    </row>
    <row r="49" spans="1:68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8" t="s">
        <v>72</v>
      </c>
      <c r="Q49" s="569"/>
      <c r="R49" s="569"/>
      <c r="S49" s="569"/>
      <c r="T49" s="569"/>
      <c r="U49" s="569"/>
      <c r="V49" s="570"/>
      <c r="W49" s="37" t="s">
        <v>70</v>
      </c>
      <c r="X49" s="563">
        <f>IFERROR(SUM(X47:X47),"0")</f>
        <v>105</v>
      </c>
      <c r="Y49" s="563">
        <f>IFERROR(SUM(Y47:Y47),"0")</f>
        <v>106.2</v>
      </c>
      <c r="Z49" s="37"/>
      <c r="AA49" s="564"/>
      <c r="AB49" s="564"/>
      <c r="AC49" s="564"/>
    </row>
    <row r="50" spans="1:68" ht="16.5" hidden="1" customHeight="1" x14ac:dyDescent="0.25">
      <c r="A50" s="578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1">
        <v>4680115880283</v>
      </c>
      <c r="E54" s="582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1">
        <v>4680115881525</v>
      </c>
      <c r="E55" s="582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1">
        <v>4680115885899</v>
      </c>
      <c r="E56" s="582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1">
        <v>4680115881419</v>
      </c>
      <c r="E57" s="582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8" t="s">
        <v>72</v>
      </c>
      <c r="Q58" s="569"/>
      <c r="R58" s="569"/>
      <c r="S58" s="569"/>
      <c r="T58" s="569"/>
      <c r="U58" s="569"/>
      <c r="V58" s="570"/>
      <c r="W58" s="37" t="s">
        <v>73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hidden="1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8" t="s">
        <v>72</v>
      </c>
      <c r="Q59" s="569"/>
      <c r="R59" s="569"/>
      <c r="S59" s="569"/>
      <c r="T59" s="569"/>
      <c r="U59" s="569"/>
      <c r="V59" s="570"/>
      <c r="W59" s="37" t="s">
        <v>70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hidden="1" customHeight="1" x14ac:dyDescent="0.25">
      <c r="A60" s="571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1">
        <v>4680115881440</v>
      </c>
      <c r="E61" s="582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1">
        <v>4680115882751</v>
      </c>
      <c r="E62" s="582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1">
        <v>4680115885950</v>
      </c>
      <c r="E63" s="582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1">
        <v>4680115881433</v>
      </c>
      <c r="E64" s="582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157.5</v>
      </c>
      <c r="Y64" s="562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8" t="s">
        <v>72</v>
      </c>
      <c r="Q65" s="569"/>
      <c r="R65" s="569"/>
      <c r="S65" s="569"/>
      <c r="T65" s="569"/>
      <c r="U65" s="569"/>
      <c r="V65" s="570"/>
      <c r="W65" s="37" t="s">
        <v>73</v>
      </c>
      <c r="X65" s="563">
        <f>IFERROR(X61/H61,"0")+IFERROR(X62/H62,"0")+IFERROR(X63/H63,"0")+IFERROR(X64/H64,"0")</f>
        <v>58.333333333333329</v>
      </c>
      <c r="Y65" s="563">
        <f>IFERROR(Y61/H61,"0")+IFERROR(Y62/H62,"0")+IFERROR(Y63/H63,"0")+IFERROR(Y64/H64,"0")</f>
        <v>59</v>
      </c>
      <c r="Z65" s="563">
        <f>IFERROR(IF(Z61="",0,Z61),"0")+IFERROR(IF(Z62="",0,Z62),"0")+IFERROR(IF(Z63="",0,Z63),"0")+IFERROR(IF(Z64="",0,Z64),"0")</f>
        <v>0.38408999999999999</v>
      </c>
      <c r="AA65" s="564"/>
      <c r="AB65" s="564"/>
      <c r="AC65" s="56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8" t="s">
        <v>72</v>
      </c>
      <c r="Q66" s="569"/>
      <c r="R66" s="569"/>
      <c r="S66" s="569"/>
      <c r="T66" s="569"/>
      <c r="U66" s="569"/>
      <c r="V66" s="570"/>
      <c r="W66" s="37" t="s">
        <v>70</v>
      </c>
      <c r="X66" s="563">
        <f>IFERROR(SUM(X61:X64),"0")</f>
        <v>157.5</v>
      </c>
      <c r="Y66" s="563">
        <f>IFERROR(SUM(Y61:Y64),"0")</f>
        <v>159.30000000000001</v>
      </c>
      <c r="Z66" s="37"/>
      <c r="AA66" s="564"/>
      <c r="AB66" s="564"/>
      <c r="AC66" s="564"/>
    </row>
    <row r="67" spans="1:68" ht="14.25" hidden="1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8" t="s">
        <v>72</v>
      </c>
      <c r="Q71" s="569"/>
      <c r="R71" s="569"/>
      <c r="S71" s="569"/>
      <c r="T71" s="569"/>
      <c r="U71" s="569"/>
      <c r="V71" s="57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8" t="s">
        <v>72</v>
      </c>
      <c r="Q72" s="569"/>
      <c r="R72" s="569"/>
      <c r="S72" s="569"/>
      <c r="T72" s="569"/>
      <c r="U72" s="569"/>
      <c r="V72" s="57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71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6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105</v>
      </c>
      <c r="Y77" s="562">
        <f t="shared" si="11"/>
        <v>106.2</v>
      </c>
      <c r="Z77" s="36">
        <f>IFERROR(IF(Y77=0,"",ROUNDUP(Y77/H77,0)*0.00651),"")</f>
        <v>0.38408999999999999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119.35</v>
      </c>
      <c r="BN77" s="64">
        <f t="shared" si="13"/>
        <v>120.71399999999998</v>
      </c>
      <c r="BO77" s="64">
        <f t="shared" si="14"/>
        <v>0.32051282051282048</v>
      </c>
      <c r="BP77" s="64">
        <f t="shared" si="15"/>
        <v>0.32417582417582419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120</v>
      </c>
      <c r="Y79" s="562">
        <f t="shared" si="11"/>
        <v>120.60000000000001</v>
      </c>
      <c r="Z79" s="36">
        <f>IFERROR(IF(Y79=0,"",ROUNDUP(Y79/H79,0)*0.00651),"")</f>
        <v>0.43617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132</v>
      </c>
      <c r="BN79" s="64">
        <f t="shared" si="13"/>
        <v>132.66</v>
      </c>
      <c r="BO79" s="64">
        <f t="shared" si="14"/>
        <v>0.36630036630036633</v>
      </c>
      <c r="BP79" s="64">
        <f t="shared" si="15"/>
        <v>0.36813186813186816</v>
      </c>
    </row>
    <row r="80" spans="1:68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8" t="s">
        <v>72</v>
      </c>
      <c r="Q80" s="569"/>
      <c r="R80" s="569"/>
      <c r="S80" s="569"/>
      <c r="T80" s="569"/>
      <c r="U80" s="569"/>
      <c r="V80" s="570"/>
      <c r="W80" s="37" t="s">
        <v>73</v>
      </c>
      <c r="X80" s="563">
        <f>IFERROR(X74/H74,"0")+IFERROR(X75/H75,"0")+IFERROR(X76/H76,"0")+IFERROR(X77/H77,"0")+IFERROR(X78/H78,"0")+IFERROR(X79/H79,"0")</f>
        <v>125</v>
      </c>
      <c r="Y80" s="563">
        <f>IFERROR(Y74/H74,"0")+IFERROR(Y75/H75,"0")+IFERROR(Y76/H76,"0")+IFERROR(Y77/H77,"0")+IFERROR(Y78/H78,"0")+IFERROR(Y79/H79,"0")</f>
        <v>126</v>
      </c>
      <c r="Z80" s="563">
        <f>IFERROR(IF(Z74="",0,Z74),"0")+IFERROR(IF(Z75="",0,Z75),"0")+IFERROR(IF(Z76="",0,Z76),"0")+IFERROR(IF(Z77="",0,Z77),"0")+IFERROR(IF(Z78="",0,Z78),"0")+IFERROR(IF(Z79="",0,Z79),"0")</f>
        <v>0.82025999999999999</v>
      </c>
      <c r="AA80" s="564"/>
      <c r="AB80" s="564"/>
      <c r="AC80" s="564"/>
    </row>
    <row r="81" spans="1:68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8" t="s">
        <v>72</v>
      </c>
      <c r="Q81" s="569"/>
      <c r="R81" s="569"/>
      <c r="S81" s="569"/>
      <c r="T81" s="569"/>
      <c r="U81" s="569"/>
      <c r="V81" s="570"/>
      <c r="W81" s="37" t="s">
        <v>70</v>
      </c>
      <c r="X81" s="563">
        <f>IFERROR(SUM(X74:X79),"0")</f>
        <v>225</v>
      </c>
      <c r="Y81" s="563">
        <f>IFERROR(SUM(Y74:Y79),"0")</f>
        <v>226.8</v>
      </c>
      <c r="Z81" s="37"/>
      <c r="AA81" s="564"/>
      <c r="AB81" s="564"/>
      <c r="AC81" s="564"/>
    </row>
    <row r="82" spans="1:68" ht="14.25" hidden="1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160</v>
      </c>
      <c r="Y84" s="562">
        <f>IFERROR(IF(X84="",0,CEILING((X84/$H84),1)*$H84),"")</f>
        <v>160.79999999999998</v>
      </c>
      <c r="Z84" s="36">
        <f>IFERROR(IF(Y84=0,"",ROUNDUP(Y84/H84,0)*0.00902),"")</f>
        <v>0.60433999999999999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174</v>
      </c>
      <c r="BN84" s="64">
        <f>IFERROR(Y84*I84/H84,"0")</f>
        <v>174.86999999999998</v>
      </c>
      <c r="BO84" s="64">
        <f>IFERROR(1/J84*(X84/H84),"0")</f>
        <v>0.50505050505050508</v>
      </c>
      <c r="BP84" s="64">
        <f>IFERROR(1/J84*(Y84/H84),"0")</f>
        <v>0.50757575757575757</v>
      </c>
    </row>
    <row r="85" spans="1:68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8" t="s">
        <v>72</v>
      </c>
      <c r="Q85" s="569"/>
      <c r="R85" s="569"/>
      <c r="S85" s="569"/>
      <c r="T85" s="569"/>
      <c r="U85" s="569"/>
      <c r="V85" s="570"/>
      <c r="W85" s="37" t="s">
        <v>73</v>
      </c>
      <c r="X85" s="563">
        <f>IFERROR(X83/H83,"0")+IFERROR(X84/H84,"0")</f>
        <v>66.666666666666671</v>
      </c>
      <c r="Y85" s="563">
        <f>IFERROR(Y83/H83,"0")+IFERROR(Y84/H84,"0")</f>
        <v>67</v>
      </c>
      <c r="Z85" s="563">
        <f>IFERROR(IF(Z83="",0,Z83),"0")+IFERROR(IF(Z84="",0,Z84),"0")</f>
        <v>0.60433999999999999</v>
      </c>
      <c r="AA85" s="564"/>
      <c r="AB85" s="564"/>
      <c r="AC85" s="564"/>
    </row>
    <row r="86" spans="1:68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8" t="s">
        <v>72</v>
      </c>
      <c r="Q86" s="569"/>
      <c r="R86" s="569"/>
      <c r="S86" s="569"/>
      <c r="T86" s="569"/>
      <c r="U86" s="569"/>
      <c r="V86" s="570"/>
      <c r="W86" s="37" t="s">
        <v>70</v>
      </c>
      <c r="X86" s="563">
        <f>IFERROR(SUM(X83:X84),"0")</f>
        <v>160</v>
      </c>
      <c r="Y86" s="563">
        <f>IFERROR(SUM(Y83:Y84),"0")</f>
        <v>160.79999999999998</v>
      </c>
      <c r="Z86" s="37"/>
      <c r="AA86" s="564"/>
      <c r="AB86" s="564"/>
      <c r="AC86" s="564"/>
    </row>
    <row r="87" spans="1:68" ht="16.5" hidden="1" customHeight="1" x14ac:dyDescent="0.25">
      <c r="A87" s="578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6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8" t="s">
        <v>72</v>
      </c>
      <c r="Q92" s="569"/>
      <c r="R92" s="569"/>
      <c r="S92" s="569"/>
      <c r="T92" s="569"/>
      <c r="U92" s="569"/>
      <c r="V92" s="570"/>
      <c r="W92" s="37" t="s">
        <v>73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hidden="1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8" t="s">
        <v>72</v>
      </c>
      <c r="Q93" s="569"/>
      <c r="R93" s="569"/>
      <c r="S93" s="569"/>
      <c r="T93" s="569"/>
      <c r="U93" s="569"/>
      <c r="V93" s="570"/>
      <c r="W93" s="37" t="s">
        <v>70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hidden="1" customHeight="1" x14ac:dyDescent="0.25">
      <c r="A94" s="571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1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0</v>
      </c>
      <c r="Y95" s="56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81">
        <v>4680115884953</v>
      </c>
      <c r="E96" s="582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81">
        <v>4607091385731</v>
      </c>
      <c r="E97" s="582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81">
        <v>4607091385731</v>
      </c>
      <c r="E98" s="582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81">
        <v>4680115880894</v>
      </c>
      <c r="E99" s="582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8" t="s">
        <v>72</v>
      </c>
      <c r="Q100" s="569"/>
      <c r="R100" s="569"/>
      <c r="S100" s="569"/>
      <c r="T100" s="569"/>
      <c r="U100" s="569"/>
      <c r="V100" s="570"/>
      <c r="W100" s="37" t="s">
        <v>73</v>
      </c>
      <c r="X100" s="563">
        <f>IFERROR(X95/H95,"0")+IFERROR(X96/H96,"0")+IFERROR(X97/H97,"0")+IFERROR(X98/H98,"0")+IFERROR(X99/H99,"0")</f>
        <v>0</v>
      </c>
      <c r="Y100" s="563">
        <f>IFERROR(Y95/H95,"0")+IFERROR(Y96/H96,"0")+IFERROR(Y97/H97,"0")+IFERROR(Y98/H98,"0")+IFERROR(Y99/H99,"0")</f>
        <v>0</v>
      </c>
      <c r="Z100" s="563">
        <f>IFERROR(IF(Z95="",0,Z95),"0")+IFERROR(IF(Z96="",0,Z96),"0")+IFERROR(IF(Z97="",0,Z97),"0")+IFERROR(IF(Z98="",0,Z98),"0")+IFERROR(IF(Z99="",0,Z99),"0")</f>
        <v>0</v>
      </c>
      <c r="AA100" s="564"/>
      <c r="AB100" s="564"/>
      <c r="AC100" s="564"/>
    </row>
    <row r="101" spans="1:68" hidden="1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8" t="s">
        <v>72</v>
      </c>
      <c r="Q101" s="569"/>
      <c r="R101" s="569"/>
      <c r="S101" s="569"/>
      <c r="T101" s="569"/>
      <c r="U101" s="569"/>
      <c r="V101" s="570"/>
      <c r="W101" s="37" t="s">
        <v>70</v>
      </c>
      <c r="X101" s="563">
        <f>IFERROR(SUM(X95:X99),"0")</f>
        <v>0</v>
      </c>
      <c r="Y101" s="563">
        <f>IFERROR(SUM(Y95:Y99),"0")</f>
        <v>0</v>
      </c>
      <c r="Z101" s="37"/>
      <c r="AA101" s="564"/>
      <c r="AB101" s="564"/>
      <c r="AC101" s="564"/>
    </row>
    <row r="102" spans="1:68" ht="16.5" hidden="1" customHeight="1" x14ac:dyDescent="0.25">
      <c r="A102" s="578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81">
        <v>4680115882133</v>
      </c>
      <c r="E104" s="582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81">
        <v>4680115880269</v>
      </c>
      <c r="E105" s="582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81">
        <v>4680115880429</v>
      </c>
      <c r="E106" s="582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81">
        <v>4680115881457</v>
      </c>
      <c r="E107" s="582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8" t="s">
        <v>72</v>
      </c>
      <c r="Q108" s="569"/>
      <c r="R108" s="569"/>
      <c r="S108" s="569"/>
      <c r="T108" s="569"/>
      <c r="U108" s="569"/>
      <c r="V108" s="570"/>
      <c r="W108" s="37" t="s">
        <v>73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hidden="1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8" t="s">
        <v>72</v>
      </c>
      <c r="Q109" s="569"/>
      <c r="R109" s="569"/>
      <c r="S109" s="569"/>
      <c r="T109" s="569"/>
      <c r="U109" s="569"/>
      <c r="V109" s="570"/>
      <c r="W109" s="37" t="s">
        <v>70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hidden="1" customHeight="1" x14ac:dyDescent="0.25">
      <c r="A110" s="571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81">
        <v>4680115881488</v>
      </c>
      <c r="E111" s="582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81">
        <v>4680115882775</v>
      </c>
      <c r="E112" s="582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81">
        <v>4680115880658</v>
      </c>
      <c r="E113" s="582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8" t="s">
        <v>72</v>
      </c>
      <c r="Q114" s="569"/>
      <c r="R114" s="569"/>
      <c r="S114" s="569"/>
      <c r="T114" s="569"/>
      <c r="U114" s="569"/>
      <c r="V114" s="57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8" t="s">
        <v>72</v>
      </c>
      <c r="Q115" s="569"/>
      <c r="R115" s="569"/>
      <c r="S115" s="569"/>
      <c r="T115" s="569"/>
      <c r="U115" s="569"/>
      <c r="V115" s="57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71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81">
        <v>4607091385168</v>
      </c>
      <c r="E117" s="582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0</v>
      </c>
      <c r="Y117" s="56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81">
        <v>4607091383256</v>
      </c>
      <c r="E118" s="582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81">
        <v>4607091385748</v>
      </c>
      <c r="E119" s="582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81">
        <v>4680115884533</v>
      </c>
      <c r="E120" s="582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105</v>
      </c>
      <c r="Y120" s="562">
        <f>IFERROR(IF(X120="",0,CEILING((X120/$H120),1)*$H120),"")</f>
        <v>106.2</v>
      </c>
      <c r="Z120" s="36">
        <f>IFERROR(IF(Y120=0,"",ROUNDUP(Y120/H120,0)*0.00651),"")</f>
        <v>0.38408999999999999</v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115.5</v>
      </c>
      <c r="BN120" s="64">
        <f>IFERROR(Y120*I120/H120,"0")</f>
        <v>116.82000000000001</v>
      </c>
      <c r="BO120" s="64">
        <f>IFERROR(1/J120*(X120/H120),"0")</f>
        <v>0.32051282051282048</v>
      </c>
      <c r="BP120" s="64">
        <f>IFERROR(1/J120*(Y120/H120),"0")</f>
        <v>0.32417582417582419</v>
      </c>
    </row>
    <row r="121" spans="1:68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8" t="s">
        <v>72</v>
      </c>
      <c r="Q121" s="569"/>
      <c r="R121" s="569"/>
      <c r="S121" s="569"/>
      <c r="T121" s="569"/>
      <c r="U121" s="569"/>
      <c r="V121" s="570"/>
      <c r="W121" s="37" t="s">
        <v>73</v>
      </c>
      <c r="X121" s="563">
        <f>IFERROR(X117/H117,"0")+IFERROR(X118/H118,"0")+IFERROR(X119/H119,"0")+IFERROR(X120/H120,"0")</f>
        <v>58.333333333333329</v>
      </c>
      <c r="Y121" s="563">
        <f>IFERROR(Y117/H117,"0")+IFERROR(Y118/H118,"0")+IFERROR(Y119/H119,"0")+IFERROR(Y120/H120,"0")</f>
        <v>59</v>
      </c>
      <c r="Z121" s="563">
        <f>IFERROR(IF(Z117="",0,Z117),"0")+IFERROR(IF(Z118="",0,Z118),"0")+IFERROR(IF(Z119="",0,Z119),"0")+IFERROR(IF(Z120="",0,Z120),"0")</f>
        <v>0.38408999999999999</v>
      </c>
      <c r="AA121" s="564"/>
      <c r="AB121" s="564"/>
      <c r="AC121" s="5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8" t="s">
        <v>72</v>
      </c>
      <c r="Q122" s="569"/>
      <c r="R122" s="569"/>
      <c r="S122" s="569"/>
      <c r="T122" s="569"/>
      <c r="U122" s="569"/>
      <c r="V122" s="570"/>
      <c r="W122" s="37" t="s">
        <v>70</v>
      </c>
      <c r="X122" s="563">
        <f>IFERROR(SUM(X117:X120),"0")</f>
        <v>105</v>
      </c>
      <c r="Y122" s="563">
        <f>IFERROR(SUM(Y117:Y120),"0")</f>
        <v>106.2</v>
      </c>
      <c r="Z122" s="37"/>
      <c r="AA122" s="564"/>
      <c r="AB122" s="564"/>
      <c r="AC122" s="564"/>
    </row>
    <row r="123" spans="1:68" ht="14.25" hidden="1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81">
        <v>4680115882652</v>
      </c>
      <c r="E124" s="582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81">
        <v>4680115880238</v>
      </c>
      <c r="E125" s="582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125.4</v>
      </c>
      <c r="Y125" s="562">
        <f>IFERROR(IF(X125="",0,CEILING((X125/$H125),1)*$H125),"")</f>
        <v>126.72</v>
      </c>
      <c r="Z125" s="36">
        <f>IFERROR(IF(Y125=0,"",ROUNDUP(Y125/H125,0)*0.00651),"")</f>
        <v>0.41664000000000001</v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141.74</v>
      </c>
      <c r="BN125" s="64">
        <f>IFERROR(Y125*I125/H125,"0")</f>
        <v>143.232</v>
      </c>
      <c r="BO125" s="64">
        <f>IFERROR(1/J125*(X125/H125),"0")</f>
        <v>0.34798534798534803</v>
      </c>
      <c r="BP125" s="64">
        <f>IFERROR(1/J125*(Y125/H125),"0")</f>
        <v>0.35164835164835168</v>
      </c>
    </row>
    <row r="126" spans="1:68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8" t="s">
        <v>72</v>
      </c>
      <c r="Q126" s="569"/>
      <c r="R126" s="569"/>
      <c r="S126" s="569"/>
      <c r="T126" s="569"/>
      <c r="U126" s="569"/>
      <c r="V126" s="570"/>
      <c r="W126" s="37" t="s">
        <v>73</v>
      </c>
      <c r="X126" s="563">
        <f>IFERROR(X124/H124,"0")+IFERROR(X125/H125,"0")</f>
        <v>63.333333333333336</v>
      </c>
      <c r="Y126" s="563">
        <f>IFERROR(Y124/H124,"0")+IFERROR(Y125/H125,"0")</f>
        <v>64</v>
      </c>
      <c r="Z126" s="563">
        <f>IFERROR(IF(Z124="",0,Z124),"0")+IFERROR(IF(Z125="",0,Z125),"0")</f>
        <v>0.41664000000000001</v>
      </c>
      <c r="AA126" s="564"/>
      <c r="AB126" s="564"/>
      <c r="AC126" s="564"/>
    </row>
    <row r="127" spans="1:68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8" t="s">
        <v>72</v>
      </c>
      <c r="Q127" s="569"/>
      <c r="R127" s="569"/>
      <c r="S127" s="569"/>
      <c r="T127" s="569"/>
      <c r="U127" s="569"/>
      <c r="V127" s="570"/>
      <c r="W127" s="37" t="s">
        <v>70</v>
      </c>
      <c r="X127" s="563">
        <f>IFERROR(SUM(X124:X125),"0")</f>
        <v>125.4</v>
      </c>
      <c r="Y127" s="563">
        <f>IFERROR(SUM(Y124:Y125),"0")</f>
        <v>126.72</v>
      </c>
      <c r="Z127" s="37"/>
      <c r="AA127" s="564"/>
      <c r="AB127" s="564"/>
      <c r="AC127" s="564"/>
    </row>
    <row r="128" spans="1:68" ht="16.5" hidden="1" customHeight="1" x14ac:dyDescent="0.25">
      <c r="A128" s="578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81">
        <v>4680115882577</v>
      </c>
      <c r="E130" s="582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81">
        <v>4680115882577</v>
      </c>
      <c r="E131" s="582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8" t="s">
        <v>72</v>
      </c>
      <c r="Q132" s="569"/>
      <c r="R132" s="569"/>
      <c r="S132" s="569"/>
      <c r="T132" s="569"/>
      <c r="U132" s="569"/>
      <c r="V132" s="570"/>
      <c r="W132" s="37" t="s">
        <v>73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hidden="1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8" t="s">
        <v>72</v>
      </c>
      <c r="Q133" s="569"/>
      <c r="R133" s="569"/>
      <c r="S133" s="569"/>
      <c r="T133" s="569"/>
      <c r="U133" s="569"/>
      <c r="V133" s="570"/>
      <c r="W133" s="37" t="s">
        <v>70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hidden="1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81">
        <v>4680115883444</v>
      </c>
      <c r="E135" s="582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81">
        <v>4680115883444</v>
      </c>
      <c r="E136" s="582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8" t="s">
        <v>72</v>
      </c>
      <c r="Q137" s="569"/>
      <c r="R137" s="569"/>
      <c r="S137" s="569"/>
      <c r="T137" s="569"/>
      <c r="U137" s="569"/>
      <c r="V137" s="57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8" t="s">
        <v>72</v>
      </c>
      <c r="Q138" s="569"/>
      <c r="R138" s="569"/>
      <c r="S138" s="569"/>
      <c r="T138" s="569"/>
      <c r="U138" s="569"/>
      <c r="V138" s="57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71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81">
        <v>4680115882584</v>
      </c>
      <c r="E140" s="582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81">
        <v>4680115882584</v>
      </c>
      <c r="E141" s="582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8" t="s">
        <v>72</v>
      </c>
      <c r="Q142" s="569"/>
      <c r="R142" s="569"/>
      <c r="S142" s="569"/>
      <c r="T142" s="569"/>
      <c r="U142" s="569"/>
      <c r="V142" s="57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8" t="s">
        <v>72</v>
      </c>
      <c r="Q143" s="569"/>
      <c r="R143" s="569"/>
      <c r="S143" s="569"/>
      <c r="T143" s="569"/>
      <c r="U143" s="569"/>
      <c r="V143" s="57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78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81">
        <v>4607091384604</v>
      </c>
      <c r="E146" s="582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8" t="s">
        <v>72</v>
      </c>
      <c r="Q147" s="569"/>
      <c r="R147" s="569"/>
      <c r="S147" s="569"/>
      <c r="T147" s="569"/>
      <c r="U147" s="569"/>
      <c r="V147" s="57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8" t="s">
        <v>72</v>
      </c>
      <c r="Q148" s="569"/>
      <c r="R148" s="569"/>
      <c r="S148" s="569"/>
      <c r="T148" s="569"/>
      <c r="U148" s="569"/>
      <c r="V148" s="57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81">
        <v>4607091387667</v>
      </c>
      <c r="E150" s="582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81">
        <v>4607091387636</v>
      </c>
      <c r="E151" s="582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81">
        <v>4607091382426</v>
      </c>
      <c r="E152" s="582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8" t="s">
        <v>72</v>
      </c>
      <c r="Q153" s="569"/>
      <c r="R153" s="569"/>
      <c r="S153" s="569"/>
      <c r="T153" s="569"/>
      <c r="U153" s="569"/>
      <c r="V153" s="57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hidden="1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8" t="s">
        <v>72</v>
      </c>
      <c r="Q154" s="569"/>
      <c r="R154" s="569"/>
      <c r="S154" s="569"/>
      <c r="T154" s="569"/>
      <c r="U154" s="569"/>
      <c r="V154" s="57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hidden="1" customHeight="1" x14ac:dyDescent="0.2">
      <c r="A155" s="591" t="s">
        <v>260</v>
      </c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2"/>
      <c r="P155" s="592"/>
      <c r="Q155" s="592"/>
      <c r="R155" s="592"/>
      <c r="S155" s="592"/>
      <c r="T155" s="592"/>
      <c r="U155" s="592"/>
      <c r="V155" s="592"/>
      <c r="W155" s="592"/>
      <c r="X155" s="592"/>
      <c r="Y155" s="592"/>
      <c r="Z155" s="592"/>
      <c r="AA155" s="48"/>
      <c r="AB155" s="48"/>
      <c r="AC155" s="48"/>
    </row>
    <row r="156" spans="1:68" ht="16.5" hidden="1" customHeight="1" x14ac:dyDescent="0.25">
      <c r="A156" s="578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71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81">
        <v>4680115886223</v>
      </c>
      <c r="E158" s="582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8" t="s">
        <v>72</v>
      </c>
      <c r="Q159" s="569"/>
      <c r="R159" s="569"/>
      <c r="S159" s="569"/>
      <c r="T159" s="569"/>
      <c r="U159" s="569"/>
      <c r="V159" s="57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8" t="s">
        <v>72</v>
      </c>
      <c r="Q160" s="569"/>
      <c r="R160" s="569"/>
      <c r="S160" s="569"/>
      <c r="T160" s="569"/>
      <c r="U160" s="569"/>
      <c r="V160" s="57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81">
        <v>4680115880993</v>
      </c>
      <c r="E162" s="582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81">
        <v>4680115881761</v>
      </c>
      <c r="E163" s="582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81">
        <v>4680115881563</v>
      </c>
      <c r="E164" s="582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81">
        <v>4680115880986</v>
      </c>
      <c r="E165" s="582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81">
        <v>4680115881785</v>
      </c>
      <c r="E166" s="582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81">
        <v>4680115886537</v>
      </c>
      <c r="E167" s="582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81">
        <v>4680115881679</v>
      </c>
      <c r="E168" s="582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81">
        <v>4680115880191</v>
      </c>
      <c r="E169" s="582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81">
        <v>4680115883963</v>
      </c>
      <c r="E170" s="582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8" t="s">
        <v>72</v>
      </c>
      <c r="Q171" s="569"/>
      <c r="R171" s="569"/>
      <c r="S171" s="569"/>
      <c r="T171" s="569"/>
      <c r="U171" s="569"/>
      <c r="V171" s="57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hidden="1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8" t="s">
        <v>72</v>
      </c>
      <c r="Q172" s="569"/>
      <c r="R172" s="569"/>
      <c r="S172" s="569"/>
      <c r="T172" s="569"/>
      <c r="U172" s="569"/>
      <c r="V172" s="570"/>
      <c r="W172" s="37" t="s">
        <v>70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hidden="1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81">
        <v>4680115886780</v>
      </c>
      <c r="E174" s="582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81">
        <v>4680115886742</v>
      </c>
      <c r="E175" s="582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81">
        <v>4680115886766</v>
      </c>
      <c r="E176" s="582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8" t="s">
        <v>72</v>
      </c>
      <c r="Q177" s="569"/>
      <c r="R177" s="569"/>
      <c r="S177" s="569"/>
      <c r="T177" s="569"/>
      <c r="U177" s="569"/>
      <c r="V177" s="57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8" t="s">
        <v>72</v>
      </c>
      <c r="Q178" s="569"/>
      <c r="R178" s="569"/>
      <c r="S178" s="569"/>
      <c r="T178" s="569"/>
      <c r="U178" s="569"/>
      <c r="V178" s="57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81">
        <v>4680115886797</v>
      </c>
      <c r="E180" s="582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8" t="s">
        <v>72</v>
      </c>
      <c r="Q181" s="569"/>
      <c r="R181" s="569"/>
      <c r="S181" s="569"/>
      <c r="T181" s="569"/>
      <c r="U181" s="569"/>
      <c r="V181" s="57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8" t="s">
        <v>72</v>
      </c>
      <c r="Q182" s="569"/>
      <c r="R182" s="569"/>
      <c r="S182" s="569"/>
      <c r="T182" s="569"/>
      <c r="U182" s="569"/>
      <c r="V182" s="57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78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81">
        <v>4680115881402</v>
      </c>
      <c r="E185" s="582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81">
        <v>4680115881396</v>
      </c>
      <c r="E186" s="582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8" t="s">
        <v>72</v>
      </c>
      <c r="Q187" s="569"/>
      <c r="R187" s="569"/>
      <c r="S187" s="569"/>
      <c r="T187" s="569"/>
      <c r="U187" s="569"/>
      <c r="V187" s="57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8" t="s">
        <v>72</v>
      </c>
      <c r="Q188" s="569"/>
      <c r="R188" s="569"/>
      <c r="S188" s="569"/>
      <c r="T188" s="569"/>
      <c r="U188" s="569"/>
      <c r="V188" s="57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71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81">
        <v>4680115882935</v>
      </c>
      <c r="E190" s="582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81">
        <v>4680115880764</v>
      </c>
      <c r="E191" s="582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8" t="s">
        <v>72</v>
      </c>
      <c r="Q192" s="569"/>
      <c r="R192" s="569"/>
      <c r="S192" s="569"/>
      <c r="T192" s="569"/>
      <c r="U192" s="569"/>
      <c r="V192" s="57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8" t="s">
        <v>72</v>
      </c>
      <c r="Q193" s="569"/>
      <c r="R193" s="569"/>
      <c r="S193" s="569"/>
      <c r="T193" s="569"/>
      <c r="U193" s="569"/>
      <c r="V193" s="57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81">
        <v>4680115882683</v>
      </c>
      <c r="E195" s="582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81">
        <v>4680115882690</v>
      </c>
      <c r="E196" s="582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81">
        <v>4680115882669</v>
      </c>
      <c r="E197" s="582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81">
        <v>4680115882676</v>
      </c>
      <c r="E198" s="582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81">
        <v>4680115884014</v>
      </c>
      <c r="E199" s="582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81">
        <v>4680115884007</v>
      </c>
      <c r="E200" s="582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81">
        <v>4680115884038</v>
      </c>
      <c r="E201" s="582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81">
        <v>4680115884021</v>
      </c>
      <c r="E202" s="582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8" t="s">
        <v>72</v>
      </c>
      <c r="Q203" s="569"/>
      <c r="R203" s="569"/>
      <c r="S203" s="569"/>
      <c r="T203" s="569"/>
      <c r="U203" s="569"/>
      <c r="V203" s="57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hidden="1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8" t="s">
        <v>72</v>
      </c>
      <c r="Q204" s="569"/>
      <c r="R204" s="569"/>
      <c r="S204" s="569"/>
      <c r="T204" s="569"/>
      <c r="U204" s="569"/>
      <c r="V204" s="570"/>
      <c r="W204" s="37" t="s">
        <v>70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hidden="1" customHeight="1" x14ac:dyDescent="0.25">
      <c r="A205" s="571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81">
        <v>4680115881594</v>
      </c>
      <c r="E206" s="582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81">
        <v>4680115881617</v>
      </c>
      <c r="E207" s="582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81">
        <v>4680115880573</v>
      </c>
      <c r="E208" s="582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81">
        <v>4680115882195</v>
      </c>
      <c r="E209" s="582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81">
        <v>4680115882607</v>
      </c>
      <c r="E210" s="582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81">
        <v>4680115880092</v>
      </c>
      <c r="E211" s="582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6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160</v>
      </c>
      <c r="Y211" s="562">
        <f t="shared" si="26"/>
        <v>160.79999999999998</v>
      </c>
      <c r="Z211" s="36">
        <f t="shared" si="31"/>
        <v>0.43617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176.80000000000004</v>
      </c>
      <c r="BN211" s="64">
        <f t="shared" si="28"/>
        <v>177.684</v>
      </c>
      <c r="BO211" s="64">
        <f t="shared" si="29"/>
        <v>0.36630036630036633</v>
      </c>
      <c r="BP211" s="64">
        <f t="shared" si="30"/>
        <v>0.36813186813186816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81">
        <v>4680115880221</v>
      </c>
      <c r="E212" s="582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200</v>
      </c>
      <c r="Y212" s="562">
        <f t="shared" si="26"/>
        <v>201.6</v>
      </c>
      <c r="Z212" s="36">
        <f t="shared" si="31"/>
        <v>0.54683999999999999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81">
        <v>4680115880504</v>
      </c>
      <c r="E213" s="582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81">
        <v>4680115882164</v>
      </c>
      <c r="E214" s="582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8" t="s">
        <v>72</v>
      </c>
      <c r="Q215" s="569"/>
      <c r="R215" s="569"/>
      <c r="S215" s="569"/>
      <c r="T215" s="569"/>
      <c r="U215" s="569"/>
      <c r="V215" s="57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150</v>
      </c>
      <c r="Y215" s="563">
        <f>IFERROR(Y206/H206,"0")+IFERROR(Y207/H207,"0")+IFERROR(Y208/H208,"0")+IFERROR(Y209/H209,"0")+IFERROR(Y210/H210,"0")+IFERROR(Y211/H211,"0")+IFERROR(Y212/H212,"0")+IFERROR(Y213/H213,"0")+IFERROR(Y214/H214,"0")</f>
        <v>151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0.98300999999999994</v>
      </c>
      <c r="AA215" s="564"/>
      <c r="AB215" s="564"/>
      <c r="AC215" s="564"/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8" t="s">
        <v>72</v>
      </c>
      <c r="Q216" s="569"/>
      <c r="R216" s="569"/>
      <c r="S216" s="569"/>
      <c r="T216" s="569"/>
      <c r="U216" s="569"/>
      <c r="V216" s="570"/>
      <c r="W216" s="37" t="s">
        <v>70</v>
      </c>
      <c r="X216" s="563">
        <f>IFERROR(SUM(X206:X214),"0")</f>
        <v>360</v>
      </c>
      <c r="Y216" s="563">
        <f>IFERROR(SUM(Y206:Y214),"0")</f>
        <v>362.4</v>
      </c>
      <c r="Z216" s="37"/>
      <c r="AA216" s="564"/>
      <c r="AB216" s="564"/>
      <c r="AC216" s="564"/>
    </row>
    <row r="217" spans="1:68" ht="14.25" hidden="1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81">
        <v>4680115880818</v>
      </c>
      <c r="E218" s="582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81">
        <v>4680115880801</v>
      </c>
      <c r="E219" s="582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6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8" t="s">
        <v>72</v>
      </c>
      <c r="Q220" s="569"/>
      <c r="R220" s="569"/>
      <c r="S220" s="569"/>
      <c r="T220" s="569"/>
      <c r="U220" s="569"/>
      <c r="V220" s="57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8" t="s">
        <v>72</v>
      </c>
      <c r="Q221" s="569"/>
      <c r="R221" s="569"/>
      <c r="S221" s="569"/>
      <c r="T221" s="569"/>
      <c r="U221" s="569"/>
      <c r="V221" s="57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78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81">
        <v>4680115884137</v>
      </c>
      <c r="E224" s="582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81">
        <v>4680115884236</v>
      </c>
      <c r="E225" s="582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81">
        <v>4680115884175</v>
      </c>
      <c r="E226" s="582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81">
        <v>4680115884144</v>
      </c>
      <c r="E227" s="582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200</v>
      </c>
      <c r="Y227" s="562">
        <f t="shared" si="32"/>
        <v>200</v>
      </c>
      <c r="Z227" s="36">
        <f>IFERROR(IF(Y227=0,"",ROUNDUP(Y227/H227,0)*0.00902),"")</f>
        <v>0.45100000000000001</v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210.5</v>
      </c>
      <c r="BN227" s="64">
        <f t="shared" si="34"/>
        <v>210.5</v>
      </c>
      <c r="BO227" s="64">
        <f t="shared" si="35"/>
        <v>0.37878787878787878</v>
      </c>
      <c r="BP227" s="64">
        <f t="shared" si="36"/>
        <v>0.37878787878787878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81">
        <v>4680115886551</v>
      </c>
      <c r="E228" s="582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81">
        <v>4680115884182</v>
      </c>
      <c r="E229" s="582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81">
        <v>4680115884205</v>
      </c>
      <c r="E230" s="582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180</v>
      </c>
      <c r="Y230" s="562">
        <f t="shared" si="32"/>
        <v>180</v>
      </c>
      <c r="Z230" s="36">
        <f>IFERROR(IF(Y230=0,"",ROUNDUP(Y230/H230,0)*0.00902),"")</f>
        <v>0.40590000000000004</v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189.45</v>
      </c>
      <c r="BN230" s="64">
        <f t="shared" si="34"/>
        <v>189.45</v>
      </c>
      <c r="BO230" s="64">
        <f t="shared" si="35"/>
        <v>0.34090909090909094</v>
      </c>
      <c r="BP230" s="64">
        <f t="shared" si="36"/>
        <v>0.34090909090909094</v>
      </c>
    </row>
    <row r="231" spans="1:68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8" t="s">
        <v>72</v>
      </c>
      <c r="Q231" s="569"/>
      <c r="R231" s="569"/>
      <c r="S231" s="569"/>
      <c r="T231" s="569"/>
      <c r="U231" s="569"/>
      <c r="V231" s="57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95</v>
      </c>
      <c r="Y231" s="563">
        <f>IFERROR(Y224/H224,"0")+IFERROR(Y225/H225,"0")+IFERROR(Y226/H226,"0")+IFERROR(Y227/H227,"0")+IFERROR(Y228/H228,"0")+IFERROR(Y229/H229,"0")+IFERROR(Y230/H230,"0")</f>
        <v>95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0.8569</v>
      </c>
      <c r="AA231" s="564"/>
      <c r="AB231" s="564"/>
      <c r="AC231" s="564"/>
    </row>
    <row r="232" spans="1:68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8" t="s">
        <v>72</v>
      </c>
      <c r="Q232" s="569"/>
      <c r="R232" s="569"/>
      <c r="S232" s="569"/>
      <c r="T232" s="569"/>
      <c r="U232" s="569"/>
      <c r="V232" s="570"/>
      <c r="W232" s="37" t="s">
        <v>70</v>
      </c>
      <c r="X232" s="563">
        <f>IFERROR(SUM(X224:X230),"0")</f>
        <v>380</v>
      </c>
      <c r="Y232" s="563">
        <f>IFERROR(SUM(Y224:Y230),"0")</f>
        <v>380</v>
      </c>
      <c r="Z232" s="37"/>
      <c r="AA232" s="564"/>
      <c r="AB232" s="564"/>
      <c r="AC232" s="564"/>
    </row>
    <row r="233" spans="1:68" ht="14.25" hidden="1" customHeight="1" x14ac:dyDescent="0.25">
      <c r="A233" s="571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81">
        <v>4680115885981</v>
      </c>
      <c r="E234" s="582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8" t="s">
        <v>72</v>
      </c>
      <c r="Q235" s="569"/>
      <c r="R235" s="569"/>
      <c r="S235" s="569"/>
      <c r="T235" s="569"/>
      <c r="U235" s="569"/>
      <c r="V235" s="57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8" t="s">
        <v>72</v>
      </c>
      <c r="Q236" s="569"/>
      <c r="R236" s="569"/>
      <c r="S236" s="569"/>
      <c r="T236" s="569"/>
      <c r="U236" s="569"/>
      <c r="V236" s="57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81">
        <v>4680115886803</v>
      </c>
      <c r="E238" s="582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8" t="s">
        <v>72</v>
      </c>
      <c r="Q239" s="569"/>
      <c r="R239" s="569"/>
      <c r="S239" s="569"/>
      <c r="T239" s="569"/>
      <c r="U239" s="569"/>
      <c r="V239" s="57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8" t="s">
        <v>72</v>
      </c>
      <c r="Q240" s="569"/>
      <c r="R240" s="569"/>
      <c r="S240" s="569"/>
      <c r="T240" s="569"/>
      <c r="U240" s="569"/>
      <c r="V240" s="57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81">
        <v>4680115886704</v>
      </c>
      <c r="E242" s="582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81">
        <v>4680115886681</v>
      </c>
      <c r="E243" s="582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85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81">
        <v>4680115886735</v>
      </c>
      <c r="E244" s="582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81">
        <v>4680115886728</v>
      </c>
      <c r="E245" s="582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81">
        <v>4680115886711</v>
      </c>
      <c r="E246" s="582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5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8" t="s">
        <v>72</v>
      </c>
      <c r="Q247" s="569"/>
      <c r="R247" s="569"/>
      <c r="S247" s="569"/>
      <c r="T247" s="569"/>
      <c r="U247" s="569"/>
      <c r="V247" s="57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hidden="1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7"/>
      <c r="P248" s="568" t="s">
        <v>72</v>
      </c>
      <c r="Q248" s="569"/>
      <c r="R248" s="569"/>
      <c r="S248" s="569"/>
      <c r="T248" s="569"/>
      <c r="U248" s="569"/>
      <c r="V248" s="57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hidden="1" customHeight="1" x14ac:dyDescent="0.25">
      <c r="A249" s="578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71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81">
        <v>4680115885837</v>
      </c>
      <c r="E251" s="582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81">
        <v>4680115885806</v>
      </c>
      <c r="E252" s="582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81">
        <v>4680115885851</v>
      </c>
      <c r="E253" s="582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81">
        <v>4680115885844</v>
      </c>
      <c r="E254" s="582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81">
        <v>4680115885820</v>
      </c>
      <c r="E255" s="582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160</v>
      </c>
      <c r="Y255" s="562">
        <f>IFERROR(IF(X255="",0,CEILING((X255/$H255),1)*$H255),"")</f>
        <v>160</v>
      </c>
      <c r="Z255" s="36">
        <f>IFERROR(IF(Y255=0,"",ROUNDUP(Y255/H255,0)*0.00902),"")</f>
        <v>0.36080000000000001</v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168.4</v>
      </c>
      <c r="BN255" s="64">
        <f>IFERROR(Y255*I255/H255,"0")</f>
        <v>168.4</v>
      </c>
      <c r="BO255" s="64">
        <f>IFERROR(1/J255*(X255/H255),"0")</f>
        <v>0.30303030303030304</v>
      </c>
      <c r="BP255" s="64">
        <f>IFERROR(1/J255*(Y255/H255),"0")</f>
        <v>0.30303030303030304</v>
      </c>
    </row>
    <row r="256" spans="1:68" x14ac:dyDescent="0.2">
      <c r="A256" s="565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8" t="s">
        <v>72</v>
      </c>
      <c r="Q256" s="569"/>
      <c r="R256" s="569"/>
      <c r="S256" s="569"/>
      <c r="T256" s="569"/>
      <c r="U256" s="569"/>
      <c r="V256" s="570"/>
      <c r="W256" s="37" t="s">
        <v>73</v>
      </c>
      <c r="X256" s="563">
        <f>IFERROR(X251/H251,"0")+IFERROR(X252/H252,"0")+IFERROR(X253/H253,"0")+IFERROR(X254/H254,"0")+IFERROR(X255/H255,"0")</f>
        <v>40</v>
      </c>
      <c r="Y256" s="563">
        <f>IFERROR(Y251/H251,"0")+IFERROR(Y252/H252,"0")+IFERROR(Y253/H253,"0")+IFERROR(Y254/H254,"0")+IFERROR(Y255/H255,"0")</f>
        <v>40</v>
      </c>
      <c r="Z256" s="563">
        <f>IFERROR(IF(Z251="",0,Z251),"0")+IFERROR(IF(Z252="",0,Z252),"0")+IFERROR(IF(Z253="",0,Z253),"0")+IFERROR(IF(Z254="",0,Z254),"0")+IFERROR(IF(Z255="",0,Z255),"0")</f>
        <v>0.36080000000000001</v>
      </c>
      <c r="AA256" s="564"/>
      <c r="AB256" s="564"/>
      <c r="AC256" s="564"/>
    </row>
    <row r="257" spans="1:68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7"/>
      <c r="P257" s="568" t="s">
        <v>72</v>
      </c>
      <c r="Q257" s="569"/>
      <c r="R257" s="569"/>
      <c r="S257" s="569"/>
      <c r="T257" s="569"/>
      <c r="U257" s="569"/>
      <c r="V257" s="570"/>
      <c r="W257" s="37" t="s">
        <v>70</v>
      </c>
      <c r="X257" s="563">
        <f>IFERROR(SUM(X251:X255),"0")</f>
        <v>160</v>
      </c>
      <c r="Y257" s="563">
        <f>IFERROR(SUM(Y251:Y255),"0")</f>
        <v>160</v>
      </c>
      <c r="Z257" s="37"/>
      <c r="AA257" s="564"/>
      <c r="AB257" s="564"/>
      <c r="AC257" s="564"/>
    </row>
    <row r="258" spans="1:68" ht="16.5" hidden="1" customHeight="1" x14ac:dyDescent="0.25">
      <c r="A258" s="578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71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81">
        <v>4607091383423</v>
      </c>
      <c r="E260" s="582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6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81">
        <v>4680115885691</v>
      </c>
      <c r="E261" s="582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81">
        <v>4680115885660</v>
      </c>
      <c r="E262" s="582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81">
        <v>4680115886773</v>
      </c>
      <c r="E263" s="582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9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5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8" t="s">
        <v>72</v>
      </c>
      <c r="Q264" s="569"/>
      <c r="R264" s="569"/>
      <c r="S264" s="569"/>
      <c r="T264" s="569"/>
      <c r="U264" s="569"/>
      <c r="V264" s="57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7"/>
      <c r="P265" s="568" t="s">
        <v>72</v>
      </c>
      <c r="Q265" s="569"/>
      <c r="R265" s="569"/>
      <c r="S265" s="569"/>
      <c r="T265" s="569"/>
      <c r="U265" s="569"/>
      <c r="V265" s="57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78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71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81">
        <v>4680115886186</v>
      </c>
      <c r="E268" s="582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81">
        <v>4680115881228</v>
      </c>
      <c r="E269" s="582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140</v>
      </c>
      <c r="Y269" s="562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154.70000000000002</v>
      </c>
      <c r="BN269" s="64">
        <f>IFERROR(Y269*I269/H269,"0")</f>
        <v>156.46800000000002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81">
        <v>4680115881211</v>
      </c>
      <c r="E270" s="582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140</v>
      </c>
      <c r="Y270" s="562">
        <f>IFERROR(IF(X270="",0,CEILING((X270/$H270),1)*$H270),"")</f>
        <v>141.6</v>
      </c>
      <c r="Z270" s="36">
        <f>IFERROR(IF(Y270=0,"",ROUNDUP(Y270/H270,0)*0.00651),"")</f>
        <v>0.38408999999999999</v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150.5</v>
      </c>
      <c r="BN270" s="64">
        <f>IFERROR(Y270*I270/H270,"0")</f>
        <v>152.22</v>
      </c>
      <c r="BO270" s="64">
        <f>IFERROR(1/J270*(X270/H270),"0")</f>
        <v>0.32051282051282054</v>
      </c>
      <c r="BP270" s="64">
        <f>IFERROR(1/J270*(Y270/H270),"0")</f>
        <v>0.32417582417582419</v>
      </c>
    </row>
    <row r="271" spans="1:68" x14ac:dyDescent="0.2">
      <c r="A271" s="565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8" t="s">
        <v>72</v>
      </c>
      <c r="Q271" s="569"/>
      <c r="R271" s="569"/>
      <c r="S271" s="569"/>
      <c r="T271" s="569"/>
      <c r="U271" s="569"/>
      <c r="V271" s="570"/>
      <c r="W271" s="37" t="s">
        <v>73</v>
      </c>
      <c r="X271" s="563">
        <f>IFERROR(X268/H268,"0")+IFERROR(X269/H269,"0")+IFERROR(X270/H270,"0")</f>
        <v>116.66666666666667</v>
      </c>
      <c r="Y271" s="563">
        <f>IFERROR(Y268/H268,"0")+IFERROR(Y269/H269,"0")+IFERROR(Y270/H270,"0")</f>
        <v>118</v>
      </c>
      <c r="Z271" s="563">
        <f>IFERROR(IF(Z268="",0,Z268),"0")+IFERROR(IF(Z269="",0,Z269),"0")+IFERROR(IF(Z270="",0,Z270),"0")</f>
        <v>0.76817999999999997</v>
      </c>
      <c r="AA271" s="564"/>
      <c r="AB271" s="564"/>
      <c r="AC271" s="564"/>
    </row>
    <row r="272" spans="1:68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7"/>
      <c r="P272" s="568" t="s">
        <v>72</v>
      </c>
      <c r="Q272" s="569"/>
      <c r="R272" s="569"/>
      <c r="S272" s="569"/>
      <c r="T272" s="569"/>
      <c r="U272" s="569"/>
      <c r="V272" s="570"/>
      <c r="W272" s="37" t="s">
        <v>70</v>
      </c>
      <c r="X272" s="563">
        <f>IFERROR(SUM(X268:X270),"0")</f>
        <v>280</v>
      </c>
      <c r="Y272" s="563">
        <f>IFERROR(SUM(Y268:Y270),"0")</f>
        <v>283.2</v>
      </c>
      <c r="Z272" s="37"/>
      <c r="AA272" s="564"/>
      <c r="AB272" s="564"/>
      <c r="AC272" s="564"/>
    </row>
    <row r="273" spans="1:68" ht="16.5" hidden="1" customHeight="1" x14ac:dyDescent="0.25">
      <c r="A273" s="578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71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81">
        <v>4680115880344</v>
      </c>
      <c r="E275" s="582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5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8" t="s">
        <v>72</v>
      </c>
      <c r="Q276" s="569"/>
      <c r="R276" s="569"/>
      <c r="S276" s="569"/>
      <c r="T276" s="569"/>
      <c r="U276" s="569"/>
      <c r="V276" s="57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7"/>
      <c r="P277" s="568" t="s">
        <v>72</v>
      </c>
      <c r="Q277" s="569"/>
      <c r="R277" s="569"/>
      <c r="S277" s="569"/>
      <c r="T277" s="569"/>
      <c r="U277" s="569"/>
      <c r="V277" s="57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71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81">
        <v>4680115884618</v>
      </c>
      <c r="E279" s="582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168</v>
      </c>
      <c r="Y279" s="562">
        <f>IFERROR(IF(X279="",0,CEILING((X279/$H279),1)*$H279),"")</f>
        <v>169.20000000000002</v>
      </c>
      <c r="Z279" s="36">
        <f>IFERROR(IF(Y279=0,"",ROUNDUP(Y279/H279,0)*0.00902),"")</f>
        <v>0.42393999999999998</v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177.8</v>
      </c>
      <c r="BN279" s="64">
        <f>IFERROR(Y279*I279/H279,"0")</f>
        <v>179.07000000000002</v>
      </c>
      <c r="BO279" s="64">
        <f>IFERROR(1/J279*(X279/H279),"0")</f>
        <v>0.35353535353535354</v>
      </c>
      <c r="BP279" s="64">
        <f>IFERROR(1/J279*(Y279/H279),"0")</f>
        <v>0.35606060606060613</v>
      </c>
    </row>
    <row r="280" spans="1:68" x14ac:dyDescent="0.2">
      <c r="A280" s="565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8" t="s">
        <v>72</v>
      </c>
      <c r="Q280" s="569"/>
      <c r="R280" s="569"/>
      <c r="S280" s="569"/>
      <c r="T280" s="569"/>
      <c r="U280" s="569"/>
      <c r="V280" s="570"/>
      <c r="W280" s="37" t="s">
        <v>73</v>
      </c>
      <c r="X280" s="563">
        <f>IFERROR(X279/H279,"0")</f>
        <v>46.666666666666664</v>
      </c>
      <c r="Y280" s="563">
        <f>IFERROR(Y279/H279,"0")</f>
        <v>47.000000000000007</v>
      </c>
      <c r="Z280" s="563">
        <f>IFERROR(IF(Z279="",0,Z279),"0")</f>
        <v>0.42393999999999998</v>
      </c>
      <c r="AA280" s="564"/>
      <c r="AB280" s="564"/>
      <c r="AC280" s="564"/>
    </row>
    <row r="281" spans="1:68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7"/>
      <c r="P281" s="568" t="s">
        <v>72</v>
      </c>
      <c r="Q281" s="569"/>
      <c r="R281" s="569"/>
      <c r="S281" s="569"/>
      <c r="T281" s="569"/>
      <c r="U281" s="569"/>
      <c r="V281" s="570"/>
      <c r="W281" s="37" t="s">
        <v>70</v>
      </c>
      <c r="X281" s="563">
        <f>IFERROR(SUM(X279:X279),"0")</f>
        <v>168</v>
      </c>
      <c r="Y281" s="563">
        <f>IFERROR(SUM(Y279:Y279),"0")</f>
        <v>169.20000000000002</v>
      </c>
      <c r="Z281" s="37"/>
      <c r="AA281" s="564"/>
      <c r="AB281" s="564"/>
      <c r="AC281" s="564"/>
    </row>
    <row r="282" spans="1:68" ht="16.5" hidden="1" customHeight="1" x14ac:dyDescent="0.25">
      <c r="A282" s="578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71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81">
        <v>4680115883703</v>
      </c>
      <c r="E284" s="582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5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8" t="s">
        <v>72</v>
      </c>
      <c r="Q285" s="569"/>
      <c r="R285" s="569"/>
      <c r="S285" s="569"/>
      <c r="T285" s="569"/>
      <c r="U285" s="569"/>
      <c r="V285" s="57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7"/>
      <c r="P286" s="568" t="s">
        <v>72</v>
      </c>
      <c r="Q286" s="569"/>
      <c r="R286" s="569"/>
      <c r="S286" s="569"/>
      <c r="T286" s="569"/>
      <c r="U286" s="569"/>
      <c r="V286" s="57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78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71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81">
        <v>4607091386004</v>
      </c>
      <c r="E289" s="582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81">
        <v>4680115885615</v>
      </c>
      <c r="E290" s="582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81">
        <v>4680115885554</v>
      </c>
      <c r="E291" s="582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81">
        <v>4680115885554</v>
      </c>
      <c r="E292" s="582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81">
        <v>4680115885646</v>
      </c>
      <c r="E293" s="582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81">
        <v>4680115885622</v>
      </c>
      <c r="E294" s="582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81">
        <v>4680115885608</v>
      </c>
      <c r="E295" s="582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180</v>
      </c>
      <c r="Y295" s="562">
        <f t="shared" si="37"/>
        <v>180</v>
      </c>
      <c r="Z295" s="36">
        <f>IFERROR(IF(Y295=0,"",ROUNDUP(Y295/H295,0)*0.00902),"")</f>
        <v>0.40590000000000004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189.45</v>
      </c>
      <c r="BN295" s="64">
        <f t="shared" si="39"/>
        <v>189.45</v>
      </c>
      <c r="BO295" s="64">
        <f t="shared" si="40"/>
        <v>0.34090909090909094</v>
      </c>
      <c r="BP295" s="64">
        <f t="shared" si="41"/>
        <v>0.34090909090909094</v>
      </c>
    </row>
    <row r="296" spans="1:68" x14ac:dyDescent="0.2">
      <c r="A296" s="565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7"/>
      <c r="P296" s="568" t="s">
        <v>72</v>
      </c>
      <c r="Q296" s="569"/>
      <c r="R296" s="569"/>
      <c r="S296" s="569"/>
      <c r="T296" s="569"/>
      <c r="U296" s="569"/>
      <c r="V296" s="57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45</v>
      </c>
      <c r="Y296" s="563">
        <f>IFERROR(Y289/H289,"0")+IFERROR(Y290/H290,"0")+IFERROR(Y291/H291,"0")+IFERROR(Y292/H292,"0")+IFERROR(Y293/H293,"0")+IFERROR(Y294/H294,"0")+IFERROR(Y295/H295,"0")</f>
        <v>45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0.40590000000000004</v>
      </c>
      <c r="AA296" s="564"/>
      <c r="AB296" s="564"/>
      <c r="AC296" s="564"/>
    </row>
    <row r="297" spans="1:68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7"/>
      <c r="P297" s="568" t="s">
        <v>72</v>
      </c>
      <c r="Q297" s="569"/>
      <c r="R297" s="569"/>
      <c r="S297" s="569"/>
      <c r="T297" s="569"/>
      <c r="U297" s="569"/>
      <c r="V297" s="570"/>
      <c r="W297" s="37" t="s">
        <v>70</v>
      </c>
      <c r="X297" s="563">
        <f>IFERROR(SUM(X289:X295),"0")</f>
        <v>180</v>
      </c>
      <c r="Y297" s="563">
        <f>IFERROR(SUM(Y289:Y295),"0")</f>
        <v>180</v>
      </c>
      <c r="Z297" s="37"/>
      <c r="AA297" s="564"/>
      <c r="AB297" s="564"/>
      <c r="AC297" s="564"/>
    </row>
    <row r="298" spans="1:68" ht="14.25" hidden="1" customHeight="1" x14ac:dyDescent="0.25">
      <c r="A298" s="571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81">
        <v>4607091387193</v>
      </c>
      <c r="E299" s="582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81">
        <v>4607091387230</v>
      </c>
      <c r="E300" s="582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81">
        <v>4607091387292</v>
      </c>
      <c r="E301" s="582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81">
        <v>4607091387285</v>
      </c>
      <c r="E302" s="582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81">
        <v>4607091389845</v>
      </c>
      <c r="E303" s="582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140</v>
      </c>
      <c r="Y303" s="562">
        <f t="shared" si="42"/>
        <v>140.70000000000002</v>
      </c>
      <c r="Z303" s="36">
        <f>IFERROR(IF(Y303=0,"",ROUNDUP(Y303/H303,0)*0.00502),"")</f>
        <v>0.33634000000000003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146.66666666666666</v>
      </c>
      <c r="BN303" s="64">
        <f t="shared" si="44"/>
        <v>147.40000000000003</v>
      </c>
      <c r="BO303" s="64">
        <f t="shared" si="45"/>
        <v>0.28490028490028491</v>
      </c>
      <c r="BP303" s="64">
        <f t="shared" si="46"/>
        <v>0.28632478632478636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81">
        <v>4680115882881</v>
      </c>
      <c r="E304" s="582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81">
        <v>4607091383836</v>
      </c>
      <c r="E305" s="582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60</v>
      </c>
      <c r="Y305" s="562">
        <f t="shared" si="42"/>
        <v>61.2</v>
      </c>
      <c r="Z305" s="36">
        <f>IFERROR(IF(Y305=0,"",ROUNDUP(Y305/H305,0)*0.00651),"")</f>
        <v>0.22134000000000001</v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67.600000000000009</v>
      </c>
      <c r="BN305" s="64">
        <f t="shared" si="44"/>
        <v>68.951999999999998</v>
      </c>
      <c r="BO305" s="64">
        <f t="shared" si="45"/>
        <v>0.18315018315018317</v>
      </c>
      <c r="BP305" s="64">
        <f t="shared" si="46"/>
        <v>0.18681318681318682</v>
      </c>
    </row>
    <row r="306" spans="1:68" x14ac:dyDescent="0.2">
      <c r="A306" s="565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7"/>
      <c r="P306" s="568" t="s">
        <v>72</v>
      </c>
      <c r="Q306" s="569"/>
      <c r="R306" s="569"/>
      <c r="S306" s="569"/>
      <c r="T306" s="569"/>
      <c r="U306" s="569"/>
      <c r="V306" s="57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100</v>
      </c>
      <c r="Y306" s="563">
        <f>IFERROR(Y299/H299,"0")+IFERROR(Y300/H300,"0")+IFERROR(Y301/H301,"0")+IFERROR(Y302/H302,"0")+IFERROR(Y303/H303,"0")+IFERROR(Y304/H304,"0")+IFERROR(Y305/H305,"0")</f>
        <v>101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0.55768000000000006</v>
      </c>
      <c r="AA306" s="564"/>
      <c r="AB306" s="564"/>
      <c r="AC306" s="564"/>
    </row>
    <row r="307" spans="1:68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7"/>
      <c r="P307" s="568" t="s">
        <v>72</v>
      </c>
      <c r="Q307" s="569"/>
      <c r="R307" s="569"/>
      <c r="S307" s="569"/>
      <c r="T307" s="569"/>
      <c r="U307" s="569"/>
      <c r="V307" s="570"/>
      <c r="W307" s="37" t="s">
        <v>70</v>
      </c>
      <c r="X307" s="563">
        <f>IFERROR(SUM(X299:X305),"0")</f>
        <v>200</v>
      </c>
      <c r="Y307" s="563">
        <f>IFERROR(SUM(Y299:Y305),"0")</f>
        <v>201.90000000000003</v>
      </c>
      <c r="Z307" s="37"/>
      <c r="AA307" s="564"/>
      <c r="AB307" s="564"/>
      <c r="AC307" s="564"/>
    </row>
    <row r="308" spans="1:68" ht="14.25" hidden="1" customHeight="1" x14ac:dyDescent="0.25">
      <c r="A308" s="571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hidden="1" customHeight="1" x14ac:dyDescent="0.25">
      <c r="A309" s="54" t="s">
        <v>493</v>
      </c>
      <c r="B309" s="54" t="s">
        <v>494</v>
      </c>
      <c r="C309" s="31">
        <v>4301051100</v>
      </c>
      <c r="D309" s="581">
        <v>4607091387766</v>
      </c>
      <c r="E309" s="582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6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0</v>
      </c>
      <c r="Y309" s="56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81">
        <v>4607091387957</v>
      </c>
      <c r="E310" s="582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81">
        <v>4607091387964</v>
      </c>
      <c r="E311" s="582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81">
        <v>4680115884588</v>
      </c>
      <c r="E312" s="582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81">
        <v>4607091387513</v>
      </c>
      <c r="E313" s="582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65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7"/>
      <c r="P314" s="568" t="s">
        <v>72</v>
      </c>
      <c r="Q314" s="569"/>
      <c r="R314" s="569"/>
      <c r="S314" s="569"/>
      <c r="T314" s="569"/>
      <c r="U314" s="569"/>
      <c r="V314" s="570"/>
      <c r="W314" s="37" t="s">
        <v>73</v>
      </c>
      <c r="X314" s="563">
        <f>IFERROR(X309/H309,"0")+IFERROR(X310/H310,"0")+IFERROR(X311/H311,"0")+IFERROR(X312/H312,"0")+IFERROR(X313/H313,"0")</f>
        <v>0</v>
      </c>
      <c r="Y314" s="563">
        <f>IFERROR(Y309/H309,"0")+IFERROR(Y310/H310,"0")+IFERROR(Y311/H311,"0")+IFERROR(Y312/H312,"0")+IFERROR(Y313/H313,"0")</f>
        <v>0</v>
      </c>
      <c r="Z314" s="563">
        <f>IFERROR(IF(Z309="",0,Z309),"0")+IFERROR(IF(Z310="",0,Z310),"0")+IFERROR(IF(Z311="",0,Z311),"0")+IFERROR(IF(Z312="",0,Z312),"0")+IFERROR(IF(Z313="",0,Z313),"0")</f>
        <v>0</v>
      </c>
      <c r="AA314" s="564"/>
      <c r="AB314" s="564"/>
      <c r="AC314" s="564"/>
    </row>
    <row r="315" spans="1:68" hidden="1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7"/>
      <c r="P315" s="568" t="s">
        <v>72</v>
      </c>
      <c r="Q315" s="569"/>
      <c r="R315" s="569"/>
      <c r="S315" s="569"/>
      <c r="T315" s="569"/>
      <c r="U315" s="569"/>
      <c r="V315" s="570"/>
      <c r="W315" s="37" t="s">
        <v>70</v>
      </c>
      <c r="X315" s="563">
        <f>IFERROR(SUM(X309:X313),"0")</f>
        <v>0</v>
      </c>
      <c r="Y315" s="563">
        <f>IFERROR(SUM(Y309:Y313),"0")</f>
        <v>0</v>
      </c>
      <c r="Z315" s="37"/>
      <c r="AA315" s="564"/>
      <c r="AB315" s="564"/>
      <c r="AC315" s="564"/>
    </row>
    <row r="316" spans="1:68" ht="14.25" hidden="1" customHeight="1" x14ac:dyDescent="0.25">
      <c r="A316" s="571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81">
        <v>4607091380880</v>
      </c>
      <c r="E317" s="582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511</v>
      </c>
      <c r="B318" s="54" t="s">
        <v>512</v>
      </c>
      <c r="C318" s="31">
        <v>4301060406</v>
      </c>
      <c r="D318" s="581">
        <v>4607091384482</v>
      </c>
      <c r="E318" s="582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0</v>
      </c>
      <c r="Y318" s="562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81">
        <v>4607091380897</v>
      </c>
      <c r="E319" s="582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5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7"/>
      <c r="P320" s="568" t="s">
        <v>72</v>
      </c>
      <c r="Q320" s="569"/>
      <c r="R320" s="569"/>
      <c r="S320" s="569"/>
      <c r="T320" s="569"/>
      <c r="U320" s="569"/>
      <c r="V320" s="570"/>
      <c r="W320" s="37" t="s">
        <v>73</v>
      </c>
      <c r="X320" s="563">
        <f>IFERROR(X317/H317,"0")+IFERROR(X318/H318,"0")+IFERROR(X319/H319,"0")</f>
        <v>0</v>
      </c>
      <c r="Y320" s="563">
        <f>IFERROR(Y317/H317,"0")+IFERROR(Y318/H318,"0")+IFERROR(Y319/H319,"0")</f>
        <v>0</v>
      </c>
      <c r="Z320" s="563">
        <f>IFERROR(IF(Z317="",0,Z317),"0")+IFERROR(IF(Z318="",0,Z318),"0")+IFERROR(IF(Z319="",0,Z319),"0")</f>
        <v>0</v>
      </c>
      <c r="AA320" s="564"/>
      <c r="AB320" s="564"/>
      <c r="AC320" s="564"/>
    </row>
    <row r="321" spans="1:68" hidden="1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7"/>
      <c r="P321" s="568" t="s">
        <v>72</v>
      </c>
      <c r="Q321" s="569"/>
      <c r="R321" s="569"/>
      <c r="S321" s="569"/>
      <c r="T321" s="569"/>
      <c r="U321" s="569"/>
      <c r="V321" s="570"/>
      <c r="W321" s="37" t="s">
        <v>70</v>
      </c>
      <c r="X321" s="563">
        <f>IFERROR(SUM(X317:X319),"0")</f>
        <v>0</v>
      </c>
      <c r="Y321" s="563">
        <f>IFERROR(SUM(Y317:Y319),"0")</f>
        <v>0</v>
      </c>
      <c r="Z321" s="37"/>
      <c r="AA321" s="564"/>
      <c r="AB321" s="564"/>
      <c r="AC321" s="564"/>
    </row>
    <row r="322" spans="1:68" ht="14.25" hidden="1" customHeight="1" x14ac:dyDescent="0.25">
      <c r="A322" s="571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81">
        <v>4607091388381</v>
      </c>
      <c r="E323" s="582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81">
        <v>4607091388374</v>
      </c>
      <c r="E324" s="582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3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81">
        <v>4607091383102</v>
      </c>
      <c r="E325" s="582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81">
        <v>4607091388404</v>
      </c>
      <c r="E326" s="582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5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7"/>
      <c r="P327" s="568" t="s">
        <v>72</v>
      </c>
      <c r="Q327" s="569"/>
      <c r="R327" s="569"/>
      <c r="S327" s="569"/>
      <c r="T327" s="569"/>
      <c r="U327" s="569"/>
      <c r="V327" s="570"/>
      <c r="W327" s="37" t="s">
        <v>73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hidden="1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7"/>
      <c r="P328" s="568" t="s">
        <v>72</v>
      </c>
      <c r="Q328" s="569"/>
      <c r="R328" s="569"/>
      <c r="S328" s="569"/>
      <c r="T328" s="569"/>
      <c r="U328" s="569"/>
      <c r="V328" s="570"/>
      <c r="W328" s="37" t="s">
        <v>70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hidden="1" customHeight="1" x14ac:dyDescent="0.25">
      <c r="A329" s="571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81">
        <v>4680115881808</v>
      </c>
      <c r="E330" s="582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81">
        <v>4680115881822</v>
      </c>
      <c r="E331" s="582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81">
        <v>4680115880016</v>
      </c>
      <c r="E332" s="582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38</v>
      </c>
      <c r="Y332" s="562">
        <f>IFERROR(IF(X332="",0,CEILING((X332/$H332),1)*$H332),"")</f>
        <v>38</v>
      </c>
      <c r="Z332" s="36">
        <f>IFERROR(IF(Y332=0,"",ROUNDUP(Y332/H332,0)*0.00474),"")</f>
        <v>9.0060000000000001E-2</v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42.56</v>
      </c>
      <c r="BN332" s="64">
        <f>IFERROR(Y332*I332/H332,"0")</f>
        <v>42.56</v>
      </c>
      <c r="BO332" s="64">
        <f>IFERROR(1/J332*(X332/H332),"0")</f>
        <v>7.9831932773109238E-2</v>
      </c>
      <c r="BP332" s="64">
        <f>IFERROR(1/J332*(Y332/H332),"0")</f>
        <v>7.9831932773109238E-2</v>
      </c>
    </row>
    <row r="333" spans="1:68" x14ac:dyDescent="0.2">
      <c r="A333" s="565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7"/>
      <c r="P333" s="568" t="s">
        <v>72</v>
      </c>
      <c r="Q333" s="569"/>
      <c r="R333" s="569"/>
      <c r="S333" s="569"/>
      <c r="T333" s="569"/>
      <c r="U333" s="569"/>
      <c r="V333" s="570"/>
      <c r="W333" s="37" t="s">
        <v>73</v>
      </c>
      <c r="X333" s="563">
        <f>IFERROR(X330/H330,"0")+IFERROR(X331/H331,"0")+IFERROR(X332/H332,"0")</f>
        <v>19</v>
      </c>
      <c r="Y333" s="563">
        <f>IFERROR(Y330/H330,"0")+IFERROR(Y331/H331,"0")+IFERROR(Y332/H332,"0")</f>
        <v>19</v>
      </c>
      <c r="Z333" s="563">
        <f>IFERROR(IF(Z330="",0,Z330),"0")+IFERROR(IF(Z331="",0,Z331),"0")+IFERROR(IF(Z332="",0,Z332),"0")</f>
        <v>9.0060000000000001E-2</v>
      </c>
      <c r="AA333" s="564"/>
      <c r="AB333" s="564"/>
      <c r="AC333" s="564"/>
    </row>
    <row r="334" spans="1:68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7"/>
      <c r="P334" s="568" t="s">
        <v>72</v>
      </c>
      <c r="Q334" s="569"/>
      <c r="R334" s="569"/>
      <c r="S334" s="569"/>
      <c r="T334" s="569"/>
      <c r="U334" s="569"/>
      <c r="V334" s="570"/>
      <c r="W334" s="37" t="s">
        <v>70</v>
      </c>
      <c r="X334" s="563">
        <f>IFERROR(SUM(X330:X332),"0")</f>
        <v>38</v>
      </c>
      <c r="Y334" s="563">
        <f>IFERROR(SUM(Y330:Y332),"0")</f>
        <v>38</v>
      </c>
      <c r="Z334" s="37"/>
      <c r="AA334" s="564"/>
      <c r="AB334" s="564"/>
      <c r="AC334" s="564"/>
    </row>
    <row r="335" spans="1:68" ht="16.5" hidden="1" customHeight="1" x14ac:dyDescent="0.25">
      <c r="A335" s="578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71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81">
        <v>4607091387919</v>
      </c>
      <c r="E337" s="582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81">
        <v>4680115883604</v>
      </c>
      <c r="E338" s="582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157.5</v>
      </c>
      <c r="Y338" s="562">
        <f>IFERROR(IF(X338="",0,CEILING((X338/$H338),1)*$H338),"")</f>
        <v>157.5</v>
      </c>
      <c r="Z338" s="36">
        <f>IFERROR(IF(Y338=0,"",ROUNDUP(Y338/H338,0)*0.00651),"")</f>
        <v>0.48825000000000002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176.39999999999998</v>
      </c>
      <c r="BN338" s="64">
        <f>IFERROR(Y338*I338/H338,"0")</f>
        <v>176.39999999999998</v>
      </c>
      <c r="BO338" s="64">
        <f>IFERROR(1/J338*(X338/H338),"0")</f>
        <v>0.41208791208791212</v>
      </c>
      <c r="BP338" s="64">
        <f>IFERROR(1/J338*(Y338/H338),"0")</f>
        <v>0.41208791208791212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81">
        <v>4680115883567</v>
      </c>
      <c r="E339" s="582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122.5</v>
      </c>
      <c r="Y339" s="562">
        <f>IFERROR(IF(X339="",0,CEILING((X339/$H339),1)*$H339),"")</f>
        <v>123.9</v>
      </c>
      <c r="Z339" s="36">
        <f>IFERROR(IF(Y339=0,"",ROUNDUP(Y339/H339,0)*0.00651),"")</f>
        <v>0.38408999999999999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136.49999999999997</v>
      </c>
      <c r="BN339" s="64">
        <f>IFERROR(Y339*I339/H339,"0")</f>
        <v>138.06</v>
      </c>
      <c r="BO339" s="64">
        <f>IFERROR(1/J339*(X339/H339),"0")</f>
        <v>0.32051282051282048</v>
      </c>
      <c r="BP339" s="64">
        <f>IFERROR(1/J339*(Y339/H339),"0")</f>
        <v>0.32417582417582419</v>
      </c>
    </row>
    <row r="340" spans="1:68" x14ac:dyDescent="0.2">
      <c r="A340" s="565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7"/>
      <c r="P340" s="568" t="s">
        <v>72</v>
      </c>
      <c r="Q340" s="569"/>
      <c r="R340" s="569"/>
      <c r="S340" s="569"/>
      <c r="T340" s="569"/>
      <c r="U340" s="569"/>
      <c r="V340" s="570"/>
      <c r="W340" s="37" t="s">
        <v>73</v>
      </c>
      <c r="X340" s="563">
        <f>IFERROR(X337/H337,"0")+IFERROR(X338/H338,"0")+IFERROR(X339/H339,"0")</f>
        <v>133.33333333333331</v>
      </c>
      <c r="Y340" s="563">
        <f>IFERROR(Y337/H337,"0")+IFERROR(Y338/H338,"0")+IFERROR(Y339/H339,"0")</f>
        <v>134</v>
      </c>
      <c r="Z340" s="563">
        <f>IFERROR(IF(Z337="",0,Z337),"0")+IFERROR(IF(Z338="",0,Z338),"0")+IFERROR(IF(Z339="",0,Z339),"0")</f>
        <v>0.87234</v>
      </c>
      <c r="AA340" s="564"/>
      <c r="AB340" s="564"/>
      <c r="AC340" s="564"/>
    </row>
    <row r="341" spans="1:68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7"/>
      <c r="P341" s="568" t="s">
        <v>72</v>
      </c>
      <c r="Q341" s="569"/>
      <c r="R341" s="569"/>
      <c r="S341" s="569"/>
      <c r="T341" s="569"/>
      <c r="U341" s="569"/>
      <c r="V341" s="570"/>
      <c r="W341" s="37" t="s">
        <v>70</v>
      </c>
      <c r="X341" s="563">
        <f>IFERROR(SUM(X337:X339),"0")</f>
        <v>280</v>
      </c>
      <c r="Y341" s="563">
        <f>IFERROR(SUM(Y337:Y339),"0")</f>
        <v>281.39999999999998</v>
      </c>
      <c r="Z341" s="37"/>
      <c r="AA341" s="564"/>
      <c r="AB341" s="564"/>
      <c r="AC341" s="564"/>
    </row>
    <row r="342" spans="1:68" ht="27.75" hidden="1" customHeight="1" x14ac:dyDescent="0.2">
      <c r="A342" s="591" t="s">
        <v>548</v>
      </c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2"/>
      <c r="P342" s="592"/>
      <c r="Q342" s="592"/>
      <c r="R342" s="592"/>
      <c r="S342" s="592"/>
      <c r="T342" s="592"/>
      <c r="U342" s="592"/>
      <c r="V342" s="592"/>
      <c r="W342" s="592"/>
      <c r="X342" s="592"/>
      <c r="Y342" s="592"/>
      <c r="Z342" s="592"/>
      <c r="AA342" s="48"/>
      <c r="AB342" s="48"/>
      <c r="AC342" s="48"/>
    </row>
    <row r="343" spans="1:68" ht="16.5" hidden="1" customHeight="1" x14ac:dyDescent="0.25">
      <c r="A343" s="578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71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hidden="1" customHeight="1" x14ac:dyDescent="0.25">
      <c r="A345" s="54" t="s">
        <v>550</v>
      </c>
      <c r="B345" s="54" t="s">
        <v>551</v>
      </c>
      <c r="C345" s="31">
        <v>4301011869</v>
      </c>
      <c r="D345" s="581">
        <v>4680115884847</v>
      </c>
      <c r="E345" s="582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hidden="1" customHeight="1" x14ac:dyDescent="0.25">
      <c r="A346" s="54" t="s">
        <v>553</v>
      </c>
      <c r="B346" s="54" t="s">
        <v>554</v>
      </c>
      <c r="C346" s="31">
        <v>4301011870</v>
      </c>
      <c r="D346" s="581">
        <v>4680115884854</v>
      </c>
      <c r="E346" s="582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81">
        <v>4607091383997</v>
      </c>
      <c r="E347" s="582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81">
        <v>4680115884830</v>
      </c>
      <c r="E348" s="582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81">
        <v>4680115882638</v>
      </c>
      <c r="E349" s="582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81">
        <v>4680115884922</v>
      </c>
      <c r="E350" s="582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81">
        <v>4680115884861</v>
      </c>
      <c r="E351" s="582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200</v>
      </c>
      <c r="Y351" s="562">
        <f t="shared" si="47"/>
        <v>200</v>
      </c>
      <c r="Z351" s="36">
        <f>IFERROR(IF(Y351=0,"",ROUNDUP(Y351/H351,0)*0.00902),"")</f>
        <v>0.36080000000000001</v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208.4</v>
      </c>
      <c r="BN351" s="64">
        <f t="shared" si="49"/>
        <v>208.4</v>
      </c>
      <c r="BO351" s="64">
        <f t="shared" si="50"/>
        <v>0.30303030303030304</v>
      </c>
      <c r="BP351" s="64">
        <f t="shared" si="51"/>
        <v>0.30303030303030304</v>
      </c>
    </row>
    <row r="352" spans="1:68" x14ac:dyDescent="0.2">
      <c r="A352" s="565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7"/>
      <c r="P352" s="568" t="s">
        <v>72</v>
      </c>
      <c r="Q352" s="569"/>
      <c r="R352" s="569"/>
      <c r="S352" s="569"/>
      <c r="T352" s="569"/>
      <c r="U352" s="569"/>
      <c r="V352" s="57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40</v>
      </c>
      <c r="Y352" s="563">
        <f>IFERROR(Y345/H345,"0")+IFERROR(Y346/H346,"0")+IFERROR(Y347/H347,"0")+IFERROR(Y348/H348,"0")+IFERROR(Y349/H349,"0")+IFERROR(Y350/H350,"0")+IFERROR(Y351/H351,"0")</f>
        <v>40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0.36080000000000001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7"/>
      <c r="P353" s="568" t="s">
        <v>72</v>
      </c>
      <c r="Q353" s="569"/>
      <c r="R353" s="569"/>
      <c r="S353" s="569"/>
      <c r="T353" s="569"/>
      <c r="U353" s="569"/>
      <c r="V353" s="570"/>
      <c r="W353" s="37" t="s">
        <v>70</v>
      </c>
      <c r="X353" s="563">
        <f>IFERROR(SUM(X345:X351),"0")</f>
        <v>200</v>
      </c>
      <c r="Y353" s="563">
        <f>IFERROR(SUM(Y345:Y351),"0")</f>
        <v>200</v>
      </c>
      <c r="Z353" s="37"/>
      <c r="AA353" s="564"/>
      <c r="AB353" s="564"/>
      <c r="AC353" s="564"/>
    </row>
    <row r="354" spans="1:68" ht="14.25" hidden="1" customHeight="1" x14ac:dyDescent="0.25">
      <c r="A354" s="571" t="s">
        <v>139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hidden="1" customHeight="1" x14ac:dyDescent="0.25">
      <c r="A355" s="54" t="s">
        <v>569</v>
      </c>
      <c r="B355" s="54" t="s">
        <v>570</v>
      </c>
      <c r="C355" s="31">
        <v>4301020178</v>
      </c>
      <c r="D355" s="581">
        <v>4607091383980</v>
      </c>
      <c r="E355" s="582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0</v>
      </c>
      <c r="Y355" s="562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81">
        <v>4607091384178</v>
      </c>
      <c r="E356" s="582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200</v>
      </c>
      <c r="Y356" s="562">
        <f>IFERROR(IF(X356="",0,CEILING((X356/$H356),1)*$H356),"")</f>
        <v>200</v>
      </c>
      <c r="Z356" s="36">
        <f>IFERROR(IF(Y356=0,"",ROUNDUP(Y356/H356,0)*0.00902),"")</f>
        <v>0.45100000000000001</v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210.5</v>
      </c>
      <c r="BN356" s="64">
        <f>IFERROR(Y356*I356/H356,"0")</f>
        <v>210.5</v>
      </c>
      <c r="BO356" s="64">
        <f>IFERROR(1/J356*(X356/H356),"0")</f>
        <v>0.37878787878787878</v>
      </c>
      <c r="BP356" s="64">
        <f>IFERROR(1/J356*(Y356/H356),"0")</f>
        <v>0.37878787878787878</v>
      </c>
    </row>
    <row r="357" spans="1:68" x14ac:dyDescent="0.2">
      <c r="A357" s="565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7"/>
      <c r="P357" s="568" t="s">
        <v>72</v>
      </c>
      <c r="Q357" s="569"/>
      <c r="R357" s="569"/>
      <c r="S357" s="569"/>
      <c r="T357" s="569"/>
      <c r="U357" s="569"/>
      <c r="V357" s="570"/>
      <c r="W357" s="37" t="s">
        <v>73</v>
      </c>
      <c r="X357" s="563">
        <f>IFERROR(X355/H355,"0")+IFERROR(X356/H356,"0")</f>
        <v>50</v>
      </c>
      <c r="Y357" s="563">
        <f>IFERROR(Y355/H355,"0")+IFERROR(Y356/H356,"0")</f>
        <v>50</v>
      </c>
      <c r="Z357" s="563">
        <f>IFERROR(IF(Z355="",0,Z355),"0")+IFERROR(IF(Z356="",0,Z356),"0")</f>
        <v>0.45100000000000001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7"/>
      <c r="P358" s="568" t="s">
        <v>72</v>
      </c>
      <c r="Q358" s="569"/>
      <c r="R358" s="569"/>
      <c r="S358" s="569"/>
      <c r="T358" s="569"/>
      <c r="U358" s="569"/>
      <c r="V358" s="570"/>
      <c r="W358" s="37" t="s">
        <v>70</v>
      </c>
      <c r="X358" s="563">
        <f>IFERROR(SUM(X355:X356),"0")</f>
        <v>200</v>
      </c>
      <c r="Y358" s="563">
        <f>IFERROR(SUM(Y355:Y356),"0")</f>
        <v>200</v>
      </c>
      <c r="Z358" s="37"/>
      <c r="AA358" s="564"/>
      <c r="AB358" s="564"/>
      <c r="AC358" s="564"/>
    </row>
    <row r="359" spans="1:68" ht="14.25" hidden="1" customHeight="1" x14ac:dyDescent="0.25">
      <c r="A359" s="571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81">
        <v>4607091383928</v>
      </c>
      <c r="E360" s="582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81">
        <v>4607091384260</v>
      </c>
      <c r="E361" s="582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5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7"/>
      <c r="P362" s="568" t="s">
        <v>72</v>
      </c>
      <c r="Q362" s="569"/>
      <c r="R362" s="569"/>
      <c r="S362" s="569"/>
      <c r="T362" s="569"/>
      <c r="U362" s="569"/>
      <c r="V362" s="57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8" t="s">
        <v>72</v>
      </c>
      <c r="Q363" s="569"/>
      <c r="R363" s="569"/>
      <c r="S363" s="569"/>
      <c r="T363" s="569"/>
      <c r="U363" s="569"/>
      <c r="V363" s="57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71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81">
        <v>4607091384673</v>
      </c>
      <c r="E365" s="582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5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7"/>
      <c r="P366" s="568" t="s">
        <v>72</v>
      </c>
      <c r="Q366" s="569"/>
      <c r="R366" s="569"/>
      <c r="S366" s="569"/>
      <c r="T366" s="569"/>
      <c r="U366" s="569"/>
      <c r="V366" s="57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7"/>
      <c r="P367" s="568" t="s">
        <v>72</v>
      </c>
      <c r="Q367" s="569"/>
      <c r="R367" s="569"/>
      <c r="S367" s="569"/>
      <c r="T367" s="569"/>
      <c r="U367" s="569"/>
      <c r="V367" s="57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78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71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81">
        <v>4680115881907</v>
      </c>
      <c r="E370" s="582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81">
        <v>4680115884892</v>
      </c>
      <c r="E371" s="582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81">
        <v>4680115884885</v>
      </c>
      <c r="E372" s="582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81">
        <v>4680115884908</v>
      </c>
      <c r="E373" s="582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5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8" t="s">
        <v>72</v>
      </c>
      <c r="Q374" s="569"/>
      <c r="R374" s="569"/>
      <c r="S374" s="569"/>
      <c r="T374" s="569"/>
      <c r="U374" s="569"/>
      <c r="V374" s="57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8" t="s">
        <v>72</v>
      </c>
      <c r="Q375" s="569"/>
      <c r="R375" s="569"/>
      <c r="S375" s="569"/>
      <c r="T375" s="569"/>
      <c r="U375" s="569"/>
      <c r="V375" s="57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71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81">
        <v>4607091384802</v>
      </c>
      <c r="E377" s="582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5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7"/>
      <c r="P378" s="568" t="s">
        <v>72</v>
      </c>
      <c r="Q378" s="569"/>
      <c r="R378" s="569"/>
      <c r="S378" s="569"/>
      <c r="T378" s="569"/>
      <c r="U378" s="569"/>
      <c r="V378" s="57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8" t="s">
        <v>72</v>
      </c>
      <c r="Q379" s="569"/>
      <c r="R379" s="569"/>
      <c r="S379" s="569"/>
      <c r="T379" s="569"/>
      <c r="U379" s="569"/>
      <c r="V379" s="57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71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hidden="1" customHeight="1" x14ac:dyDescent="0.25">
      <c r="A381" s="54" t="s">
        <v>597</v>
      </c>
      <c r="B381" s="54" t="s">
        <v>598</v>
      </c>
      <c r="C381" s="31">
        <v>4301051899</v>
      </c>
      <c r="D381" s="581">
        <v>4607091384246</v>
      </c>
      <c r="E381" s="582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81">
        <v>4607091384253</v>
      </c>
      <c r="E382" s="582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5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8" t="s">
        <v>72</v>
      </c>
      <c r="Q383" s="569"/>
      <c r="R383" s="569"/>
      <c r="S383" s="569"/>
      <c r="T383" s="569"/>
      <c r="U383" s="569"/>
      <c r="V383" s="57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hidden="1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8" t="s">
        <v>72</v>
      </c>
      <c r="Q384" s="569"/>
      <c r="R384" s="569"/>
      <c r="S384" s="569"/>
      <c r="T384" s="569"/>
      <c r="U384" s="569"/>
      <c r="V384" s="57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hidden="1" customHeight="1" x14ac:dyDescent="0.25">
      <c r="A385" s="571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81">
        <v>4607091389357</v>
      </c>
      <c r="E386" s="582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65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7"/>
      <c r="P387" s="568" t="s">
        <v>72</v>
      </c>
      <c r="Q387" s="569"/>
      <c r="R387" s="569"/>
      <c r="S387" s="569"/>
      <c r="T387" s="569"/>
      <c r="U387" s="569"/>
      <c r="V387" s="57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7"/>
      <c r="P388" s="568" t="s">
        <v>72</v>
      </c>
      <c r="Q388" s="569"/>
      <c r="R388" s="569"/>
      <c r="S388" s="569"/>
      <c r="T388" s="569"/>
      <c r="U388" s="569"/>
      <c r="V388" s="57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591" t="s">
        <v>605</v>
      </c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2"/>
      <c r="P389" s="592"/>
      <c r="Q389" s="592"/>
      <c r="R389" s="592"/>
      <c r="S389" s="592"/>
      <c r="T389" s="592"/>
      <c r="U389" s="592"/>
      <c r="V389" s="592"/>
      <c r="W389" s="592"/>
      <c r="X389" s="592"/>
      <c r="Y389" s="592"/>
      <c r="Z389" s="592"/>
      <c r="AA389" s="48"/>
      <c r="AB389" s="48"/>
      <c r="AC389" s="48"/>
    </row>
    <row r="390" spans="1:68" ht="16.5" hidden="1" customHeight="1" x14ac:dyDescent="0.25">
      <c r="A390" s="578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71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607</v>
      </c>
      <c r="B392" s="54" t="s">
        <v>608</v>
      </c>
      <c r="C392" s="31">
        <v>4301031405</v>
      </c>
      <c r="D392" s="581">
        <v>4680115886100</v>
      </c>
      <c r="E392" s="582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81">
        <v>4680115886117</v>
      </c>
      <c r="E393" s="582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81">
        <v>4680115886117</v>
      </c>
      <c r="E394" s="582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81">
        <v>4680115886124</v>
      </c>
      <c r="E395" s="582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81">
        <v>4680115883147</v>
      </c>
      <c r="E396" s="582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81">
        <v>4607091384338</v>
      </c>
      <c r="E397" s="582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157.5</v>
      </c>
      <c r="Y397" s="562">
        <f t="shared" si="52"/>
        <v>157.5</v>
      </c>
      <c r="Z397" s="36">
        <f t="shared" si="57"/>
        <v>0.3765</v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167.25</v>
      </c>
      <c r="BN397" s="64">
        <f t="shared" si="54"/>
        <v>167.25</v>
      </c>
      <c r="BO397" s="64">
        <f t="shared" si="55"/>
        <v>0.32051282051282054</v>
      </c>
      <c r="BP397" s="64">
        <f t="shared" si="56"/>
        <v>0.32051282051282054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81">
        <v>4607091389524</v>
      </c>
      <c r="E398" s="582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105</v>
      </c>
      <c r="Y398" s="562">
        <f t="shared" si="52"/>
        <v>105</v>
      </c>
      <c r="Z398" s="36">
        <f t="shared" si="57"/>
        <v>0.251</v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111.5</v>
      </c>
      <c r="BN398" s="64">
        <f t="shared" si="54"/>
        <v>111.5</v>
      </c>
      <c r="BO398" s="64">
        <f t="shared" si="55"/>
        <v>0.21367521367521369</v>
      </c>
      <c r="BP398" s="64">
        <f t="shared" si="56"/>
        <v>0.21367521367521369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81">
        <v>4680115883161</v>
      </c>
      <c r="E399" s="582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81">
        <v>4607091389531</v>
      </c>
      <c r="E400" s="582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105</v>
      </c>
      <c r="Y400" s="562">
        <f t="shared" si="52"/>
        <v>105</v>
      </c>
      <c r="Z400" s="36">
        <f t="shared" si="57"/>
        <v>0.251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111.5</v>
      </c>
      <c r="BN400" s="64">
        <f t="shared" si="54"/>
        <v>111.5</v>
      </c>
      <c r="BO400" s="64">
        <f t="shared" si="55"/>
        <v>0.21367521367521369</v>
      </c>
      <c r="BP400" s="64">
        <f t="shared" si="56"/>
        <v>0.21367521367521369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81">
        <v>4607091384345</v>
      </c>
      <c r="E401" s="582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105</v>
      </c>
      <c r="Y401" s="562">
        <f t="shared" si="52"/>
        <v>105</v>
      </c>
      <c r="Z401" s="36">
        <f t="shared" si="57"/>
        <v>0.251</v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111.5</v>
      </c>
      <c r="BN401" s="64">
        <f t="shared" si="54"/>
        <v>111.5</v>
      </c>
      <c r="BO401" s="64">
        <f t="shared" si="55"/>
        <v>0.21367521367521369</v>
      </c>
      <c r="BP401" s="64">
        <f t="shared" si="56"/>
        <v>0.21367521367521369</v>
      </c>
    </row>
    <row r="402" spans="1:68" x14ac:dyDescent="0.2">
      <c r="A402" s="565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7"/>
      <c r="P402" s="568" t="s">
        <v>72</v>
      </c>
      <c r="Q402" s="569"/>
      <c r="R402" s="569"/>
      <c r="S402" s="569"/>
      <c r="T402" s="569"/>
      <c r="U402" s="569"/>
      <c r="V402" s="57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225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225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1.1294999999999999</v>
      </c>
      <c r="AA402" s="564"/>
      <c r="AB402" s="564"/>
      <c r="AC402" s="564"/>
    </row>
    <row r="403" spans="1:68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8" t="s">
        <v>72</v>
      </c>
      <c r="Q403" s="569"/>
      <c r="R403" s="569"/>
      <c r="S403" s="569"/>
      <c r="T403" s="569"/>
      <c r="U403" s="569"/>
      <c r="V403" s="570"/>
      <c r="W403" s="37" t="s">
        <v>70</v>
      </c>
      <c r="X403" s="563">
        <f>IFERROR(SUM(X392:X401),"0")</f>
        <v>472.5</v>
      </c>
      <c r="Y403" s="563">
        <f>IFERROR(SUM(Y392:Y401),"0")</f>
        <v>472.5</v>
      </c>
      <c r="Z403" s="37"/>
      <c r="AA403" s="564"/>
      <c r="AB403" s="564"/>
      <c r="AC403" s="564"/>
    </row>
    <row r="404" spans="1:68" ht="14.25" hidden="1" customHeight="1" x14ac:dyDescent="0.25">
      <c r="A404" s="571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81">
        <v>4607091384352</v>
      </c>
      <c r="E405" s="582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180</v>
      </c>
      <c r="Y405" s="562">
        <f>IFERROR(IF(X405="",0,CEILING((X405/$H405),1)*$H405),"")</f>
        <v>180</v>
      </c>
      <c r="Z405" s="36">
        <f>IFERROR(IF(Y405=0,"",ROUNDUP(Y405/H405,0)*0.00902),"")</f>
        <v>0.67649999999999999</v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198.45</v>
      </c>
      <c r="BN405" s="64">
        <f>IFERROR(Y405*I405/H405,"0")</f>
        <v>198.45</v>
      </c>
      <c r="BO405" s="64">
        <f>IFERROR(1/J405*(X405/H405),"0")</f>
        <v>0.56818181818181823</v>
      </c>
      <c r="BP405" s="64">
        <f>IFERROR(1/J405*(Y405/H405),"0")</f>
        <v>0.56818181818181823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81">
        <v>4607091389654</v>
      </c>
      <c r="E406" s="582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99</v>
      </c>
      <c r="Y406" s="562">
        <f>IFERROR(IF(X406="",0,CEILING((X406/$H406),1)*$H406),"")</f>
        <v>99</v>
      </c>
      <c r="Z406" s="36">
        <f>IFERROR(IF(Y406=0,"",ROUNDUP(Y406/H406,0)*0.00651),"")</f>
        <v>0.32550000000000001</v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111.9</v>
      </c>
      <c r="BN406" s="64">
        <f>IFERROR(Y406*I406/H406,"0")</f>
        <v>111.9</v>
      </c>
      <c r="BO406" s="64">
        <f>IFERROR(1/J406*(X406/H406),"0")</f>
        <v>0.27472527472527475</v>
      </c>
      <c r="BP406" s="64">
        <f>IFERROR(1/J406*(Y406/H406),"0")</f>
        <v>0.27472527472527475</v>
      </c>
    </row>
    <row r="407" spans="1:68" x14ac:dyDescent="0.2">
      <c r="A407" s="565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7"/>
      <c r="P407" s="568" t="s">
        <v>72</v>
      </c>
      <c r="Q407" s="569"/>
      <c r="R407" s="569"/>
      <c r="S407" s="569"/>
      <c r="T407" s="569"/>
      <c r="U407" s="569"/>
      <c r="V407" s="570"/>
      <c r="W407" s="37" t="s">
        <v>73</v>
      </c>
      <c r="X407" s="563">
        <f>IFERROR(X405/H405,"0")+IFERROR(X406/H406,"0")</f>
        <v>125</v>
      </c>
      <c r="Y407" s="563">
        <f>IFERROR(Y405/H405,"0")+IFERROR(Y406/H406,"0")</f>
        <v>125</v>
      </c>
      <c r="Z407" s="563">
        <f>IFERROR(IF(Z405="",0,Z405),"0")+IFERROR(IF(Z406="",0,Z406),"0")</f>
        <v>1.002</v>
      </c>
      <c r="AA407" s="564"/>
      <c r="AB407" s="564"/>
      <c r="AC407" s="564"/>
    </row>
    <row r="408" spans="1:68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8" t="s">
        <v>72</v>
      </c>
      <c r="Q408" s="569"/>
      <c r="R408" s="569"/>
      <c r="S408" s="569"/>
      <c r="T408" s="569"/>
      <c r="U408" s="569"/>
      <c r="V408" s="570"/>
      <c r="W408" s="37" t="s">
        <v>70</v>
      </c>
      <c r="X408" s="563">
        <f>IFERROR(SUM(X405:X406),"0")</f>
        <v>279</v>
      </c>
      <c r="Y408" s="563">
        <f>IFERROR(SUM(Y405:Y406),"0")</f>
        <v>279</v>
      </c>
      <c r="Z408" s="37"/>
      <c r="AA408" s="564"/>
      <c r="AB408" s="564"/>
      <c r="AC408" s="564"/>
    </row>
    <row r="409" spans="1:68" ht="16.5" hidden="1" customHeight="1" x14ac:dyDescent="0.25">
      <c r="A409" s="578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71" t="s">
        <v>139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81">
        <v>4680115885240</v>
      </c>
      <c r="E411" s="582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5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7"/>
      <c r="P412" s="568" t="s">
        <v>72</v>
      </c>
      <c r="Q412" s="569"/>
      <c r="R412" s="569"/>
      <c r="S412" s="569"/>
      <c r="T412" s="569"/>
      <c r="U412" s="569"/>
      <c r="V412" s="57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7"/>
      <c r="P413" s="568" t="s">
        <v>72</v>
      </c>
      <c r="Q413" s="569"/>
      <c r="R413" s="569"/>
      <c r="S413" s="569"/>
      <c r="T413" s="569"/>
      <c r="U413" s="569"/>
      <c r="V413" s="57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71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642</v>
      </c>
      <c r="B415" s="54" t="s">
        <v>643</v>
      </c>
      <c r="C415" s="31">
        <v>4301031403</v>
      </c>
      <c r="D415" s="581">
        <v>4680115886094</v>
      </c>
      <c r="E415" s="582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81">
        <v>4607091389425</v>
      </c>
      <c r="E416" s="582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81">
        <v>4680115880771</v>
      </c>
      <c r="E417" s="582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81">
        <v>4607091389500</v>
      </c>
      <c r="E418" s="582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5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7"/>
      <c r="P419" s="568" t="s">
        <v>72</v>
      </c>
      <c r="Q419" s="569"/>
      <c r="R419" s="569"/>
      <c r="S419" s="569"/>
      <c r="T419" s="569"/>
      <c r="U419" s="569"/>
      <c r="V419" s="57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8" t="s">
        <v>72</v>
      </c>
      <c r="Q420" s="569"/>
      <c r="R420" s="569"/>
      <c r="S420" s="569"/>
      <c r="T420" s="569"/>
      <c r="U420" s="569"/>
      <c r="V420" s="57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hidden="1" customHeight="1" x14ac:dyDescent="0.25">
      <c r="A421" s="578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71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81">
        <v>4680115885110</v>
      </c>
      <c r="E423" s="582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5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7"/>
      <c r="P424" s="568" t="s">
        <v>72</v>
      </c>
      <c r="Q424" s="569"/>
      <c r="R424" s="569"/>
      <c r="S424" s="569"/>
      <c r="T424" s="569"/>
      <c r="U424" s="569"/>
      <c r="V424" s="57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8" t="s">
        <v>72</v>
      </c>
      <c r="Q425" s="569"/>
      <c r="R425" s="569"/>
      <c r="S425" s="569"/>
      <c r="T425" s="569"/>
      <c r="U425" s="569"/>
      <c r="V425" s="57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78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71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81">
        <v>4680115885103</v>
      </c>
      <c r="E428" s="582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65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7"/>
      <c r="P429" s="568" t="s">
        <v>72</v>
      </c>
      <c r="Q429" s="569"/>
      <c r="R429" s="569"/>
      <c r="S429" s="569"/>
      <c r="T429" s="569"/>
      <c r="U429" s="569"/>
      <c r="V429" s="57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7"/>
      <c r="P430" s="568" t="s">
        <v>72</v>
      </c>
      <c r="Q430" s="569"/>
      <c r="R430" s="569"/>
      <c r="S430" s="569"/>
      <c r="T430" s="569"/>
      <c r="U430" s="569"/>
      <c r="V430" s="57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591" t="s">
        <v>661</v>
      </c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2"/>
      <c r="P431" s="592"/>
      <c r="Q431" s="592"/>
      <c r="R431" s="592"/>
      <c r="S431" s="592"/>
      <c r="T431" s="592"/>
      <c r="U431" s="592"/>
      <c r="V431" s="592"/>
      <c r="W431" s="592"/>
      <c r="X431" s="592"/>
      <c r="Y431" s="592"/>
      <c r="Z431" s="592"/>
      <c r="AA431" s="48"/>
      <c r="AB431" s="48"/>
      <c r="AC431" s="48"/>
    </row>
    <row r="432" spans="1:68" ht="16.5" hidden="1" customHeight="1" x14ac:dyDescent="0.25">
      <c r="A432" s="578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71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hidden="1" customHeight="1" x14ac:dyDescent="0.25">
      <c r="A434" s="54" t="s">
        <v>662</v>
      </c>
      <c r="B434" s="54" t="s">
        <v>663</v>
      </c>
      <c r="C434" s="31">
        <v>4301011795</v>
      </c>
      <c r="D434" s="581">
        <v>4607091389067</v>
      </c>
      <c r="E434" s="582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4301011961</v>
      </c>
      <c r="D435" s="581">
        <v>4680115885271</v>
      </c>
      <c r="E435" s="582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4301011376</v>
      </c>
      <c r="D436" s="581">
        <v>4680115885226</v>
      </c>
      <c r="E436" s="582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81">
        <v>4607091383522</v>
      </c>
      <c r="E437" s="582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32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81">
        <v>4680115884502</v>
      </c>
      <c r="E438" s="582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678</v>
      </c>
      <c r="B439" s="54" t="s">
        <v>679</v>
      </c>
      <c r="C439" s="31">
        <v>4301011771</v>
      </c>
      <c r="D439" s="581">
        <v>4607091389104</v>
      </c>
      <c r="E439" s="582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81">
        <v>4680115884519</v>
      </c>
      <c r="E440" s="582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81">
        <v>4680115886391</v>
      </c>
      <c r="E441" s="582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81">
        <v>4680115880603</v>
      </c>
      <c r="E442" s="582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81">
        <v>4607091389999</v>
      </c>
      <c r="E443" s="582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5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81">
        <v>4680115882782</v>
      </c>
      <c r="E444" s="582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81">
        <v>4680115885479</v>
      </c>
      <c r="E445" s="582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81">
        <v>4607091389982</v>
      </c>
      <c r="E446" s="582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180</v>
      </c>
      <c r="Y446" s="562">
        <f t="shared" si="58"/>
        <v>180</v>
      </c>
      <c r="Z446" s="36">
        <f>IFERROR(IF(Y446=0,"",ROUNDUP(Y446/H446,0)*0.00902),"")</f>
        <v>0.45100000000000001</v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190.49999999999997</v>
      </c>
      <c r="BN446" s="64">
        <f t="shared" si="61"/>
        <v>190.49999999999997</v>
      </c>
      <c r="BO446" s="64">
        <f t="shared" si="62"/>
        <v>0.37878787878787878</v>
      </c>
      <c r="BP446" s="64">
        <f t="shared" si="63"/>
        <v>0.37878787878787878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81">
        <v>4607091389982</v>
      </c>
      <c r="E447" s="582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65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8" t="s">
        <v>72</v>
      </c>
      <c r="Q448" s="569"/>
      <c r="R448" s="569"/>
      <c r="S448" s="569"/>
      <c r="T448" s="569"/>
      <c r="U448" s="569"/>
      <c r="V448" s="57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50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50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0.45100000000000001</v>
      </c>
      <c r="AA448" s="564"/>
      <c r="AB448" s="564"/>
      <c r="AC448" s="564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8" t="s">
        <v>72</v>
      </c>
      <c r="Q449" s="569"/>
      <c r="R449" s="569"/>
      <c r="S449" s="569"/>
      <c r="T449" s="569"/>
      <c r="U449" s="569"/>
      <c r="V449" s="570"/>
      <c r="W449" s="37" t="s">
        <v>70</v>
      </c>
      <c r="X449" s="563">
        <f>IFERROR(SUM(X434:X447),"0")</f>
        <v>180</v>
      </c>
      <c r="Y449" s="563">
        <f>IFERROR(SUM(Y434:Y447),"0")</f>
        <v>180</v>
      </c>
      <c r="Z449" s="37"/>
      <c r="AA449" s="564"/>
      <c r="AB449" s="564"/>
      <c r="AC449" s="564"/>
    </row>
    <row r="450" spans="1:68" ht="14.25" hidden="1" customHeight="1" x14ac:dyDescent="0.25">
      <c r="A450" s="571" t="s">
        <v>139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hidden="1" customHeight="1" x14ac:dyDescent="0.25">
      <c r="A451" s="54" t="s">
        <v>698</v>
      </c>
      <c r="B451" s="54" t="s">
        <v>699</v>
      </c>
      <c r="C451" s="31">
        <v>4301020334</v>
      </c>
      <c r="D451" s="581">
        <v>4607091388930</v>
      </c>
      <c r="E451" s="582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0</v>
      </c>
      <c r="Y451" s="562">
        <f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81">
        <v>4680115886407</v>
      </c>
      <c r="E452" s="582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81">
        <v>4680115880054</v>
      </c>
      <c r="E453" s="582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68" t="s">
        <v>72</v>
      </c>
      <c r="Q454" s="569"/>
      <c r="R454" s="569"/>
      <c r="S454" s="569"/>
      <c r="T454" s="569"/>
      <c r="U454" s="569"/>
      <c r="V454" s="570"/>
      <c r="W454" s="37" t="s">
        <v>73</v>
      </c>
      <c r="X454" s="563">
        <f>IFERROR(X451/H451,"0")+IFERROR(X452/H452,"0")+IFERROR(X453/H453,"0")</f>
        <v>0</v>
      </c>
      <c r="Y454" s="563">
        <f>IFERROR(Y451/H451,"0")+IFERROR(Y452/H452,"0")+IFERROR(Y453/H453,"0")</f>
        <v>0</v>
      </c>
      <c r="Z454" s="563">
        <f>IFERROR(IF(Z451="",0,Z451),"0")+IFERROR(IF(Z452="",0,Z452),"0")+IFERROR(IF(Z453="",0,Z453),"0")</f>
        <v>0</v>
      </c>
      <c r="AA454" s="564"/>
      <c r="AB454" s="564"/>
      <c r="AC454" s="564"/>
    </row>
    <row r="455" spans="1:68" hidden="1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68" t="s">
        <v>72</v>
      </c>
      <c r="Q455" s="569"/>
      <c r="R455" s="569"/>
      <c r="S455" s="569"/>
      <c r="T455" s="569"/>
      <c r="U455" s="569"/>
      <c r="V455" s="570"/>
      <c r="W455" s="37" t="s">
        <v>70</v>
      </c>
      <c r="X455" s="563">
        <f>IFERROR(SUM(X451:X453),"0")</f>
        <v>0</v>
      </c>
      <c r="Y455" s="563">
        <f>IFERROR(SUM(Y451:Y453),"0")</f>
        <v>0</v>
      </c>
      <c r="Z455" s="37"/>
      <c r="AA455" s="564"/>
      <c r="AB455" s="564"/>
      <c r="AC455" s="564"/>
    </row>
    <row r="456" spans="1:68" ht="14.25" hidden="1" customHeight="1" x14ac:dyDescent="0.25">
      <c r="A456" s="571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hidden="1" customHeight="1" x14ac:dyDescent="0.25">
      <c r="A457" s="54" t="s">
        <v>705</v>
      </c>
      <c r="B457" s="54" t="s">
        <v>706</v>
      </c>
      <c r="C457" s="31">
        <v>4301031349</v>
      </c>
      <c r="D457" s="581">
        <v>4680115883116</v>
      </c>
      <c r="E457" s="582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hidden="1" customHeight="1" x14ac:dyDescent="0.25">
      <c r="A458" s="54" t="s">
        <v>708</v>
      </c>
      <c r="B458" s="54" t="s">
        <v>709</v>
      </c>
      <c r="C458" s="31">
        <v>4301031350</v>
      </c>
      <c r="D458" s="581">
        <v>4680115883093</v>
      </c>
      <c r="E458" s="582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3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4301031353</v>
      </c>
      <c r="D459" s="581">
        <v>4680115883109</v>
      </c>
      <c r="E459" s="582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81">
        <v>4680115882072</v>
      </c>
      <c r="E460" s="582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81">
        <v>4680115882072</v>
      </c>
      <c r="E461" s="582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81">
        <v>4680115882102</v>
      </c>
      <c r="E462" s="582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81">
        <v>4680115882096</v>
      </c>
      <c r="E463" s="582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hidden="1" x14ac:dyDescent="0.2">
      <c r="A464" s="565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8" t="s">
        <v>72</v>
      </c>
      <c r="Q464" s="569"/>
      <c r="R464" s="569"/>
      <c r="S464" s="569"/>
      <c r="T464" s="569"/>
      <c r="U464" s="569"/>
      <c r="V464" s="57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0</v>
      </c>
      <c r="Y464" s="563">
        <f>IFERROR(Y457/H457,"0")+IFERROR(Y458/H458,"0")+IFERROR(Y459/H459,"0")+IFERROR(Y460/H460,"0")+IFERROR(Y461/H461,"0")+IFERROR(Y462/H462,"0")+IFERROR(Y463/H463,"0")</f>
        <v>0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564"/>
      <c r="AB464" s="564"/>
      <c r="AC464" s="564"/>
    </row>
    <row r="465" spans="1:68" hidden="1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8" t="s">
        <v>72</v>
      </c>
      <c r="Q465" s="569"/>
      <c r="R465" s="569"/>
      <c r="S465" s="569"/>
      <c r="T465" s="569"/>
      <c r="U465" s="569"/>
      <c r="V465" s="570"/>
      <c r="W465" s="37" t="s">
        <v>70</v>
      </c>
      <c r="X465" s="563">
        <f>IFERROR(SUM(X457:X463),"0")</f>
        <v>0</v>
      </c>
      <c r="Y465" s="563">
        <f>IFERROR(SUM(Y457:Y463),"0")</f>
        <v>0</v>
      </c>
      <c r="Z465" s="37"/>
      <c r="AA465" s="564"/>
      <c r="AB465" s="564"/>
      <c r="AC465" s="564"/>
    </row>
    <row r="466" spans="1:68" ht="14.25" hidden="1" customHeight="1" x14ac:dyDescent="0.25">
      <c r="A466" s="571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81">
        <v>4607091383409</v>
      </c>
      <c r="E467" s="582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81">
        <v>4607091383416</v>
      </c>
      <c r="E468" s="582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81">
        <v>4680115883536</v>
      </c>
      <c r="E469" s="582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5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68" t="s">
        <v>72</v>
      </c>
      <c r="Q470" s="569"/>
      <c r="R470" s="569"/>
      <c r="S470" s="569"/>
      <c r="T470" s="569"/>
      <c r="U470" s="569"/>
      <c r="V470" s="57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7"/>
      <c r="P471" s="568" t="s">
        <v>72</v>
      </c>
      <c r="Q471" s="569"/>
      <c r="R471" s="569"/>
      <c r="S471" s="569"/>
      <c r="T471" s="569"/>
      <c r="U471" s="569"/>
      <c r="V471" s="57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591" t="s">
        <v>730</v>
      </c>
      <c r="B472" s="592"/>
      <c r="C472" s="592"/>
      <c r="D472" s="592"/>
      <c r="E472" s="592"/>
      <c r="F472" s="592"/>
      <c r="G472" s="592"/>
      <c r="H472" s="592"/>
      <c r="I472" s="592"/>
      <c r="J472" s="592"/>
      <c r="K472" s="592"/>
      <c r="L472" s="592"/>
      <c r="M472" s="592"/>
      <c r="N472" s="592"/>
      <c r="O472" s="592"/>
      <c r="P472" s="592"/>
      <c r="Q472" s="592"/>
      <c r="R472" s="592"/>
      <c r="S472" s="592"/>
      <c r="T472" s="592"/>
      <c r="U472" s="592"/>
      <c r="V472" s="592"/>
      <c r="W472" s="592"/>
      <c r="X472" s="592"/>
      <c r="Y472" s="592"/>
      <c r="Z472" s="592"/>
      <c r="AA472" s="48"/>
      <c r="AB472" s="48"/>
      <c r="AC472" s="48"/>
    </row>
    <row r="473" spans="1:68" ht="16.5" hidden="1" customHeight="1" x14ac:dyDescent="0.25">
      <c r="A473" s="578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71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81">
        <v>4640242181011</v>
      </c>
      <c r="E475" s="582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4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81">
        <v>4640242180441</v>
      </c>
      <c r="E476" s="582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3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4301011584</v>
      </c>
      <c r="D477" s="581">
        <v>4640242180564</v>
      </c>
      <c r="E477" s="582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7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81">
        <v>4640242181189</v>
      </c>
      <c r="E478" s="582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6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5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8" t="s">
        <v>72</v>
      </c>
      <c r="Q479" s="569"/>
      <c r="R479" s="569"/>
      <c r="S479" s="569"/>
      <c r="T479" s="569"/>
      <c r="U479" s="569"/>
      <c r="V479" s="57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hidden="1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8" t="s">
        <v>72</v>
      </c>
      <c r="Q480" s="569"/>
      <c r="R480" s="569"/>
      <c r="S480" s="569"/>
      <c r="T480" s="569"/>
      <c r="U480" s="569"/>
      <c r="V480" s="57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hidden="1" customHeight="1" x14ac:dyDescent="0.25">
      <c r="A481" s="571" t="s">
        <v>139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81">
        <v>4640242180519</v>
      </c>
      <c r="E482" s="582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59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81">
        <v>4640242180526</v>
      </c>
      <c r="E483" s="582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1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81">
        <v>4640242181363</v>
      </c>
      <c r="E484" s="582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0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8" t="s">
        <v>72</v>
      </c>
      <c r="Q485" s="569"/>
      <c r="R485" s="569"/>
      <c r="S485" s="569"/>
      <c r="T485" s="569"/>
      <c r="U485" s="569"/>
      <c r="V485" s="57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8" t="s">
        <v>72</v>
      </c>
      <c r="Q486" s="569"/>
      <c r="R486" s="569"/>
      <c r="S486" s="569"/>
      <c r="T486" s="569"/>
      <c r="U486" s="569"/>
      <c r="V486" s="57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71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hidden="1" customHeight="1" x14ac:dyDescent="0.25">
      <c r="A488" s="54" t="s">
        <v>758</v>
      </c>
      <c r="B488" s="54" t="s">
        <v>759</v>
      </c>
      <c r="C488" s="31">
        <v>4301031280</v>
      </c>
      <c r="D488" s="581">
        <v>4640242180816</v>
      </c>
      <c r="E488" s="582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2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762</v>
      </c>
      <c r="B489" s="54" t="s">
        <v>763</v>
      </c>
      <c r="C489" s="31">
        <v>4301031244</v>
      </c>
      <c r="D489" s="581">
        <v>4640242180595</v>
      </c>
      <c r="E489" s="582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9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8" t="s">
        <v>72</v>
      </c>
      <c r="Q490" s="569"/>
      <c r="R490" s="569"/>
      <c r="S490" s="569"/>
      <c r="T490" s="569"/>
      <c r="U490" s="569"/>
      <c r="V490" s="570"/>
      <c r="W490" s="37" t="s">
        <v>73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hidden="1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8" t="s">
        <v>72</v>
      </c>
      <c r="Q491" s="569"/>
      <c r="R491" s="569"/>
      <c r="S491" s="569"/>
      <c r="T491" s="569"/>
      <c r="U491" s="569"/>
      <c r="V491" s="570"/>
      <c r="W491" s="37" t="s">
        <v>70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hidden="1" customHeight="1" x14ac:dyDescent="0.25">
      <c r="A492" s="571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hidden="1" customHeight="1" x14ac:dyDescent="0.25">
      <c r="A493" s="54" t="s">
        <v>766</v>
      </c>
      <c r="B493" s="54" t="s">
        <v>767</v>
      </c>
      <c r="C493" s="31">
        <v>4301052046</v>
      </c>
      <c r="D493" s="581">
        <v>4640242180533</v>
      </c>
      <c r="E493" s="582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09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81">
        <v>4640242181233</v>
      </c>
      <c r="E494" s="582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4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8" t="s">
        <v>72</v>
      </c>
      <c r="Q495" s="569"/>
      <c r="R495" s="569"/>
      <c r="S495" s="569"/>
      <c r="T495" s="569"/>
      <c r="U495" s="569"/>
      <c r="V495" s="57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hidden="1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8" t="s">
        <v>72</v>
      </c>
      <c r="Q496" s="569"/>
      <c r="R496" s="569"/>
      <c r="S496" s="569"/>
      <c r="T496" s="569"/>
      <c r="U496" s="569"/>
      <c r="V496" s="57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hidden="1" customHeight="1" x14ac:dyDescent="0.25">
      <c r="A497" s="571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81">
        <v>4640242180120</v>
      </c>
      <c r="E498" s="582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0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81">
        <v>4640242180137</v>
      </c>
      <c r="E499" s="582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81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8" t="s">
        <v>72</v>
      </c>
      <c r="Q500" s="569"/>
      <c r="R500" s="569"/>
      <c r="S500" s="569"/>
      <c r="T500" s="569"/>
      <c r="U500" s="569"/>
      <c r="V500" s="57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8" t="s">
        <v>72</v>
      </c>
      <c r="Q501" s="569"/>
      <c r="R501" s="569"/>
      <c r="S501" s="569"/>
      <c r="T501" s="569"/>
      <c r="U501" s="569"/>
      <c r="V501" s="57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78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71" t="s">
        <v>139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81">
        <v>4640242180090</v>
      </c>
      <c r="E504" s="582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46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65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7"/>
      <c r="P505" s="568" t="s">
        <v>72</v>
      </c>
      <c r="Q505" s="569"/>
      <c r="R505" s="569"/>
      <c r="S505" s="569"/>
      <c r="T505" s="569"/>
      <c r="U505" s="569"/>
      <c r="V505" s="57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7"/>
      <c r="P506" s="568" t="s">
        <v>72</v>
      </c>
      <c r="Q506" s="569"/>
      <c r="R506" s="569"/>
      <c r="S506" s="569"/>
      <c r="T506" s="569"/>
      <c r="U506" s="569"/>
      <c r="V506" s="57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89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90"/>
      <c r="P507" s="587" t="s">
        <v>786</v>
      </c>
      <c r="Q507" s="576"/>
      <c r="R507" s="576"/>
      <c r="S507" s="576"/>
      <c r="T507" s="576"/>
      <c r="U507" s="576"/>
      <c r="V507" s="57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4565.3999999999996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4584.82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90"/>
      <c r="P508" s="587" t="s">
        <v>787</v>
      </c>
      <c r="Q508" s="576"/>
      <c r="R508" s="576"/>
      <c r="S508" s="576"/>
      <c r="T508" s="576"/>
      <c r="U508" s="576"/>
      <c r="V508" s="577"/>
      <c r="W508" s="37" t="s">
        <v>70</v>
      </c>
      <c r="X508" s="563">
        <f>IFERROR(SUM(BM22:BM504),"0")</f>
        <v>5029.3166666666657</v>
      </c>
      <c r="Y508" s="563">
        <f>IFERROR(SUM(BN22:BN504),"0")</f>
        <v>5051.4379999999992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90"/>
      <c r="P509" s="587" t="s">
        <v>788</v>
      </c>
      <c r="Q509" s="576"/>
      <c r="R509" s="576"/>
      <c r="S509" s="576"/>
      <c r="T509" s="576"/>
      <c r="U509" s="576"/>
      <c r="V509" s="577"/>
      <c r="W509" s="37" t="s">
        <v>789</v>
      </c>
      <c r="X509" s="38">
        <f>ROUNDUP(SUM(BO22:BO504),0)</f>
        <v>11</v>
      </c>
      <c r="Y509" s="38">
        <f>ROUNDUP(SUM(BP22:BP504),0)</f>
        <v>11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90"/>
      <c r="P510" s="587" t="s">
        <v>790</v>
      </c>
      <c r="Q510" s="576"/>
      <c r="R510" s="576"/>
      <c r="S510" s="576"/>
      <c r="T510" s="576"/>
      <c r="U510" s="576"/>
      <c r="V510" s="577"/>
      <c r="W510" s="37" t="s">
        <v>70</v>
      </c>
      <c r="X510" s="563">
        <f>GrossWeightTotal+PalletQtyTotal*25</f>
        <v>5304.3166666666657</v>
      </c>
      <c r="Y510" s="563">
        <f>GrossWeightTotalR+PalletQtyTotalR*25</f>
        <v>5326.4379999999992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90"/>
      <c r="P511" s="587" t="s">
        <v>791</v>
      </c>
      <c r="Q511" s="576"/>
      <c r="R511" s="576"/>
      <c r="S511" s="576"/>
      <c r="T511" s="576"/>
      <c r="U511" s="576"/>
      <c r="V511" s="57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1788.9999999999998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1798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90"/>
      <c r="P512" s="587" t="s">
        <v>792</v>
      </c>
      <c r="Q512" s="576"/>
      <c r="R512" s="576"/>
      <c r="S512" s="576"/>
      <c r="T512" s="576"/>
      <c r="U512" s="576"/>
      <c r="V512" s="57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12.614260000000002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5" t="s">
        <v>101</v>
      </c>
      <c r="D514" s="639"/>
      <c r="E514" s="639"/>
      <c r="F514" s="639"/>
      <c r="G514" s="639"/>
      <c r="H514" s="640"/>
      <c r="I514" s="585" t="s">
        <v>260</v>
      </c>
      <c r="J514" s="639"/>
      <c r="K514" s="639"/>
      <c r="L514" s="639"/>
      <c r="M514" s="639"/>
      <c r="N514" s="639"/>
      <c r="O514" s="639"/>
      <c r="P514" s="639"/>
      <c r="Q514" s="639"/>
      <c r="R514" s="639"/>
      <c r="S514" s="640"/>
      <c r="T514" s="585" t="s">
        <v>548</v>
      </c>
      <c r="U514" s="640"/>
      <c r="V514" s="585" t="s">
        <v>605</v>
      </c>
      <c r="W514" s="639"/>
      <c r="X514" s="639"/>
      <c r="Y514" s="640"/>
      <c r="Z514" s="558" t="s">
        <v>661</v>
      </c>
      <c r="AA514" s="585" t="s">
        <v>730</v>
      </c>
      <c r="AB514" s="640"/>
      <c r="AC514" s="52"/>
      <c r="AF514" s="559"/>
    </row>
    <row r="515" spans="1:32" ht="14.25" customHeight="1" thickTop="1" x14ac:dyDescent="0.2">
      <c r="A515" s="816" t="s">
        <v>795</v>
      </c>
      <c r="B515" s="585" t="s">
        <v>63</v>
      </c>
      <c r="C515" s="585" t="s">
        <v>102</v>
      </c>
      <c r="D515" s="585" t="s">
        <v>119</v>
      </c>
      <c r="E515" s="585" t="s">
        <v>181</v>
      </c>
      <c r="F515" s="585" t="s">
        <v>203</v>
      </c>
      <c r="G515" s="585" t="s">
        <v>236</v>
      </c>
      <c r="H515" s="585" t="s">
        <v>101</v>
      </c>
      <c r="I515" s="585" t="s">
        <v>261</v>
      </c>
      <c r="J515" s="585" t="s">
        <v>301</v>
      </c>
      <c r="K515" s="585" t="s">
        <v>362</v>
      </c>
      <c r="L515" s="585" t="s">
        <v>402</v>
      </c>
      <c r="M515" s="585" t="s">
        <v>418</v>
      </c>
      <c r="N515" s="559"/>
      <c r="O515" s="585" t="s">
        <v>431</v>
      </c>
      <c r="P515" s="585" t="s">
        <v>441</v>
      </c>
      <c r="Q515" s="585" t="s">
        <v>448</v>
      </c>
      <c r="R515" s="585" t="s">
        <v>453</v>
      </c>
      <c r="S515" s="585" t="s">
        <v>538</v>
      </c>
      <c r="T515" s="585" t="s">
        <v>549</v>
      </c>
      <c r="U515" s="585" t="s">
        <v>583</v>
      </c>
      <c r="V515" s="585" t="s">
        <v>606</v>
      </c>
      <c r="W515" s="585" t="s">
        <v>638</v>
      </c>
      <c r="X515" s="585" t="s">
        <v>653</v>
      </c>
      <c r="Y515" s="585" t="s">
        <v>657</v>
      </c>
      <c r="Z515" s="585" t="s">
        <v>661</v>
      </c>
      <c r="AA515" s="585" t="s">
        <v>730</v>
      </c>
      <c r="AB515" s="585" t="s">
        <v>781</v>
      </c>
      <c r="AC515" s="52"/>
      <c r="AF515" s="559"/>
    </row>
    <row r="516" spans="1:32" ht="13.5" customHeight="1" thickBot="1" x14ac:dyDescent="0.25">
      <c r="A516" s="817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59"/>
      <c r="O516" s="586"/>
      <c r="P516" s="586"/>
      <c r="Q516" s="586"/>
      <c r="R516" s="586"/>
      <c r="S516" s="586"/>
      <c r="T516" s="586"/>
      <c r="U516" s="586"/>
      <c r="V516" s="586"/>
      <c r="W516" s="586"/>
      <c r="X516" s="586"/>
      <c r="Y516" s="586"/>
      <c r="Z516" s="586"/>
      <c r="AA516" s="586"/>
      <c r="AB516" s="586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151.20000000000002</v>
      </c>
      <c r="C517" s="46">
        <f>IFERROR(Y41*1,"0")+IFERROR(Y42*1,"0")+IFERROR(Y43*1,"0")+IFERROR(Y47*1,"0")</f>
        <v>266.2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546.9</v>
      </c>
      <c r="E517" s="46">
        <f>IFERROR(Y89*1,"0")+IFERROR(Y90*1,"0")+IFERROR(Y91*1,"0")+IFERROR(Y95*1,"0")+IFERROR(Y96*1,"0")+IFERROR(Y97*1,"0")+IFERROR(Y98*1,"0")+IFERROR(Y99*1,"0")</f>
        <v>0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232.92000000000002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362.4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380</v>
      </c>
      <c r="L517" s="46">
        <f>IFERROR(Y251*1,"0")+IFERROR(Y252*1,"0")+IFERROR(Y253*1,"0")+IFERROR(Y254*1,"0")+IFERROR(Y255*1,"0")</f>
        <v>160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283.2</v>
      </c>
      <c r="P517" s="46">
        <f>IFERROR(Y275*1,"0")+IFERROR(Y279*1,"0")</f>
        <v>169.20000000000002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419.90000000000003</v>
      </c>
      <c r="S517" s="46">
        <f>IFERROR(Y337*1,"0")+IFERROR(Y338*1,"0")+IFERROR(Y339*1,"0")</f>
        <v>281.39999999999998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400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751.5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180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89,00"/>
        <filter val="100,00"/>
        <filter val="105,00"/>
        <filter val="11"/>
        <filter val="116,67"/>
        <filter val="120,00"/>
        <filter val="122,50"/>
        <filter val="125,00"/>
        <filter val="125,40"/>
        <filter val="133,33"/>
        <filter val="140,00"/>
        <filter val="150,00"/>
        <filter val="157,50"/>
        <filter val="160,00"/>
        <filter val="168,00"/>
        <filter val="180,00"/>
        <filter val="19,00"/>
        <filter val="200,00"/>
        <filter val="225,00"/>
        <filter val="279,00"/>
        <filter val="280,00"/>
        <filter val="360,00"/>
        <filter val="38,00"/>
        <filter val="380,00"/>
        <filter val="4 565,40"/>
        <filter val="40,00"/>
        <filter val="45,00"/>
        <filter val="46,67"/>
        <filter val="472,50"/>
        <filter val="5 029,32"/>
        <filter val="5 304,32"/>
        <filter val="50,00"/>
        <filter val="58,33"/>
        <filter val="60,00"/>
        <filter val="63,33"/>
        <filter val="66,67"/>
        <filter val="83,33"/>
        <filter val="95,00"/>
        <filter val="99,00"/>
      </filters>
    </filterColumn>
    <filterColumn colId="29" showButton="0"/>
    <filterColumn colId="30" showButton="0"/>
  </autoFilter>
  <mergeCells count="906"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317:T317"/>
    <mergeCell ref="P239:V239"/>
    <mergeCell ref="P262:T262"/>
    <mergeCell ref="D105:E105"/>
    <mergeCell ref="P353:V353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