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5BDC3A-4782-436E-B92C-29B56A469A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Z100" i="1" s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Z264" i="1" s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478" i="1" l="1"/>
  <c r="Z373" i="1"/>
  <c r="Z192" i="1"/>
  <c r="Z58" i="1"/>
  <c r="Z351" i="1"/>
  <c r="Z447" i="1"/>
  <c r="Z256" i="1"/>
  <c r="Y507" i="1"/>
  <c r="Y509" i="1" s="1"/>
  <c r="Z295" i="1"/>
  <c r="Y510" i="1"/>
  <c r="Y508" i="1"/>
  <c r="Z32" i="1"/>
  <c r="X509" i="1"/>
  <c r="Z231" i="1"/>
  <c r="Z203" i="1"/>
  <c r="Z171" i="1"/>
  <c r="Z313" i="1"/>
  <c r="Z215" i="1"/>
  <c r="Z469" i="1"/>
  <c r="Z453" i="1"/>
  <c r="Z418" i="1"/>
  <c r="Z80" i="1"/>
  <c r="Z44" i="1"/>
  <c r="Y506" i="1"/>
  <c r="Z114" i="1"/>
  <c r="Z71" i="1"/>
  <c r="Z401" i="1"/>
  <c r="Z305" i="1"/>
  <c r="Z92" i="1"/>
  <c r="Z511" i="1" l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<sst xmlns="http://schemas.openxmlformats.org/spreadsheetml/2006/main" count="2254" uniqueCount="826">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</sst>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Z13" sqref="Z13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45873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791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Понедельник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0.41666666666666669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83</v>
      </c>
      <c r="Y41" s="560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86.343055555555551</v>
      </c>
      <c r="BN41" s="64">
        <f>IFERROR(Y41*I41/H41,"0")</f>
        <v>89.88</v>
      </c>
      <c r="BO41" s="64">
        <f>IFERROR(1/J41*(X41/H41),"0")</f>
        <v>0.12008101851851852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7.6851851851851851</v>
      </c>
      <c r="Y44" s="561">
        <f>IFERROR(Y41/H41,"0")+IFERROR(Y42/H42,"0")+IFERROR(Y43/H43,"0")</f>
        <v>8</v>
      </c>
      <c r="Z44" s="561">
        <f>IFERROR(IF(Z41="",0,Z41),"0")+IFERROR(IF(Z42="",0,Z42),"0")+IFERROR(IF(Z43="",0,Z43),"0")</f>
        <v>0.15184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83</v>
      </c>
      <c r="Y45" s="561">
        <f>IFERROR(SUM(Y41:Y43),"0")</f>
        <v>86.4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9</v>
      </c>
      <c r="Y55" s="560">
        <f t="shared" si="6"/>
        <v>12</v>
      </c>
      <c r="Z55" s="36">
        <f>IFERROR(IF(Y55=0,"",ROUNDUP(Y55/H55,0)*0.00902),"")</f>
        <v>2.7060000000000001E-2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9.4725000000000001</v>
      </c>
      <c r="BN55" s="64">
        <f t="shared" si="8"/>
        <v>12.629999999999999</v>
      </c>
      <c r="BO55" s="64">
        <f t="shared" si="9"/>
        <v>1.7045454545454544E-2</v>
      </c>
      <c r="BP55" s="64">
        <f t="shared" si="10"/>
        <v>2.2727272727272728E-2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2.25</v>
      </c>
      <c r="Y58" s="561">
        <f>IFERROR(Y52/H52,"0")+IFERROR(Y53/H53,"0")+IFERROR(Y54/H54,"0")+IFERROR(Y55/H55,"0")+IFERROR(Y56/H56,"0")+IFERROR(Y57/H57,"0")</f>
        <v>3</v>
      </c>
      <c r="Z58" s="561">
        <f>IFERROR(IF(Z52="",0,Z52),"0")+IFERROR(IF(Z53="",0,Z53),"0")+IFERROR(IF(Z54="",0,Z54),"0")+IFERROR(IF(Z55="",0,Z55),"0")+IFERROR(IF(Z56="",0,Z56),"0")+IFERROR(IF(Z57="",0,Z57),"0")</f>
        <v>2.7060000000000001E-2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9</v>
      </c>
      <c r="Y59" s="561">
        <f>IFERROR(SUM(Y52:Y57),"0")</f>
        <v>12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36</v>
      </c>
      <c r="Y61" s="560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37.449999999999996</v>
      </c>
      <c r="BN61" s="64">
        <f>IFERROR(Y61*I61/H61,"0")</f>
        <v>44.94</v>
      </c>
      <c r="BO61" s="64">
        <f>IFERROR(1/J61*(X61/H61),"0")</f>
        <v>5.2083333333333329E-2</v>
      </c>
      <c r="BP61" s="64">
        <f>IFERROR(1/J61*(Y61/H61),"0")</f>
        <v>6.25E-2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3.333333333333333</v>
      </c>
      <c r="Y65" s="561">
        <f>IFERROR(Y61/H61,"0")+IFERROR(Y62/H62,"0")+IFERROR(Y63/H63,"0")+IFERROR(Y64/H64,"0")</f>
        <v>4</v>
      </c>
      <c r="Z65" s="561">
        <f>IFERROR(IF(Z61="",0,Z61),"0")+IFERROR(IF(Z62="",0,Z62),"0")+IFERROR(IF(Z63="",0,Z63),"0")+IFERROR(IF(Z64="",0,Z64),"0")</f>
        <v>7.5920000000000001E-2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36</v>
      </c>
      <c r="Y66" s="561">
        <f>IFERROR(SUM(Y61:Y64),"0")</f>
        <v>43.2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61</v>
      </c>
      <c r="Y89" s="560">
        <f>IFERROR(IF(X89="",0,CEILING((X89/$H89),1)*$H89),"")</f>
        <v>64.800000000000011</v>
      </c>
      <c r="Z89" s="36">
        <f>IFERROR(IF(Y89=0,"",ROUNDUP(Y89/H89,0)*0.01898),"")</f>
        <v>0.11388000000000001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63.456944444444431</v>
      </c>
      <c r="BN89" s="64">
        <f>IFERROR(Y89*I89/H89,"0")</f>
        <v>67.410000000000011</v>
      </c>
      <c r="BO89" s="64">
        <f>IFERROR(1/J89*(X89/H89),"0")</f>
        <v>8.8252314814814811E-2</v>
      </c>
      <c r="BP89" s="64">
        <f>IFERROR(1/J89*(Y89/H89),"0")</f>
        <v>9.3750000000000014E-2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14</v>
      </c>
      <c r="Y91" s="560">
        <f>IFERROR(IF(X91="",0,CEILING((X91/$H91),1)*$H91),"")</f>
        <v>18</v>
      </c>
      <c r="Z91" s="36">
        <f>IFERROR(IF(Y91=0,"",ROUNDUP(Y91/H91,0)*0.00902),"")</f>
        <v>3.6080000000000001E-2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14.653333333333332</v>
      </c>
      <c r="BN91" s="64">
        <f>IFERROR(Y91*I91/H91,"0")</f>
        <v>18.84</v>
      </c>
      <c r="BO91" s="64">
        <f>IFERROR(1/J91*(X91/H91),"0")</f>
        <v>2.3569023569023569E-2</v>
      </c>
      <c r="BP91" s="64">
        <f>IFERROR(1/J91*(Y91/H91),"0")</f>
        <v>3.0303030303030304E-2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8.7592592592592595</v>
      </c>
      <c r="Y92" s="561">
        <f>IFERROR(Y89/H89,"0")+IFERROR(Y90/H90,"0")+IFERROR(Y91/H91,"0")</f>
        <v>10</v>
      </c>
      <c r="Z92" s="561">
        <f>IFERROR(IF(Z89="",0,Z89),"0")+IFERROR(IF(Z90="",0,Z90),"0")+IFERROR(IF(Z91="",0,Z91),"0")</f>
        <v>0.14996000000000001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75</v>
      </c>
      <c r="Y93" s="561">
        <f>IFERROR(SUM(Y89:Y91),"0")</f>
        <v>82.800000000000011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74</v>
      </c>
      <c r="Y95" s="560">
        <f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78.741481481481486</v>
      </c>
      <c r="BN95" s="64">
        <f>IFERROR(Y95*I95/H95,"0")</f>
        <v>86.190000000000012</v>
      </c>
      <c r="BO95" s="64">
        <f>IFERROR(1/J95*(X95/H95),"0")</f>
        <v>0.14274691358024691</v>
      </c>
      <c r="BP95" s="64">
        <f>IFERROR(1/J95*(Y95/H95),"0")</f>
        <v>0.15625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143</v>
      </c>
      <c r="Y98" s="560">
        <f>IFERROR(IF(X98="",0,CEILING((X98/$H98),1)*$H98),"")</f>
        <v>143.10000000000002</v>
      </c>
      <c r="Z98" s="36">
        <f>IFERROR(IF(Y98=0,"",ROUNDUP(Y98/H98,0)*0.00651),"")</f>
        <v>0.34503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156.34666666666664</v>
      </c>
      <c r="BN98" s="64">
        <f>IFERROR(Y98*I98/H98,"0")</f>
        <v>156.45600000000002</v>
      </c>
      <c r="BO98" s="64">
        <f>IFERROR(1/J98*(X98/H98),"0")</f>
        <v>0.29100529100529104</v>
      </c>
      <c r="BP98" s="64">
        <f>IFERROR(1/J98*(Y98/H98),"0")</f>
        <v>0.29120879120879128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62.098765432098766</v>
      </c>
      <c r="Y100" s="561">
        <f>IFERROR(Y95/H95,"0")+IFERROR(Y96/H96,"0")+IFERROR(Y97/H97,"0")+IFERROR(Y98/H98,"0")+IFERROR(Y99/H99,"0")</f>
        <v>63.000000000000007</v>
      </c>
      <c r="Z100" s="561">
        <f>IFERROR(IF(Z95="",0,Z95),"0")+IFERROR(IF(Z96="",0,Z96),"0")+IFERROR(IF(Z97="",0,Z97),"0")+IFERROR(IF(Z98="",0,Z98),"0")+IFERROR(IF(Z99="",0,Z99),"0")</f>
        <v>0.53483000000000003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217</v>
      </c>
      <c r="Y101" s="561">
        <f>IFERROR(SUM(Y95:Y99),"0")</f>
        <v>224.10000000000002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85</v>
      </c>
      <c r="Y104" s="560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88.4236111111111</v>
      </c>
      <c r="BN104" s="64">
        <f>IFERROR(Y104*I104/H104,"0")</f>
        <v>89.88</v>
      </c>
      <c r="BO104" s="64">
        <f>IFERROR(1/J104*(X104/H104),"0")</f>
        <v>0.12297453703703703</v>
      </c>
      <c r="BP104" s="64">
        <f>IFERROR(1/J104*(Y104/H104),"0")</f>
        <v>0.125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7.8703703703703702</v>
      </c>
      <c r="Y108" s="561">
        <f>IFERROR(Y104/H104,"0")+IFERROR(Y105/H105,"0")+IFERROR(Y106/H106,"0")+IFERROR(Y107/H107,"0")</f>
        <v>8</v>
      </c>
      <c r="Z108" s="561">
        <f>IFERROR(IF(Z104="",0,Z104),"0")+IFERROR(IF(Z105="",0,Z105),"0")+IFERROR(IF(Z106="",0,Z106),"0")+IFERROR(IF(Z107="",0,Z107),"0")</f>
        <v>0.15184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85</v>
      </c>
      <c r="Y109" s="561">
        <f>IFERROR(SUM(Y104:Y107),"0")</f>
        <v>86.4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49</v>
      </c>
      <c r="Y162" s="56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52.15</v>
      </c>
      <c r="BN162" s="64">
        <f t="shared" ref="BN162:BN170" si="18">IFERROR(Y162*I162/H162,"0")</f>
        <v>53.64</v>
      </c>
      <c r="BO162" s="64">
        <f t="shared" ref="BO162:BO170" si="19">IFERROR(1/J162*(X162/H162),"0")</f>
        <v>8.8383838383838384E-2</v>
      </c>
      <c r="BP162" s="64">
        <f t="shared" ref="BP162:BP170" si="20">IFERROR(1/J162*(Y162/H162),"0")</f>
        <v>9.0909090909090912E-2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93</v>
      </c>
      <c r="Y164" s="560">
        <f t="shared" si="16"/>
        <v>96.600000000000009</v>
      </c>
      <c r="Z164" s="36">
        <f>IFERROR(IF(Y164=0,"",ROUNDUP(Y164/H164,0)*0.00902),"")</f>
        <v>0.20746000000000001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97.649999999999991</v>
      </c>
      <c r="BN164" s="64">
        <f t="shared" si="18"/>
        <v>101.43</v>
      </c>
      <c r="BO164" s="64">
        <f t="shared" si="19"/>
        <v>0.16774891774891776</v>
      </c>
      <c r="BP164" s="64">
        <f t="shared" si="20"/>
        <v>0.17424242424242425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8</v>
      </c>
      <c r="Y165" s="560">
        <f t="shared" si="16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8.4952380952380953</v>
      </c>
      <c r="BN165" s="64">
        <f t="shared" si="18"/>
        <v>8.92</v>
      </c>
      <c r="BO165" s="64">
        <f t="shared" si="19"/>
        <v>1.6280016280016282E-2</v>
      </c>
      <c r="BP165" s="64">
        <f t="shared" si="20"/>
        <v>1.7094017094017096E-2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15</v>
      </c>
      <c r="Y168" s="560">
        <f t="shared" si="16"/>
        <v>16.8</v>
      </c>
      <c r="Z168" s="36">
        <f>IFERROR(IF(Y168=0,"",ROUNDUP(Y168/H168,0)*0.00502),"")</f>
        <v>4.0160000000000001E-2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15.714285714285714</v>
      </c>
      <c r="BN168" s="64">
        <f t="shared" si="18"/>
        <v>17.600000000000001</v>
      </c>
      <c r="BO168" s="64">
        <f t="shared" si="19"/>
        <v>3.0525030525030528E-2</v>
      </c>
      <c r="BP168" s="64">
        <f t="shared" si="20"/>
        <v>3.4188034188034191E-2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44.761904761904759</v>
      </c>
      <c r="Y171" s="561">
        <f>IFERROR(Y162/H162,"0")+IFERROR(Y163/H163,"0")+IFERROR(Y164/H164,"0")+IFERROR(Y165/H165,"0")+IFERROR(Y166/H166,"0")+IFERROR(Y167/H167,"0")+IFERROR(Y168/H168,"0")+IFERROR(Y169/H169,"0")+IFERROR(Y170/H170,"0")</f>
        <v>47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0.37593999999999994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165</v>
      </c>
      <c r="Y172" s="561">
        <f>IFERROR(SUM(Y162:Y170),"0")</f>
        <v>172.20000000000002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60</v>
      </c>
      <c r="Y195" s="560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62.333333333333336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8.4175084175084181E-2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70</v>
      </c>
      <c r="Y196" s="560">
        <f t="shared" si="21"/>
        <v>70.2</v>
      </c>
      <c r="Z196" s="36">
        <f>IFERROR(IF(Y196=0,"",ROUNDUP(Y196/H196,0)*0.00902),"")</f>
        <v>0.11726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72.722222222222229</v>
      </c>
      <c r="BN196" s="64">
        <f t="shared" si="23"/>
        <v>72.930000000000007</v>
      </c>
      <c r="BO196" s="64">
        <f t="shared" si="24"/>
        <v>9.8204264870931535E-2</v>
      </c>
      <c r="BP196" s="64">
        <f t="shared" si="25"/>
        <v>9.8484848484848481E-2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95</v>
      </c>
      <c r="Y198" s="560">
        <f t="shared" si="21"/>
        <v>97.2</v>
      </c>
      <c r="Z198" s="36">
        <f>IFERROR(IF(Y198=0,"",ROUNDUP(Y198/H198,0)*0.00902),"")</f>
        <v>0.16236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98.694444444444443</v>
      </c>
      <c r="BN198" s="64">
        <f t="shared" si="23"/>
        <v>100.98</v>
      </c>
      <c r="BO198" s="64">
        <f t="shared" si="24"/>
        <v>0.13327721661054995</v>
      </c>
      <c r="BP198" s="64">
        <f t="shared" si="25"/>
        <v>0.13636363636363635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4</v>
      </c>
      <c r="Y199" s="560">
        <f t="shared" si="21"/>
        <v>5.4</v>
      </c>
      <c r="Z199" s="36">
        <f>IFERROR(IF(Y199=0,"",ROUNDUP(Y199/H199,0)*0.00502),"")</f>
        <v>1.506E-2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4.2888888888888888</v>
      </c>
      <c r="BN199" s="64">
        <f t="shared" si="23"/>
        <v>5.79</v>
      </c>
      <c r="BO199" s="64">
        <f t="shared" si="24"/>
        <v>9.4966761633428314E-3</v>
      </c>
      <c r="BP199" s="64">
        <f t="shared" si="25"/>
        <v>1.2820512820512822E-2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3</v>
      </c>
      <c r="Y200" s="560">
        <f t="shared" si="21"/>
        <v>3.6</v>
      </c>
      <c r="Z200" s="36">
        <f>IFERROR(IF(Y200=0,"",ROUNDUP(Y200/H200,0)*0.00502),"")</f>
        <v>1.004E-2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3.1666666666666661</v>
      </c>
      <c r="BN200" s="64">
        <f t="shared" si="23"/>
        <v>3.8</v>
      </c>
      <c r="BO200" s="64">
        <f t="shared" si="24"/>
        <v>7.1225071225071226E-3</v>
      </c>
      <c r="BP200" s="64">
        <f t="shared" si="25"/>
        <v>8.5470085470085479E-3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3</v>
      </c>
      <c r="Y202" s="560">
        <f t="shared" si="21"/>
        <v>3.6</v>
      </c>
      <c r="Z202" s="36">
        <f>IFERROR(IF(Y202=0,"",ROUNDUP(Y202/H202,0)*0.00502),"")</f>
        <v>1.004E-2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3.1666666666666661</v>
      </c>
      <c r="BN202" s="64">
        <f t="shared" si="23"/>
        <v>3.8</v>
      </c>
      <c r="BO202" s="64">
        <f t="shared" si="24"/>
        <v>7.1225071225071226E-3</v>
      </c>
      <c r="BP202" s="64">
        <f t="shared" si="25"/>
        <v>8.5470085470085479E-3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47.222222222222214</v>
      </c>
      <c r="Y203" s="561">
        <f>IFERROR(Y195/H195,"0")+IFERROR(Y196/H196,"0")+IFERROR(Y197/H197,"0")+IFERROR(Y198/H198,"0")+IFERROR(Y199/H199,"0")+IFERROR(Y200/H200,"0")+IFERROR(Y201/H201,"0")+IFERROR(Y202/H202,"0")</f>
        <v>50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0.42299999999999999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235</v>
      </c>
      <c r="Y204" s="561">
        <f>IFERROR(SUM(Y195:Y202),"0")</f>
        <v>244.79999999999998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65</v>
      </c>
      <c r="Y209" s="560">
        <f t="shared" si="26"/>
        <v>67.2</v>
      </c>
      <c r="Z209" s="36">
        <f t="shared" ref="Z209:Z214" si="31">IFERROR(IF(Y209=0,"",ROUNDUP(Y209/H209,0)*0.00651),"")</f>
        <v>0.18228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72.3125</v>
      </c>
      <c r="BN209" s="64">
        <f t="shared" si="28"/>
        <v>74.760000000000005</v>
      </c>
      <c r="BO209" s="64">
        <f t="shared" si="29"/>
        <v>0.14880952380952384</v>
      </c>
      <c r="BP209" s="64">
        <f t="shared" si="30"/>
        <v>0.15384615384615388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202</v>
      </c>
      <c r="Y211" s="560">
        <f t="shared" si="26"/>
        <v>204</v>
      </c>
      <c r="Z211" s="36">
        <f t="shared" si="31"/>
        <v>0.55335000000000001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223.21000000000004</v>
      </c>
      <c r="BN211" s="64">
        <f t="shared" si="28"/>
        <v>225.42000000000002</v>
      </c>
      <c r="BO211" s="64">
        <f t="shared" si="29"/>
        <v>0.46245421245421253</v>
      </c>
      <c r="BP211" s="64">
        <f t="shared" si="30"/>
        <v>0.46703296703296709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111</v>
      </c>
      <c r="Y212" s="560">
        <f t="shared" si="26"/>
        <v>112.8</v>
      </c>
      <c r="Z212" s="36">
        <f t="shared" si="31"/>
        <v>0.30597000000000002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122.65500000000002</v>
      </c>
      <c r="BN212" s="64">
        <f t="shared" si="28"/>
        <v>124.64400000000001</v>
      </c>
      <c r="BO212" s="64">
        <f t="shared" si="29"/>
        <v>0.25412087912087916</v>
      </c>
      <c r="BP212" s="64">
        <f t="shared" si="30"/>
        <v>0.25824175824175827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64</v>
      </c>
      <c r="Y213" s="560">
        <f t="shared" si="26"/>
        <v>64.8</v>
      </c>
      <c r="Z213" s="36">
        <f t="shared" si="31"/>
        <v>0.17577000000000001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70.720000000000013</v>
      </c>
      <c r="BN213" s="64">
        <f t="shared" si="28"/>
        <v>71.604000000000013</v>
      </c>
      <c r="BO213" s="64">
        <f t="shared" si="29"/>
        <v>0.14652014652014653</v>
      </c>
      <c r="BP213" s="64">
        <f t="shared" si="30"/>
        <v>0.14835164835164835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29</v>
      </c>
      <c r="Y214" s="560">
        <f t="shared" si="26"/>
        <v>31.2</v>
      </c>
      <c r="Z214" s="36">
        <f t="shared" si="31"/>
        <v>8.4629999999999997E-2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32.1175</v>
      </c>
      <c r="BN214" s="64">
        <f t="shared" si="28"/>
        <v>34.554000000000002</v>
      </c>
      <c r="BO214" s="64">
        <f t="shared" si="29"/>
        <v>6.6391941391941406E-2</v>
      </c>
      <c r="BP214" s="64">
        <f t="shared" si="30"/>
        <v>7.1428571428571438E-2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196.25</v>
      </c>
      <c r="Y215" s="561">
        <f>IFERROR(Y206/H206,"0")+IFERROR(Y207/H207,"0")+IFERROR(Y208/H208,"0")+IFERROR(Y209/H209,"0")+IFERROR(Y210/H210,"0")+IFERROR(Y211/H211,"0")+IFERROR(Y212/H212,"0")+IFERROR(Y213/H213,"0")+IFERROR(Y214/H214,"0")</f>
        <v>200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1.302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471</v>
      </c>
      <c r="Y216" s="561">
        <f>IFERROR(SUM(Y206:Y214),"0")</f>
        <v>480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11</v>
      </c>
      <c r="Y269" s="56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12.155000000000001</v>
      </c>
      <c r="BN269" s="64">
        <f>IFERROR(Y269*I269/H269,"0")</f>
        <v>13.260000000000002</v>
      </c>
      <c r="BO269" s="64">
        <f>IFERROR(1/J269*(X269/H269),"0")</f>
        <v>2.5183150183150187E-2</v>
      </c>
      <c r="BP269" s="64">
        <f>IFERROR(1/J269*(Y269/H269),"0")</f>
        <v>2.7472527472527476E-2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35</v>
      </c>
      <c r="Y270" s="560">
        <f>IFERROR(IF(X270="",0,CEILING((X270/$H270),1)*$H270),"")</f>
        <v>36</v>
      </c>
      <c r="Z270" s="36">
        <f>IFERROR(IF(Y270=0,"",ROUNDUP(Y270/H270,0)*0.00651),"")</f>
        <v>9.7650000000000001E-2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37.625</v>
      </c>
      <c r="BN270" s="64">
        <f>IFERROR(Y270*I270/H270,"0")</f>
        <v>38.700000000000003</v>
      </c>
      <c r="BO270" s="64">
        <f>IFERROR(1/J270*(X270/H270),"0")</f>
        <v>8.0128205128205135E-2</v>
      </c>
      <c r="BP270" s="64">
        <f>IFERROR(1/J270*(Y270/H270),"0")</f>
        <v>8.241758241758243E-2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19.166666666666668</v>
      </c>
      <c r="Y271" s="561">
        <f>IFERROR(Y268/H268,"0")+IFERROR(Y269/H269,"0")+IFERROR(Y270/H270,"0")</f>
        <v>20</v>
      </c>
      <c r="Z271" s="561">
        <f>IFERROR(IF(Z268="",0,Z268),"0")+IFERROR(IF(Z269="",0,Z269),"0")+IFERROR(IF(Z270="",0,Z270),"0")</f>
        <v>0.13020000000000001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46</v>
      </c>
      <c r="Y272" s="561">
        <f>IFERROR(SUM(Y268:Y270),"0")</f>
        <v>48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8</v>
      </c>
      <c r="Y289" s="560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8.3222222222222211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1.1574074074074073E-2</v>
      </c>
      <c r="BP289" s="64">
        <f t="shared" ref="BP289:BP294" si="41">IFERROR(1/J289*(Y289/H289),"0")</f>
        <v>1.5625E-2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0.7407407407407407</v>
      </c>
      <c r="Y295" s="561">
        <f>IFERROR(Y289/H289,"0")+IFERROR(Y290/H290,"0")+IFERROR(Y291/H291,"0")+IFERROR(Y292/H292,"0")+IFERROR(Y293/H293,"0")+IFERROR(Y294/H294,"0")</f>
        <v>1</v>
      </c>
      <c r="Z295" s="561">
        <f>IFERROR(IF(Z289="",0,Z289),"0")+IFERROR(IF(Z290="",0,Z290),"0")+IFERROR(IF(Z291="",0,Z291),"0")+IFERROR(IF(Z292="",0,Z292),"0")+IFERROR(IF(Z293="",0,Z293),"0")+IFERROR(IF(Z294="",0,Z294),"0")</f>
        <v>1.898E-2</v>
      </c>
      <c r="AA295" s="562"/>
      <c r="AB295" s="562"/>
      <c r="AC295" s="562"/>
    </row>
    <row r="296" spans="1:68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8</v>
      </c>
      <c r="Y296" s="561">
        <f>IFERROR(SUM(Y289:Y294),"0")</f>
        <v>10.8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25</v>
      </c>
      <c r="Y318" s="560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26.544642857142858</v>
      </c>
      <c r="BN318" s="64">
        <f>IFERROR(Y318*I318/H318,"0")</f>
        <v>26.757000000000001</v>
      </c>
      <c r="BO318" s="64">
        <f>IFERROR(1/J318*(X318/H318),"0")</f>
        <v>4.6502976190476192E-2</v>
      </c>
      <c r="BP318" s="64">
        <f>IFERROR(1/J318*(Y318/H318),"0")</f>
        <v>4.6875E-2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2.9761904761904763</v>
      </c>
      <c r="Y319" s="561">
        <f>IFERROR(Y316/H316,"0")+IFERROR(Y317/H317,"0")+IFERROR(Y318/H318,"0")</f>
        <v>3</v>
      </c>
      <c r="Z319" s="561">
        <f>IFERROR(IF(Z316="",0,Z316),"0")+IFERROR(IF(Z317="",0,Z317),"0")+IFERROR(IF(Z318="",0,Z318),"0")</f>
        <v>5.6940000000000004E-2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25</v>
      </c>
      <c r="Y320" s="561">
        <f>IFERROR(SUM(Y316:Y318),"0")</f>
        <v>25.200000000000003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5</v>
      </c>
      <c r="Y325" s="560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5.6470588235294112</v>
      </c>
      <c r="BN325" s="64">
        <f>IFERROR(Y325*I325/H325,"0")</f>
        <v>5.76</v>
      </c>
      <c r="BO325" s="64">
        <f>IFERROR(1/J325*(X325/H325),"0")</f>
        <v>1.0773540185304893E-2</v>
      </c>
      <c r="BP325" s="64">
        <f>IFERROR(1/J325*(Y325/H325),"0")</f>
        <v>1.098901098901099E-2</v>
      </c>
    </row>
    <row r="326" spans="1:68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1.9607843137254903</v>
      </c>
      <c r="Y326" s="561">
        <f>IFERROR(Y322/H322,"0")+IFERROR(Y323/H323,"0")+IFERROR(Y324/H324,"0")+IFERROR(Y325/H325,"0")</f>
        <v>2</v>
      </c>
      <c r="Z326" s="561">
        <f>IFERROR(IF(Z322="",0,Z322),"0")+IFERROR(IF(Z323="",0,Z323),"0")+IFERROR(IF(Z324="",0,Z324),"0")+IFERROR(IF(Z325="",0,Z325),"0")</f>
        <v>1.302E-2</v>
      </c>
      <c r="AA326" s="562"/>
      <c r="AB326" s="562"/>
      <c r="AC326" s="562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5</v>
      </c>
      <c r="Y327" s="561">
        <f>IFERROR(SUM(Y322:Y325),"0")</f>
        <v>5.0999999999999996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420</v>
      </c>
      <c r="Y344" s="560">
        <f t="shared" ref="Y344:Y350" si="47">IFERROR(IF(X344="",0,CEILING((X344/$H344),1)*$H344),"")</f>
        <v>420</v>
      </c>
      <c r="Z344" s="36">
        <f>IFERROR(IF(Y344=0,"",ROUNDUP(Y344/H344,0)*0.02175),"")</f>
        <v>0.60899999999999999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433.44</v>
      </c>
      <c r="BN344" s="64">
        <f t="shared" ref="BN344:BN350" si="49">IFERROR(Y344*I344/H344,"0")</f>
        <v>433.44</v>
      </c>
      <c r="BO344" s="64">
        <f t="shared" ref="BO344:BO350" si="50">IFERROR(1/J344*(X344/H344),"0")</f>
        <v>0.58333333333333326</v>
      </c>
      <c r="BP344" s="64">
        <f t="shared" ref="BP344:BP350" si="51">IFERROR(1/J344*(Y344/H344),"0")</f>
        <v>0.58333333333333326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245</v>
      </c>
      <c r="Y345" s="560">
        <f t="shared" si="47"/>
        <v>255</v>
      </c>
      <c r="Z345" s="36">
        <f>IFERROR(IF(Y345=0,"",ROUNDUP(Y345/H345,0)*0.02175),"")</f>
        <v>0.36974999999999997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252.84</v>
      </c>
      <c r="BN345" s="64">
        <f t="shared" si="49"/>
        <v>263.16000000000003</v>
      </c>
      <c r="BO345" s="64">
        <f t="shared" si="50"/>
        <v>0.34027777777777773</v>
      </c>
      <c r="BP345" s="64">
        <f t="shared" si="51"/>
        <v>0.35416666666666663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245</v>
      </c>
      <c r="Y346" s="560">
        <f t="shared" si="47"/>
        <v>255</v>
      </c>
      <c r="Z346" s="36">
        <f>IFERROR(IF(Y346=0,"",ROUNDUP(Y346/H346,0)*0.02175),"")</f>
        <v>0.36974999999999997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252.84</v>
      </c>
      <c r="BN346" s="64">
        <f t="shared" si="49"/>
        <v>263.16000000000003</v>
      </c>
      <c r="BO346" s="64">
        <f t="shared" si="50"/>
        <v>0.34027777777777773</v>
      </c>
      <c r="BP346" s="64">
        <f t="shared" si="51"/>
        <v>0.35416666666666663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123</v>
      </c>
      <c r="Y347" s="560">
        <f t="shared" si="47"/>
        <v>135</v>
      </c>
      <c r="Z347" s="36">
        <f>IFERROR(IF(Y347=0,"",ROUNDUP(Y347/H347,0)*0.02175),"")</f>
        <v>0.19574999999999998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126.93599999999999</v>
      </c>
      <c r="BN347" s="64">
        <f t="shared" si="49"/>
        <v>139.32000000000002</v>
      </c>
      <c r="BO347" s="64">
        <f t="shared" si="50"/>
        <v>0.17083333333333331</v>
      </c>
      <c r="BP347" s="64">
        <f t="shared" si="51"/>
        <v>0.1875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68.86666666666666</v>
      </c>
      <c r="Y351" s="561">
        <f>IFERROR(Y344/H344,"0")+IFERROR(Y345/H345,"0")+IFERROR(Y346/H346,"0")+IFERROR(Y347/H347,"0")+IFERROR(Y348/H348,"0")+IFERROR(Y349/H349,"0")+IFERROR(Y350/H350,"0")</f>
        <v>71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1.5442499999999999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1033</v>
      </c>
      <c r="Y352" s="561">
        <f>IFERROR(SUM(Y344:Y350),"0")</f>
        <v>1065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376</v>
      </c>
      <c r="Y354" s="560">
        <f>IFERROR(IF(X354="",0,CEILING((X354/$H354),1)*$H354),"")</f>
        <v>390</v>
      </c>
      <c r="Z354" s="36">
        <f>IFERROR(IF(Y354=0,"",ROUNDUP(Y354/H354,0)*0.02175),"")</f>
        <v>0.5655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388.03200000000004</v>
      </c>
      <c r="BN354" s="64">
        <f>IFERROR(Y354*I354/H354,"0")</f>
        <v>402.47999999999996</v>
      </c>
      <c r="BO354" s="64">
        <f>IFERROR(1/J354*(X354/H354),"0")</f>
        <v>0.52222222222222214</v>
      </c>
      <c r="BP354" s="64">
        <f>IFERROR(1/J354*(Y354/H354),"0")</f>
        <v>0.54166666666666663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25.066666666666666</v>
      </c>
      <c r="Y356" s="561">
        <f>IFERROR(Y354/H354,"0")+IFERROR(Y355/H355,"0")</f>
        <v>26</v>
      </c>
      <c r="Z356" s="561">
        <f>IFERROR(IF(Z354="",0,Z354),"0")+IFERROR(IF(Z355="",0,Z355),"0")</f>
        <v>0.5655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376</v>
      </c>
      <c r="Y357" s="561">
        <f>IFERROR(SUM(Y354:Y355),"0")</f>
        <v>390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40</v>
      </c>
      <c r="Y360" s="560">
        <f>IFERROR(IF(X360="",0,CEILING((X360/$H360),1)*$H360),"")</f>
        <v>45</v>
      </c>
      <c r="Z360" s="36">
        <f>IFERROR(IF(Y360=0,"",ROUNDUP(Y360/H360,0)*0.01898),"")</f>
        <v>9.4899999999999998E-2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42.306666666666665</v>
      </c>
      <c r="BN360" s="64">
        <f>IFERROR(Y360*I360/H360,"0")</f>
        <v>47.594999999999999</v>
      </c>
      <c r="BO360" s="64">
        <f>IFERROR(1/J360*(X360/H360),"0")</f>
        <v>6.9444444444444448E-2</v>
      </c>
      <c r="BP360" s="64">
        <f>IFERROR(1/J360*(Y360/H360),"0")</f>
        <v>7.8125E-2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4.4444444444444446</v>
      </c>
      <c r="Y361" s="561">
        <f>IFERROR(Y359/H359,"0")+IFERROR(Y360/H360,"0")</f>
        <v>5</v>
      </c>
      <c r="Z361" s="561">
        <f>IFERROR(IF(Z359="",0,Z359),"0")+IFERROR(IF(Z360="",0,Z360),"0")</f>
        <v>9.4899999999999998E-2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40</v>
      </c>
      <c r="Y362" s="561">
        <f>IFERROR(SUM(Y359:Y360),"0")</f>
        <v>45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123</v>
      </c>
      <c r="Y380" s="560">
        <f>IFERROR(IF(X380="",0,CEILING((X380/$H380),1)*$H380),"")</f>
        <v>126</v>
      </c>
      <c r="Z380" s="36">
        <f>IFERROR(IF(Y380=0,"",ROUNDUP(Y380/H380,0)*0.01898),"")</f>
        <v>0.26572000000000001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130.09299999999999</v>
      </c>
      <c r="BN380" s="64">
        <f>IFERROR(Y380*I380/H380,"0")</f>
        <v>133.26599999999999</v>
      </c>
      <c r="BO380" s="64">
        <f>IFERROR(1/J380*(X380/H380),"0")</f>
        <v>0.21354166666666666</v>
      </c>
      <c r="BP380" s="64">
        <f>IFERROR(1/J380*(Y380/H380),"0")</f>
        <v>0.21875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13.666666666666666</v>
      </c>
      <c r="Y382" s="561">
        <f>IFERROR(Y380/H380,"0")+IFERROR(Y381/H381,"0")</f>
        <v>14</v>
      </c>
      <c r="Z382" s="561">
        <f>IFERROR(IF(Z380="",0,Z380),"0")+IFERROR(IF(Z381="",0,Z381),"0")</f>
        <v>0.26572000000000001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123</v>
      </c>
      <c r="Y383" s="561">
        <f>IFERROR(SUM(Y380:Y381),"0")</f>
        <v>126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3</v>
      </c>
      <c r="Y399" s="560">
        <f t="shared" si="52"/>
        <v>4.2</v>
      </c>
      <c r="Z399" s="36">
        <f t="shared" si="57"/>
        <v>1.004E-2</v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3.1857142857142855</v>
      </c>
      <c r="BN399" s="64">
        <f t="shared" si="54"/>
        <v>4.46</v>
      </c>
      <c r="BO399" s="64">
        <f t="shared" si="55"/>
        <v>6.1050061050061059E-3</v>
      </c>
      <c r="BP399" s="64">
        <f t="shared" si="56"/>
        <v>8.5470085470085479E-3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1.4285714285714286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2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1.004E-2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3</v>
      </c>
      <c r="Y402" s="561">
        <f>IFERROR(SUM(Y391:Y400),"0")</f>
        <v>4.2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44</v>
      </c>
      <c r="Y414" s="560">
        <f>IFERROR(IF(X414="",0,CEILING((X414/$H414),1)*$H414),"")</f>
        <v>48.6</v>
      </c>
      <c r="Z414" s="36">
        <f>IFERROR(IF(Y414=0,"",ROUNDUP(Y414/H414,0)*0.00902),"")</f>
        <v>8.1180000000000002E-2</v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45.711111111111109</v>
      </c>
      <c r="BN414" s="64">
        <f>IFERROR(Y414*I414/H414,"0")</f>
        <v>50.49</v>
      </c>
      <c r="BO414" s="64">
        <f>IFERROR(1/J414*(X414/H414),"0")</f>
        <v>6.1728395061728392E-2</v>
      </c>
      <c r="BP414" s="64">
        <f>IFERROR(1/J414*(Y414/H414),"0")</f>
        <v>6.8181818181818177E-2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8.148148148148147</v>
      </c>
      <c r="Y418" s="561">
        <f>IFERROR(Y414/H414,"0")+IFERROR(Y415/H415,"0")+IFERROR(Y416/H416,"0")+IFERROR(Y417/H417,"0")</f>
        <v>9</v>
      </c>
      <c r="Z418" s="561">
        <f>IFERROR(IF(Z414="",0,Z414),"0")+IFERROR(IF(Z415="",0,Z415),"0")+IFERROR(IF(Z416="",0,Z416),"0")+IFERROR(IF(Z417="",0,Z417),"0")</f>
        <v>8.1180000000000002E-2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44</v>
      </c>
      <c r="Y419" s="561">
        <f>IFERROR(SUM(Y414:Y417),"0")</f>
        <v>48.6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22</v>
      </c>
      <c r="Y435" s="560">
        <f t="shared" si="58"/>
        <v>26.400000000000002</v>
      </c>
      <c r="Z435" s="36">
        <f t="shared" si="59"/>
        <v>5.9799999999999999E-2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23.5</v>
      </c>
      <c r="BN435" s="64">
        <f t="shared" si="61"/>
        <v>28.200000000000003</v>
      </c>
      <c r="BO435" s="64">
        <f t="shared" si="62"/>
        <v>4.0064102564102561E-2</v>
      </c>
      <c r="BP435" s="64">
        <f t="shared" si="63"/>
        <v>4.807692307692308E-2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98</v>
      </c>
      <c r="Y438" s="560">
        <f t="shared" si="58"/>
        <v>100.32000000000001</v>
      </c>
      <c r="Z438" s="36">
        <f t="shared" si="59"/>
        <v>0.22724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104.68181818181816</v>
      </c>
      <c r="BN438" s="64">
        <f t="shared" si="61"/>
        <v>107.16</v>
      </c>
      <c r="BO438" s="64">
        <f t="shared" si="62"/>
        <v>0.17846736596736595</v>
      </c>
      <c r="BP438" s="64">
        <f t="shared" si="63"/>
        <v>0.18269230769230771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22.727272727272727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0.28704000000000002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120</v>
      </c>
      <c r="Y448" s="561">
        <f>IFERROR(SUM(Y433:Y446),"0")</f>
        <v>126.72000000000001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hidden="1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hidden="1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31</v>
      </c>
      <c r="Y458" s="560">
        <f t="shared" si="64"/>
        <v>31.68</v>
      </c>
      <c r="Z458" s="36">
        <f>IFERROR(IF(Y458=0,"",ROUNDUP(Y458/H458,0)*0.01196),"")</f>
        <v>7.1760000000000004E-2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33.11363636363636</v>
      </c>
      <c r="BN458" s="64">
        <f t="shared" si="66"/>
        <v>33.839999999999996</v>
      </c>
      <c r="BO458" s="64">
        <f t="shared" si="67"/>
        <v>5.6453962703962704E-2</v>
      </c>
      <c r="BP458" s="64">
        <f t="shared" si="68"/>
        <v>5.7692307692307696E-2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5.8712121212121211</v>
      </c>
      <c r="Y463" s="561">
        <f>IFERROR(Y456/H456,"0")+IFERROR(Y457/H457,"0")+IFERROR(Y458/H458,"0")+IFERROR(Y459/H459,"0")+IFERROR(Y460/H460,"0")+IFERROR(Y461/H461,"0")+IFERROR(Y462/H462,"0")</f>
        <v>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7.1760000000000004E-2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31</v>
      </c>
      <c r="Y464" s="561">
        <f>IFERROR(SUM(Y456:Y462),"0")</f>
        <v>31.68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3230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3358.1999999999994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3401.2582091361805</v>
      </c>
      <c r="Y507" s="561">
        <f>IFERROR(SUM(BN22:BN503),"0")</f>
        <v>3535.7009999999996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6</v>
      </c>
      <c r="Y508" s="38">
        <f>ROUNDUP(SUM(BP22:BP503),0)</f>
        <v>6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3551.2582091361805</v>
      </c>
      <c r="Y509" s="561">
        <f>GrossWeightTotalR+PalletQtyTotalR*25</f>
        <v>3685.7009999999996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555.29507163134622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576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6.3319200000000002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86.4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55.2</v>
      </c>
      <c r="E516" s="46">
        <f>IFERROR(Y89*1,"0")+IFERROR(Y90*1,"0")+IFERROR(Y91*1,"0")+IFERROR(Y95*1,"0")+IFERROR(Y96*1,"0")+IFERROR(Y97*1,"0")+IFERROR(Y98*1,"0")+IFERROR(Y99*1,"0")</f>
        <v>306.90000000000003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86.4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172.20000000000002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724.8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48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41.1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1500</v>
      </c>
      <c r="U516" s="46">
        <f>IFERROR(Y369*1,"0")+IFERROR(Y370*1,"0")+IFERROR(Y371*1,"0")+IFERROR(Y372*1,"0")+IFERROR(Y376*1,"0")+IFERROR(Y380*1,"0")+IFERROR(Y381*1,"0")+IFERROR(Y385*1,"0")</f>
        <v>126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4.2</v>
      </c>
      <c r="W516" s="46">
        <f>IFERROR(Y410*1,"0")+IFERROR(Y414*1,"0")+IFERROR(Y415*1,"0")+IFERROR(Y416*1,"0")+IFERROR(Y417*1,"0")</f>
        <v>48.6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158.4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033,00"/>
        <filter val="1,43"/>
        <filter val="1,96"/>
        <filter val="11,00"/>
        <filter val="111,00"/>
        <filter val="120,00"/>
        <filter val="123,00"/>
        <filter val="13,67"/>
        <filter val="14,00"/>
        <filter val="143,00"/>
        <filter val="15,00"/>
        <filter val="165,00"/>
        <filter val="19,17"/>
        <filter val="196,25"/>
        <filter val="2,25"/>
        <filter val="2,98"/>
        <filter val="202,00"/>
        <filter val="217,00"/>
        <filter val="22,00"/>
        <filter val="22,73"/>
        <filter val="235,00"/>
        <filter val="245,00"/>
        <filter val="25,00"/>
        <filter val="25,07"/>
        <filter val="29,00"/>
        <filter val="3 230,00"/>
        <filter val="3 401,26"/>
        <filter val="3 551,26"/>
        <filter val="3,00"/>
        <filter val="3,33"/>
        <filter val="31,00"/>
        <filter val="35,00"/>
        <filter val="36,00"/>
        <filter val="376,00"/>
        <filter val="4,00"/>
        <filter val="4,44"/>
        <filter val="40,00"/>
        <filter val="420,00"/>
        <filter val="44,00"/>
        <filter val="44,76"/>
        <filter val="46,00"/>
        <filter val="47,22"/>
        <filter val="471,00"/>
        <filter val="49,00"/>
        <filter val="5,00"/>
        <filter val="5,87"/>
        <filter val="555,30"/>
        <filter val="6"/>
        <filter val="60,00"/>
        <filter val="61,00"/>
        <filter val="62,10"/>
        <filter val="64,00"/>
        <filter val="65,00"/>
        <filter val="68,87"/>
        <filter val="7,69"/>
        <filter val="7,87"/>
        <filter val="70,00"/>
        <filter val="74,00"/>
        <filter val="75,00"/>
        <filter val="8,00"/>
        <filter val="8,15"/>
        <filter val="8,76"/>
        <filter val="83,00"/>
        <filter val="85,00"/>
        <filter val="9,00"/>
        <filter val="93,00"/>
        <filter val="95,00"/>
        <filter val="98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