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F2A744-189D-4231-9611-2005F423A5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BP224" i="1" s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N146" i="1"/>
  <c r="BM146" i="1"/>
  <c r="Z146" i="1"/>
  <c r="Z147" i="1" s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06" i="1" s="1"/>
  <c r="X23" i="1"/>
  <c r="BO22" i="1"/>
  <c r="BM22" i="1"/>
  <c r="Y22" i="1"/>
  <c r="Y23" i="1" s="1"/>
  <c r="H10" i="1"/>
  <c r="A9" i="1"/>
  <c r="F10" i="1" s="1"/>
  <c r="D7" i="1"/>
  <c r="Q6" i="1"/>
  <c r="P2" i="1"/>
  <c r="BP168" i="1" l="1"/>
  <c r="BN168" i="1"/>
  <c r="Z168" i="1"/>
  <c r="BP201" i="1"/>
  <c r="BN201" i="1"/>
  <c r="Z201" i="1"/>
  <c r="BP230" i="1"/>
  <c r="BN230" i="1"/>
  <c r="Z230" i="1"/>
  <c r="BP291" i="1"/>
  <c r="BN291" i="1"/>
  <c r="Z291" i="1"/>
  <c r="BP325" i="1"/>
  <c r="BN325" i="1"/>
  <c r="Z325" i="1"/>
  <c r="BP348" i="1"/>
  <c r="BN348" i="1"/>
  <c r="Z348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Z28" i="1"/>
  <c r="BN28" i="1"/>
  <c r="Z55" i="1"/>
  <c r="BN55" i="1"/>
  <c r="Z69" i="1"/>
  <c r="BN69" i="1"/>
  <c r="Z83" i="1"/>
  <c r="BN83" i="1"/>
  <c r="Z97" i="1"/>
  <c r="BN97" i="1"/>
  <c r="Z112" i="1"/>
  <c r="BN112" i="1"/>
  <c r="Z131" i="1"/>
  <c r="BN131" i="1"/>
  <c r="Z135" i="1"/>
  <c r="BN135" i="1"/>
  <c r="Y147" i="1"/>
  <c r="BP146" i="1"/>
  <c r="BP150" i="1"/>
  <c r="BN150" i="1"/>
  <c r="Z150" i="1"/>
  <c r="Y182" i="1"/>
  <c r="Y181" i="1"/>
  <c r="BP180" i="1"/>
  <c r="BN180" i="1"/>
  <c r="Z180" i="1"/>
  <c r="Z181" i="1" s="1"/>
  <c r="BP185" i="1"/>
  <c r="BN185" i="1"/>
  <c r="Z185" i="1"/>
  <c r="BP213" i="1"/>
  <c r="BN213" i="1"/>
  <c r="Z213" i="1"/>
  <c r="BP253" i="1"/>
  <c r="BN253" i="1"/>
  <c r="Z253" i="1"/>
  <c r="BP303" i="1"/>
  <c r="BN303" i="1"/>
  <c r="Z303" i="1"/>
  <c r="BP336" i="1"/>
  <c r="BN336" i="1"/>
  <c r="Z336" i="1"/>
  <c r="BN364" i="1"/>
  <c r="Z364" i="1"/>
  <c r="Z365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Q516" i="1"/>
  <c r="Y285" i="1"/>
  <c r="BP284" i="1"/>
  <c r="BN284" i="1"/>
  <c r="BP293" i="1"/>
  <c r="BN293" i="1"/>
  <c r="Z293" i="1"/>
  <c r="BP309" i="1"/>
  <c r="BN309" i="1"/>
  <c r="Z309" i="1"/>
  <c r="BP322" i="1"/>
  <c r="BN322" i="1"/>
  <c r="Z322" i="1"/>
  <c r="Y333" i="1"/>
  <c r="BP329" i="1"/>
  <c r="BN329" i="1"/>
  <c r="Z329" i="1"/>
  <c r="BP346" i="1"/>
  <c r="BN346" i="1"/>
  <c r="Z346" i="1"/>
  <c r="BP360" i="1"/>
  <c r="BN360" i="1"/>
  <c r="Z360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Z100" i="1" s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7" i="1"/>
  <c r="BN207" i="1"/>
  <c r="Z211" i="1"/>
  <c r="BN211" i="1"/>
  <c r="Z219" i="1"/>
  <c r="BN219" i="1"/>
  <c r="Z224" i="1"/>
  <c r="BN224" i="1"/>
  <c r="Z228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62" i="1"/>
  <c r="BN262" i="1"/>
  <c r="Z263" i="1"/>
  <c r="BN263" i="1"/>
  <c r="Y272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P289" i="1"/>
  <c r="BN289" i="1"/>
  <c r="Z289" i="1"/>
  <c r="BP301" i="1"/>
  <c r="BN301" i="1"/>
  <c r="Z301" i="1"/>
  <c r="BP317" i="1"/>
  <c r="BN317" i="1"/>
  <c r="Z317" i="1"/>
  <c r="BP323" i="1"/>
  <c r="BN323" i="1"/>
  <c r="Z323" i="1"/>
  <c r="Y332" i="1"/>
  <c r="BP338" i="1"/>
  <c r="BN338" i="1"/>
  <c r="Z338" i="1"/>
  <c r="BP350" i="1"/>
  <c r="BN350" i="1"/>
  <c r="Z350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Y231" i="1"/>
  <c r="BP229" i="1"/>
  <c r="BN229" i="1"/>
  <c r="Z229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Z171" i="1" s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BP198" i="1"/>
  <c r="BN198" i="1"/>
  <c r="Z198" i="1"/>
  <c r="Z203" i="1" s="1"/>
  <c r="BP202" i="1"/>
  <c r="BN202" i="1"/>
  <c r="Z202" i="1"/>
  <c r="BP243" i="1"/>
  <c r="BN243" i="1"/>
  <c r="Z243" i="1"/>
  <c r="Y247" i="1"/>
  <c r="BP252" i="1"/>
  <c r="BN252" i="1"/>
  <c r="Z252" i="1"/>
  <c r="Z256" i="1" s="1"/>
  <c r="Y256" i="1"/>
  <c r="Z264" i="1"/>
  <c r="BP261" i="1"/>
  <c r="BN261" i="1"/>
  <c r="Z261" i="1"/>
  <c r="Y264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Z351" i="1" s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78" i="1" l="1"/>
  <c r="Z126" i="1"/>
  <c r="Z121" i="1"/>
  <c r="Z108" i="1"/>
  <c r="Z447" i="1"/>
  <c r="Y507" i="1"/>
  <c r="Y509" i="1" s="1"/>
  <c r="Z494" i="1"/>
  <c r="Z484" i="1"/>
  <c r="Z463" i="1"/>
  <c r="Z319" i="1"/>
  <c r="Z247" i="1"/>
  <c r="Z220" i="1"/>
  <c r="Z339" i="1"/>
  <c r="Z192" i="1"/>
  <c r="Z58" i="1"/>
  <c r="Y510" i="1"/>
  <c r="Y508" i="1"/>
  <c r="Z32" i="1"/>
  <c r="X509" i="1"/>
  <c r="Z231" i="1"/>
  <c r="Z373" i="1"/>
  <c r="Z313" i="1"/>
  <c r="Z215" i="1"/>
  <c r="Z469" i="1"/>
  <c r="Z453" i="1"/>
  <c r="Z418" i="1"/>
  <c r="Z80" i="1"/>
  <c r="Z44" i="1"/>
  <c r="Y506" i="1"/>
  <c r="Z114" i="1"/>
  <c r="Z71" i="1"/>
  <c r="Z401" i="1"/>
  <c r="Z305" i="1"/>
  <c r="Z92" i="1"/>
  <c r="Z511" i="1" l="1"/>
</calcChain>
</file>

<file path=xl/sharedStrings.xml><?xml version="1.0" encoding="utf-8"?>
<sst xmlns="http://schemas.openxmlformats.org/spreadsheetml/2006/main" count="2252" uniqueCount="810">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</sst>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7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Z13" sqref="Z13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2" t="s">
        <v>0</v>
      </c>
      <c r="E1" s="591"/>
      <c r="F1" s="591"/>
      <c r="G1" s="12" t="s">
        <v>1</v>
      </c>
      <c r="H1" s="632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86" t="s">
        <v>8</v>
      </c>
      <c r="B5" s="587"/>
      <c r="C5" s="588"/>
      <c r="D5" s="637"/>
      <c r="E5" s="638"/>
      <c r="F5" s="845" t="s">
        <v>9</v>
      </c>
      <c r="G5" s="588"/>
      <c r="H5" s="637" t="s">
        <v>809</v>
      </c>
      <c r="I5" s="851"/>
      <c r="J5" s="851"/>
      <c r="K5" s="851"/>
      <c r="L5" s="851"/>
      <c r="M5" s="638"/>
      <c r="N5" s="58"/>
      <c r="P5" s="24" t="s">
        <v>10</v>
      </c>
      <c r="Q5" s="837">
        <v>45874</v>
      </c>
      <c r="R5" s="678"/>
      <c r="T5" s="723" t="s">
        <v>11</v>
      </c>
      <c r="U5" s="724"/>
      <c r="V5" s="726" t="s">
        <v>12</v>
      </c>
      <c r="W5" s="678"/>
      <c r="AB5" s="51"/>
      <c r="AC5" s="51"/>
      <c r="AD5" s="51"/>
      <c r="AE5" s="51"/>
    </row>
    <row r="6" spans="1:32" s="553" customFormat="1" ht="24" customHeight="1" x14ac:dyDescent="0.2">
      <c r="A6" s="686" t="s">
        <v>13</v>
      </c>
      <c r="B6" s="587"/>
      <c r="C6" s="588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78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Вторник</v>
      </c>
      <c r="R6" s="577"/>
      <c r="T6" s="743" t="s">
        <v>16</v>
      </c>
      <c r="U6" s="724"/>
      <c r="V6" s="792" t="s">
        <v>17</v>
      </c>
      <c r="W6" s="60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19"/>
      <c r="L7" s="619"/>
      <c r="M7" s="620"/>
      <c r="N7" s="60"/>
      <c r="P7" s="24"/>
      <c r="Q7" s="42"/>
      <c r="R7" s="42"/>
      <c r="T7" s="564"/>
      <c r="U7" s="724"/>
      <c r="V7" s="793"/>
      <c r="W7" s="794"/>
      <c r="AB7" s="51"/>
      <c r="AC7" s="51"/>
      <c r="AD7" s="51"/>
      <c r="AE7" s="51"/>
    </row>
    <row r="8" spans="1:32" s="553" customFormat="1" ht="25.5" customHeight="1" x14ac:dyDescent="0.2">
      <c r="A8" s="881" t="s">
        <v>18</v>
      </c>
      <c r="B8" s="570"/>
      <c r="C8" s="571"/>
      <c r="D8" s="624" t="s">
        <v>19</v>
      </c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20</v>
      </c>
      <c r="Q8" s="693">
        <v>0.375</v>
      </c>
      <c r="R8" s="620"/>
      <c r="T8" s="564"/>
      <c r="U8" s="724"/>
      <c r="V8" s="793"/>
      <c r="W8" s="794"/>
      <c r="AB8" s="51"/>
      <c r="AC8" s="51"/>
      <c r="AD8" s="51"/>
      <c r="AE8" s="51"/>
    </row>
    <row r="9" spans="1:32" s="55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701"/>
      <c r="E9" s="582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1"/>
      <c r="P9" s="26" t="s">
        <v>21</v>
      </c>
      <c r="Q9" s="672"/>
      <c r="R9" s="673"/>
      <c r="T9" s="564"/>
      <c r="U9" s="724"/>
      <c r="V9" s="795"/>
      <c r="W9" s="796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701"/>
      <c r="E10" s="582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99" t="str">
        <f>IFERROR(VLOOKUP($D$10,Proxy,2,FALSE),"")</f>
        <v/>
      </c>
      <c r="I10" s="564"/>
      <c r="J10" s="564"/>
      <c r="K10" s="564"/>
      <c r="L10" s="564"/>
      <c r="M10" s="564"/>
      <c r="N10" s="552"/>
      <c r="P10" s="26" t="s">
        <v>22</v>
      </c>
      <c r="Q10" s="744"/>
      <c r="R10" s="745"/>
      <c r="U10" s="24" t="s">
        <v>23</v>
      </c>
      <c r="V10" s="608" t="s">
        <v>24</v>
      </c>
      <c r="W10" s="60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7"/>
      <c r="R11" s="678"/>
      <c r="U11" s="24" t="s">
        <v>27</v>
      </c>
      <c r="V11" s="815" t="s">
        <v>28</v>
      </c>
      <c r="W11" s="673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4" t="s">
        <v>29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30</v>
      </c>
      <c r="Q12" s="693"/>
      <c r="R12" s="620"/>
      <c r="S12" s="23"/>
      <c r="U12" s="24"/>
      <c r="V12" s="591"/>
      <c r="W12" s="564"/>
      <c r="AB12" s="51"/>
      <c r="AC12" s="51"/>
      <c r="AD12" s="51"/>
      <c r="AE12" s="51"/>
    </row>
    <row r="13" spans="1:32" s="553" customFormat="1" ht="23.25" customHeight="1" x14ac:dyDescent="0.2">
      <c r="A13" s="714" t="s">
        <v>31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32</v>
      </c>
      <c r="Q13" s="815"/>
      <c r="R13" s="6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4" t="s">
        <v>33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27" t="s">
        <v>34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683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700" t="s">
        <v>38</v>
      </c>
      <c r="D17" s="603" t="s">
        <v>39</v>
      </c>
      <c r="E17" s="659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58"/>
      <c r="R17" s="658"/>
      <c r="S17" s="658"/>
      <c r="T17" s="659"/>
      <c r="U17" s="668" t="s">
        <v>51</v>
      </c>
      <c r="V17" s="588"/>
      <c r="W17" s="603" t="s">
        <v>52</v>
      </c>
      <c r="X17" s="603" t="s">
        <v>53</v>
      </c>
      <c r="Y17" s="887" t="s">
        <v>54</v>
      </c>
      <c r="Z17" s="797" t="s">
        <v>55</v>
      </c>
      <c r="AA17" s="854" t="s">
        <v>56</v>
      </c>
      <c r="AB17" s="854" t="s">
        <v>57</v>
      </c>
      <c r="AC17" s="854" t="s">
        <v>58</v>
      </c>
      <c r="AD17" s="854" t="s">
        <v>59</v>
      </c>
      <c r="AE17" s="855"/>
      <c r="AF17" s="856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0"/>
      <c r="E18" s="662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0"/>
      <c r="Q18" s="661"/>
      <c r="R18" s="661"/>
      <c r="S18" s="661"/>
      <c r="T18" s="662"/>
      <c r="U18" s="67" t="s">
        <v>61</v>
      </c>
      <c r="V18" s="67" t="s">
        <v>62</v>
      </c>
      <c r="W18" s="604"/>
      <c r="X18" s="604"/>
      <c r="Y18" s="888"/>
      <c r="Z18" s="798"/>
      <c r="AA18" s="864"/>
      <c r="AB18" s="864"/>
      <c r="AC18" s="864"/>
      <c r="AD18" s="857"/>
      <c r="AE18" s="858"/>
      <c r="AF18" s="859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54"/>
      <c r="AB20" s="554"/>
      <c r="AC20" s="554"/>
    </row>
    <row r="21" spans="1:68" ht="14.25" hidden="1" customHeight="1" x14ac:dyDescent="0.25">
      <c r="A21" s="57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6"/>
      <c r="R22" s="566"/>
      <c r="S22" s="566"/>
      <c r="T22" s="567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80"/>
      <c r="P23" s="569" t="s">
        <v>72</v>
      </c>
      <c r="Q23" s="570"/>
      <c r="R23" s="570"/>
      <c r="S23" s="570"/>
      <c r="T23" s="570"/>
      <c r="U23" s="570"/>
      <c r="V23" s="571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80"/>
      <c r="P24" s="569" t="s">
        <v>72</v>
      </c>
      <c r="Q24" s="570"/>
      <c r="R24" s="570"/>
      <c r="S24" s="570"/>
      <c r="T24" s="570"/>
      <c r="U24" s="570"/>
      <c r="V24" s="571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8" t="s">
        <v>74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6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9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80"/>
      <c r="P32" s="569" t="s">
        <v>72</v>
      </c>
      <c r="Q32" s="570"/>
      <c r="R32" s="570"/>
      <c r="S32" s="570"/>
      <c r="T32" s="570"/>
      <c r="U32" s="570"/>
      <c r="V32" s="571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64"/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80"/>
      <c r="P33" s="569" t="s">
        <v>72</v>
      </c>
      <c r="Q33" s="570"/>
      <c r="R33" s="570"/>
      <c r="S33" s="570"/>
      <c r="T33" s="570"/>
      <c r="U33" s="570"/>
      <c r="V33" s="571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8" t="s">
        <v>95</v>
      </c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64"/>
      <c r="P34" s="564"/>
      <c r="Q34" s="564"/>
      <c r="R34" s="564"/>
      <c r="S34" s="564"/>
      <c r="T34" s="564"/>
      <c r="U34" s="564"/>
      <c r="V34" s="564"/>
      <c r="W34" s="564"/>
      <c r="X34" s="564"/>
      <c r="Y34" s="564"/>
      <c r="Z34" s="564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9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80"/>
      <c r="P36" s="569" t="s">
        <v>72</v>
      </c>
      <c r="Q36" s="570"/>
      <c r="R36" s="570"/>
      <c r="S36" s="570"/>
      <c r="T36" s="570"/>
      <c r="U36" s="570"/>
      <c r="V36" s="571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64"/>
      <c r="B37" s="564"/>
      <c r="C37" s="564"/>
      <c r="D37" s="564"/>
      <c r="E37" s="564"/>
      <c r="F37" s="564"/>
      <c r="G37" s="564"/>
      <c r="H37" s="564"/>
      <c r="I37" s="564"/>
      <c r="J37" s="564"/>
      <c r="K37" s="564"/>
      <c r="L37" s="564"/>
      <c r="M37" s="564"/>
      <c r="N37" s="564"/>
      <c r="O37" s="580"/>
      <c r="P37" s="569" t="s">
        <v>72</v>
      </c>
      <c r="Q37" s="570"/>
      <c r="R37" s="570"/>
      <c r="S37" s="570"/>
      <c r="T37" s="570"/>
      <c r="U37" s="570"/>
      <c r="V37" s="571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63" t="s">
        <v>102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54"/>
      <c r="AB39" s="554"/>
      <c r="AC39" s="554"/>
    </row>
    <row r="40" spans="1:68" ht="14.25" hidden="1" customHeight="1" x14ac:dyDescent="0.25">
      <c r="A40" s="578" t="s">
        <v>103</v>
      </c>
      <c r="B40" s="564"/>
      <c r="C40" s="564"/>
      <c r="D40" s="564"/>
      <c r="E40" s="564"/>
      <c r="F40" s="564"/>
      <c r="G40" s="564"/>
      <c r="H40" s="564"/>
      <c r="I40" s="564"/>
      <c r="J40" s="564"/>
      <c r="K40" s="564"/>
      <c r="L40" s="564"/>
      <c r="M40" s="564"/>
      <c r="N40" s="564"/>
      <c r="O40" s="564"/>
      <c r="P40" s="564"/>
      <c r="Q40" s="564"/>
      <c r="R40" s="564"/>
      <c r="S40" s="564"/>
      <c r="T40" s="564"/>
      <c r="U40" s="564"/>
      <c r="V40" s="564"/>
      <c r="W40" s="564"/>
      <c r="X40" s="564"/>
      <c r="Y40" s="564"/>
      <c r="Z40" s="564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59">
        <v>100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59">
        <v>240</v>
      </c>
      <c r="Y42" s="560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9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80"/>
      <c r="P44" s="569" t="s">
        <v>72</v>
      </c>
      <c r="Q44" s="570"/>
      <c r="R44" s="570"/>
      <c r="S44" s="570"/>
      <c r="T44" s="570"/>
      <c r="U44" s="570"/>
      <c r="V44" s="571"/>
      <c r="W44" s="37" t="s">
        <v>73</v>
      </c>
      <c r="X44" s="561">
        <f>IFERROR(X41/H41,"0")+IFERROR(X42/H42,"0")+IFERROR(X43/H43,"0")</f>
        <v>69.259259259259267</v>
      </c>
      <c r="Y44" s="561">
        <f>IFERROR(Y41/H41,"0")+IFERROR(Y42/H42,"0")+IFERROR(Y43/H43,"0")</f>
        <v>70</v>
      </c>
      <c r="Z44" s="561">
        <f>IFERROR(IF(Z41="",0,Z41),"0")+IFERROR(IF(Z42="",0,Z42),"0")+IFERROR(IF(Z43="",0,Z43),"0")</f>
        <v>0.73099999999999998</v>
      </c>
      <c r="AA44" s="562"/>
      <c r="AB44" s="562"/>
      <c r="AC44" s="562"/>
    </row>
    <row r="45" spans="1:68" x14ac:dyDescent="0.2">
      <c r="A45" s="564"/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80"/>
      <c r="P45" s="569" t="s">
        <v>72</v>
      </c>
      <c r="Q45" s="570"/>
      <c r="R45" s="570"/>
      <c r="S45" s="570"/>
      <c r="T45" s="570"/>
      <c r="U45" s="570"/>
      <c r="V45" s="571"/>
      <c r="W45" s="37" t="s">
        <v>70</v>
      </c>
      <c r="X45" s="561">
        <f>IFERROR(SUM(X41:X43),"0")</f>
        <v>340</v>
      </c>
      <c r="Y45" s="561">
        <f>IFERROR(SUM(Y41:Y43),"0")</f>
        <v>348</v>
      </c>
      <c r="Z45" s="37"/>
      <c r="AA45" s="562"/>
      <c r="AB45" s="562"/>
      <c r="AC45" s="562"/>
    </row>
    <row r="46" spans="1:68" ht="14.25" hidden="1" customHeight="1" x14ac:dyDescent="0.25">
      <c r="A46" s="578" t="s">
        <v>74</v>
      </c>
      <c r="B46" s="564"/>
      <c r="C46" s="564"/>
      <c r="D46" s="564"/>
      <c r="E46" s="564"/>
      <c r="F46" s="564"/>
      <c r="G46" s="564"/>
      <c r="H46" s="564"/>
      <c r="I46" s="564"/>
      <c r="J46" s="564"/>
      <c r="K46" s="564"/>
      <c r="L46" s="564"/>
      <c r="M46" s="564"/>
      <c r="N46" s="564"/>
      <c r="O46" s="564"/>
      <c r="P46" s="564"/>
      <c r="Q46" s="564"/>
      <c r="R46" s="564"/>
      <c r="S46" s="564"/>
      <c r="T46" s="564"/>
      <c r="U46" s="564"/>
      <c r="V46" s="564"/>
      <c r="W46" s="564"/>
      <c r="X46" s="564"/>
      <c r="Y46" s="564"/>
      <c r="Z46" s="564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5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9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80"/>
      <c r="P48" s="569" t="s">
        <v>72</v>
      </c>
      <c r="Q48" s="570"/>
      <c r="R48" s="570"/>
      <c r="S48" s="570"/>
      <c r="T48" s="570"/>
      <c r="U48" s="570"/>
      <c r="V48" s="571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64"/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80"/>
      <c r="P49" s="569" t="s">
        <v>72</v>
      </c>
      <c r="Q49" s="570"/>
      <c r="R49" s="570"/>
      <c r="S49" s="570"/>
      <c r="T49" s="570"/>
      <c r="U49" s="570"/>
      <c r="V49" s="571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63" t="s">
        <v>119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54"/>
      <c r="AB50" s="554"/>
      <c r="AC50" s="554"/>
    </row>
    <row r="51" spans="1:68" ht="14.25" hidden="1" customHeight="1" x14ac:dyDescent="0.25">
      <c r="A51" s="578" t="s">
        <v>103</v>
      </c>
      <c r="B51" s="564"/>
      <c r="C51" s="564"/>
      <c r="D51" s="564"/>
      <c r="E51" s="564"/>
      <c r="F51" s="564"/>
      <c r="G51" s="564"/>
      <c r="H51" s="564"/>
      <c r="I51" s="564"/>
      <c r="J51" s="564"/>
      <c r="K51" s="564"/>
      <c r="L51" s="564"/>
      <c r="M51" s="564"/>
      <c r="N51" s="564"/>
      <c r="O51" s="564"/>
      <c r="P51" s="564"/>
      <c r="Q51" s="564"/>
      <c r="R51" s="564"/>
      <c r="S51" s="564"/>
      <c r="T51" s="564"/>
      <c r="U51" s="564"/>
      <c r="V51" s="564"/>
      <c r="W51" s="564"/>
      <c r="X51" s="564"/>
      <c r="Y51" s="564"/>
      <c r="Z51" s="564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5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59">
        <v>200</v>
      </c>
      <c r="Y53" s="56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6">
        <v>4680115880283</v>
      </c>
      <c r="E54" s="577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6">
        <v>4680115881525</v>
      </c>
      <c r="E55" s="577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6">
        <v>4680115885899</v>
      </c>
      <c r="E56" s="577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6">
        <v>4680115881419</v>
      </c>
      <c r="E57" s="577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59">
        <v>540</v>
      </c>
      <c r="Y57" s="560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79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80"/>
      <c r="P58" s="569" t="s">
        <v>72</v>
      </c>
      <c r="Q58" s="570"/>
      <c r="R58" s="570"/>
      <c r="S58" s="570"/>
      <c r="T58" s="570"/>
      <c r="U58" s="570"/>
      <c r="V58" s="571"/>
      <c r="W58" s="37" t="s">
        <v>73</v>
      </c>
      <c r="X58" s="561">
        <f>IFERROR(X52/H52,"0")+IFERROR(X53/H53,"0")+IFERROR(X54/H54,"0")+IFERROR(X55/H55,"0")+IFERROR(X56/H56,"0")+IFERROR(X57/H57,"0")</f>
        <v>138.51851851851853</v>
      </c>
      <c r="Y58" s="561">
        <f>IFERROR(Y52/H52,"0")+IFERROR(Y53/H53,"0")+IFERROR(Y54/H54,"0")+IFERROR(Y55/H55,"0")+IFERROR(Y56/H56,"0")+IFERROR(Y57/H57,"0")</f>
        <v>139</v>
      </c>
      <c r="Z58" s="561">
        <f>IFERROR(IF(Z52="",0,Z52),"0")+IFERROR(IF(Z53="",0,Z53),"0")+IFERROR(IF(Z54="",0,Z54),"0")+IFERROR(IF(Z55="",0,Z55),"0")+IFERROR(IF(Z56="",0,Z56),"0")+IFERROR(IF(Z57="",0,Z57),"0")</f>
        <v>1.44302</v>
      </c>
      <c r="AA58" s="562"/>
      <c r="AB58" s="562"/>
      <c r="AC58" s="562"/>
    </row>
    <row r="59" spans="1:68" x14ac:dyDescent="0.2">
      <c r="A59" s="564"/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80"/>
      <c r="P59" s="569" t="s">
        <v>72</v>
      </c>
      <c r="Q59" s="570"/>
      <c r="R59" s="570"/>
      <c r="S59" s="570"/>
      <c r="T59" s="570"/>
      <c r="U59" s="570"/>
      <c r="V59" s="571"/>
      <c r="W59" s="37" t="s">
        <v>70</v>
      </c>
      <c r="X59" s="561">
        <f>IFERROR(SUM(X52:X57),"0")</f>
        <v>740</v>
      </c>
      <c r="Y59" s="561">
        <f>IFERROR(SUM(Y52:Y57),"0")</f>
        <v>745.2</v>
      </c>
      <c r="Z59" s="37"/>
      <c r="AA59" s="562"/>
      <c r="AB59" s="562"/>
      <c r="AC59" s="562"/>
    </row>
    <row r="60" spans="1:68" ht="14.25" hidden="1" customHeight="1" x14ac:dyDescent="0.25">
      <c r="A60" s="578" t="s">
        <v>137</v>
      </c>
      <c r="B60" s="564"/>
      <c r="C60" s="564"/>
      <c r="D60" s="564"/>
      <c r="E60" s="564"/>
      <c r="F60" s="564"/>
      <c r="G60" s="564"/>
      <c r="H60" s="564"/>
      <c r="I60" s="564"/>
      <c r="J60" s="564"/>
      <c r="K60" s="564"/>
      <c r="L60" s="564"/>
      <c r="M60" s="564"/>
      <c r="N60" s="564"/>
      <c r="O60" s="564"/>
      <c r="P60" s="564"/>
      <c r="Q60" s="564"/>
      <c r="R60" s="564"/>
      <c r="S60" s="564"/>
      <c r="T60" s="564"/>
      <c r="U60" s="564"/>
      <c r="V60" s="564"/>
      <c r="W60" s="564"/>
      <c r="X60" s="564"/>
      <c r="Y60" s="564"/>
      <c r="Z60" s="564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6">
        <v>4680115881440</v>
      </c>
      <c r="E61" s="577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59">
        <v>180</v>
      </c>
      <c r="Y61" s="560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187.24999999999997</v>
      </c>
      <c r="BN61" s="64">
        <f>IFERROR(Y61*I61/H61,"0")</f>
        <v>190.995</v>
      </c>
      <c r="BO61" s="64">
        <f>IFERROR(1/J61*(X61/H61),"0")</f>
        <v>0.26041666666666663</v>
      </c>
      <c r="BP61" s="64">
        <f>IFERROR(1/J61*(Y61/H61),"0")</f>
        <v>0.265625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6">
        <v>4680115882751</v>
      </c>
      <c r="E62" s="577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0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6">
        <v>4680115885950</v>
      </c>
      <c r="E63" s="577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6">
        <v>4680115881433</v>
      </c>
      <c r="E64" s="577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59">
        <v>180</v>
      </c>
      <c r="Y64" s="560">
        <f>IFERROR(IF(X64="",0,CEILING((X64/$H64),1)*$H64),"")</f>
        <v>180.9</v>
      </c>
      <c r="Z64" s="36">
        <f>IFERROR(IF(Y64=0,"",ROUNDUP(Y64/H64,0)*0.00651),"")</f>
        <v>0.43617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191.99999999999997</v>
      </c>
      <c r="BN64" s="64">
        <f>IFERROR(Y64*I64/H64,"0")</f>
        <v>192.95999999999998</v>
      </c>
      <c r="BO64" s="64">
        <f>IFERROR(1/J64*(X64/H64),"0")</f>
        <v>0.36630036630036628</v>
      </c>
      <c r="BP64" s="64">
        <f>IFERROR(1/J64*(Y64/H64),"0")</f>
        <v>0.36813186813186816</v>
      </c>
    </row>
    <row r="65" spans="1:68" x14ac:dyDescent="0.2">
      <c r="A65" s="579"/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80"/>
      <c r="P65" s="569" t="s">
        <v>72</v>
      </c>
      <c r="Q65" s="570"/>
      <c r="R65" s="570"/>
      <c r="S65" s="570"/>
      <c r="T65" s="570"/>
      <c r="U65" s="570"/>
      <c r="V65" s="571"/>
      <c r="W65" s="37" t="s">
        <v>73</v>
      </c>
      <c r="X65" s="561">
        <f>IFERROR(X61/H61,"0")+IFERROR(X62/H62,"0")+IFERROR(X63/H63,"0")+IFERROR(X64/H64,"0")</f>
        <v>83.333333333333314</v>
      </c>
      <c r="Y65" s="561">
        <f>IFERROR(Y61/H61,"0")+IFERROR(Y62/H62,"0")+IFERROR(Y63/H63,"0")+IFERROR(Y64/H64,"0")</f>
        <v>84</v>
      </c>
      <c r="Z65" s="561">
        <f>IFERROR(IF(Z61="",0,Z61),"0")+IFERROR(IF(Z62="",0,Z62),"0")+IFERROR(IF(Z63="",0,Z63),"0")+IFERROR(IF(Z64="",0,Z64),"0")</f>
        <v>0.75883</v>
      </c>
      <c r="AA65" s="562"/>
      <c r="AB65" s="562"/>
      <c r="AC65" s="562"/>
    </row>
    <row r="66" spans="1:68" x14ac:dyDescent="0.2">
      <c r="A66" s="564"/>
      <c r="B66" s="564"/>
      <c r="C66" s="564"/>
      <c r="D66" s="564"/>
      <c r="E66" s="564"/>
      <c r="F66" s="564"/>
      <c r="G66" s="564"/>
      <c r="H66" s="564"/>
      <c r="I66" s="564"/>
      <c r="J66" s="564"/>
      <c r="K66" s="564"/>
      <c r="L66" s="564"/>
      <c r="M66" s="564"/>
      <c r="N66" s="564"/>
      <c r="O66" s="580"/>
      <c r="P66" s="569" t="s">
        <v>72</v>
      </c>
      <c r="Q66" s="570"/>
      <c r="R66" s="570"/>
      <c r="S66" s="570"/>
      <c r="T66" s="570"/>
      <c r="U66" s="570"/>
      <c r="V66" s="571"/>
      <c r="W66" s="37" t="s">
        <v>70</v>
      </c>
      <c r="X66" s="561">
        <f>IFERROR(SUM(X61:X64),"0")</f>
        <v>360</v>
      </c>
      <c r="Y66" s="561">
        <f>IFERROR(SUM(Y61:Y64),"0")</f>
        <v>364.5</v>
      </c>
      <c r="Z66" s="37"/>
      <c r="AA66" s="562"/>
      <c r="AB66" s="562"/>
      <c r="AC66" s="562"/>
    </row>
    <row r="67" spans="1:68" ht="14.25" hidden="1" customHeight="1" x14ac:dyDescent="0.25">
      <c r="A67" s="578" t="s">
        <v>64</v>
      </c>
      <c r="B67" s="564"/>
      <c r="C67" s="564"/>
      <c r="D67" s="564"/>
      <c r="E67" s="564"/>
      <c r="F67" s="564"/>
      <c r="G67" s="564"/>
      <c r="H67" s="564"/>
      <c r="I67" s="564"/>
      <c r="J67" s="564"/>
      <c r="K67" s="564"/>
      <c r="L67" s="564"/>
      <c r="M67" s="564"/>
      <c r="N67" s="564"/>
      <c r="O67" s="564"/>
      <c r="P67" s="564"/>
      <c r="Q67" s="564"/>
      <c r="R67" s="564"/>
      <c r="S67" s="564"/>
      <c r="T67" s="564"/>
      <c r="U67" s="564"/>
      <c r="V67" s="564"/>
      <c r="W67" s="564"/>
      <c r="X67" s="564"/>
      <c r="Y67" s="564"/>
      <c r="Z67" s="564"/>
      <c r="AA67" s="555"/>
      <c r="AB67" s="555"/>
      <c r="AC67" s="555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6">
        <v>4680115885073</v>
      </c>
      <c r="E68" s="577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6">
        <v>4680115885059</v>
      </c>
      <c r="E69" s="577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6">
        <v>4680115885097</v>
      </c>
      <c r="E70" s="577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9"/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80"/>
      <c r="P71" s="569" t="s">
        <v>72</v>
      </c>
      <c r="Q71" s="570"/>
      <c r="R71" s="570"/>
      <c r="S71" s="570"/>
      <c r="T71" s="570"/>
      <c r="U71" s="570"/>
      <c r="V71" s="571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64"/>
      <c r="B72" s="564"/>
      <c r="C72" s="564"/>
      <c r="D72" s="564"/>
      <c r="E72" s="564"/>
      <c r="F72" s="564"/>
      <c r="G72" s="564"/>
      <c r="H72" s="564"/>
      <c r="I72" s="564"/>
      <c r="J72" s="564"/>
      <c r="K72" s="564"/>
      <c r="L72" s="564"/>
      <c r="M72" s="564"/>
      <c r="N72" s="564"/>
      <c r="O72" s="580"/>
      <c r="P72" s="569" t="s">
        <v>72</v>
      </c>
      <c r="Q72" s="570"/>
      <c r="R72" s="570"/>
      <c r="S72" s="570"/>
      <c r="T72" s="570"/>
      <c r="U72" s="570"/>
      <c r="V72" s="571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8" t="s">
        <v>74</v>
      </c>
      <c r="B73" s="564"/>
      <c r="C73" s="564"/>
      <c r="D73" s="564"/>
      <c r="E73" s="564"/>
      <c r="F73" s="564"/>
      <c r="G73" s="564"/>
      <c r="H73" s="564"/>
      <c r="I73" s="564"/>
      <c r="J73" s="564"/>
      <c r="K73" s="564"/>
      <c r="L73" s="564"/>
      <c r="M73" s="564"/>
      <c r="N73" s="564"/>
      <c r="O73" s="564"/>
      <c r="P73" s="564"/>
      <c r="Q73" s="564"/>
      <c r="R73" s="564"/>
      <c r="S73" s="564"/>
      <c r="T73" s="564"/>
      <c r="U73" s="564"/>
      <c r="V73" s="564"/>
      <c r="W73" s="564"/>
      <c r="X73" s="564"/>
      <c r="Y73" s="564"/>
      <c r="Z73" s="564"/>
      <c r="AA73" s="555"/>
      <c r="AB73" s="555"/>
      <c r="AC73" s="555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6">
        <v>4680115881891</v>
      </c>
      <c r="E74" s="577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6">
        <v>4680115885769</v>
      </c>
      <c r="E75" s="577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6">
        <v>4680115884410</v>
      </c>
      <c r="E76" s="577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6">
        <v>4680115884311</v>
      </c>
      <c r="E77" s="577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6">
        <v>4680115885929</v>
      </c>
      <c r="E78" s="577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6">
        <v>4680115884403</v>
      </c>
      <c r="E79" s="577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9"/>
      <c r="B80" s="564"/>
      <c r="C80" s="564"/>
      <c r="D80" s="564"/>
      <c r="E80" s="564"/>
      <c r="F80" s="564"/>
      <c r="G80" s="564"/>
      <c r="H80" s="564"/>
      <c r="I80" s="564"/>
      <c r="J80" s="564"/>
      <c r="K80" s="564"/>
      <c r="L80" s="564"/>
      <c r="M80" s="564"/>
      <c r="N80" s="564"/>
      <c r="O80" s="580"/>
      <c r="P80" s="569" t="s">
        <v>72</v>
      </c>
      <c r="Q80" s="570"/>
      <c r="R80" s="570"/>
      <c r="S80" s="570"/>
      <c r="T80" s="570"/>
      <c r="U80" s="570"/>
      <c r="V80" s="571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64"/>
      <c r="B81" s="564"/>
      <c r="C81" s="564"/>
      <c r="D81" s="564"/>
      <c r="E81" s="564"/>
      <c r="F81" s="564"/>
      <c r="G81" s="564"/>
      <c r="H81" s="564"/>
      <c r="I81" s="564"/>
      <c r="J81" s="564"/>
      <c r="K81" s="564"/>
      <c r="L81" s="564"/>
      <c r="M81" s="564"/>
      <c r="N81" s="564"/>
      <c r="O81" s="580"/>
      <c r="P81" s="569" t="s">
        <v>72</v>
      </c>
      <c r="Q81" s="570"/>
      <c r="R81" s="570"/>
      <c r="S81" s="570"/>
      <c r="T81" s="570"/>
      <c r="U81" s="570"/>
      <c r="V81" s="571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8" t="s">
        <v>172</v>
      </c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64"/>
      <c r="P82" s="564"/>
      <c r="Q82" s="564"/>
      <c r="R82" s="564"/>
      <c r="S82" s="564"/>
      <c r="T82" s="564"/>
      <c r="U82" s="564"/>
      <c r="V82" s="564"/>
      <c r="W82" s="564"/>
      <c r="X82" s="564"/>
      <c r="Y82" s="564"/>
      <c r="Z82" s="564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6">
        <v>4680115881532</v>
      </c>
      <c r="E83" s="577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59">
        <v>30</v>
      </c>
      <c r="Y83" s="560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6">
        <v>4680115881464</v>
      </c>
      <c r="E84" s="577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9"/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80"/>
      <c r="P85" s="569" t="s">
        <v>72</v>
      </c>
      <c r="Q85" s="570"/>
      <c r="R85" s="570"/>
      <c r="S85" s="570"/>
      <c r="T85" s="570"/>
      <c r="U85" s="570"/>
      <c r="V85" s="571"/>
      <c r="W85" s="37" t="s">
        <v>73</v>
      </c>
      <c r="X85" s="561">
        <f>IFERROR(X83/H83,"0")+IFERROR(X84/H84,"0")</f>
        <v>3.8461538461538463</v>
      </c>
      <c r="Y85" s="561">
        <f>IFERROR(Y83/H83,"0")+IFERROR(Y84/H84,"0")</f>
        <v>4</v>
      </c>
      <c r="Z85" s="561">
        <f>IFERROR(IF(Z83="",0,Z83),"0")+IFERROR(IF(Z84="",0,Z84),"0")</f>
        <v>7.5920000000000001E-2</v>
      </c>
      <c r="AA85" s="562"/>
      <c r="AB85" s="562"/>
      <c r="AC85" s="562"/>
    </row>
    <row r="86" spans="1:68" x14ac:dyDescent="0.2">
      <c r="A86" s="564"/>
      <c r="B86" s="564"/>
      <c r="C86" s="564"/>
      <c r="D86" s="564"/>
      <c r="E86" s="564"/>
      <c r="F86" s="564"/>
      <c r="G86" s="564"/>
      <c r="H86" s="564"/>
      <c r="I86" s="564"/>
      <c r="J86" s="564"/>
      <c r="K86" s="564"/>
      <c r="L86" s="564"/>
      <c r="M86" s="564"/>
      <c r="N86" s="564"/>
      <c r="O86" s="580"/>
      <c r="P86" s="569" t="s">
        <v>72</v>
      </c>
      <c r="Q86" s="570"/>
      <c r="R86" s="570"/>
      <c r="S86" s="570"/>
      <c r="T86" s="570"/>
      <c r="U86" s="570"/>
      <c r="V86" s="571"/>
      <c r="W86" s="37" t="s">
        <v>70</v>
      </c>
      <c r="X86" s="561">
        <f>IFERROR(SUM(X83:X84),"0")</f>
        <v>30</v>
      </c>
      <c r="Y86" s="561">
        <f>IFERROR(SUM(Y83:Y84),"0")</f>
        <v>31.2</v>
      </c>
      <c r="Z86" s="37"/>
      <c r="AA86" s="562"/>
      <c r="AB86" s="562"/>
      <c r="AC86" s="562"/>
    </row>
    <row r="87" spans="1:68" ht="16.5" hidden="1" customHeight="1" x14ac:dyDescent="0.25">
      <c r="A87" s="563" t="s">
        <v>179</v>
      </c>
      <c r="B87" s="564"/>
      <c r="C87" s="564"/>
      <c r="D87" s="564"/>
      <c r="E87" s="564"/>
      <c r="F87" s="564"/>
      <c r="G87" s="564"/>
      <c r="H87" s="564"/>
      <c r="I87" s="564"/>
      <c r="J87" s="564"/>
      <c r="K87" s="564"/>
      <c r="L87" s="564"/>
      <c r="M87" s="564"/>
      <c r="N87" s="564"/>
      <c r="O87" s="564"/>
      <c r="P87" s="564"/>
      <c r="Q87" s="564"/>
      <c r="R87" s="564"/>
      <c r="S87" s="564"/>
      <c r="T87" s="564"/>
      <c r="U87" s="564"/>
      <c r="V87" s="564"/>
      <c r="W87" s="564"/>
      <c r="X87" s="564"/>
      <c r="Y87" s="564"/>
      <c r="Z87" s="564"/>
      <c r="AA87" s="554"/>
      <c r="AB87" s="554"/>
      <c r="AC87" s="554"/>
    </row>
    <row r="88" spans="1:68" ht="14.25" hidden="1" customHeight="1" x14ac:dyDescent="0.25">
      <c r="A88" s="578" t="s">
        <v>103</v>
      </c>
      <c r="B88" s="564"/>
      <c r="C88" s="564"/>
      <c r="D88" s="564"/>
      <c r="E88" s="564"/>
      <c r="F88" s="564"/>
      <c r="G88" s="564"/>
      <c r="H88" s="564"/>
      <c r="I88" s="564"/>
      <c r="J88" s="564"/>
      <c r="K88" s="564"/>
      <c r="L88" s="564"/>
      <c r="M88" s="564"/>
      <c r="N88" s="564"/>
      <c r="O88" s="564"/>
      <c r="P88" s="564"/>
      <c r="Q88" s="564"/>
      <c r="R88" s="564"/>
      <c r="S88" s="564"/>
      <c r="T88" s="564"/>
      <c r="U88" s="564"/>
      <c r="V88" s="564"/>
      <c r="W88" s="564"/>
      <c r="X88" s="564"/>
      <c r="Y88" s="564"/>
      <c r="Z88" s="564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6">
        <v>4680115881327</v>
      </c>
      <c r="E89" s="577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59">
        <v>200</v>
      </c>
      <c r="Y89" s="56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6">
        <v>4680115881518</v>
      </c>
      <c r="E90" s="577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6">
        <v>4680115881303</v>
      </c>
      <c r="E91" s="577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59">
        <v>450</v>
      </c>
      <c r="Y91" s="560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79"/>
      <c r="B92" s="564"/>
      <c r="C92" s="564"/>
      <c r="D92" s="564"/>
      <c r="E92" s="564"/>
      <c r="F92" s="564"/>
      <c r="G92" s="564"/>
      <c r="H92" s="564"/>
      <c r="I92" s="564"/>
      <c r="J92" s="564"/>
      <c r="K92" s="564"/>
      <c r="L92" s="564"/>
      <c r="M92" s="564"/>
      <c r="N92" s="564"/>
      <c r="O92" s="580"/>
      <c r="P92" s="569" t="s">
        <v>72</v>
      </c>
      <c r="Q92" s="570"/>
      <c r="R92" s="570"/>
      <c r="S92" s="570"/>
      <c r="T92" s="570"/>
      <c r="U92" s="570"/>
      <c r="V92" s="571"/>
      <c r="W92" s="37" t="s">
        <v>73</v>
      </c>
      <c r="X92" s="561">
        <f>IFERROR(X89/H89,"0")+IFERROR(X90/H90,"0")+IFERROR(X91/H91,"0")</f>
        <v>118.51851851851852</v>
      </c>
      <c r="Y92" s="561">
        <f>IFERROR(Y89/H89,"0")+IFERROR(Y90/H90,"0")+IFERROR(Y91/H91,"0")</f>
        <v>119</v>
      </c>
      <c r="Z92" s="561">
        <f>IFERROR(IF(Z89="",0,Z89),"0")+IFERROR(IF(Z90="",0,Z90),"0")+IFERROR(IF(Z91="",0,Z91),"0")</f>
        <v>1.2626200000000001</v>
      </c>
      <c r="AA92" s="562"/>
      <c r="AB92" s="562"/>
      <c r="AC92" s="562"/>
    </row>
    <row r="93" spans="1:68" x14ac:dyDescent="0.2">
      <c r="A93" s="564"/>
      <c r="B93" s="564"/>
      <c r="C93" s="564"/>
      <c r="D93" s="564"/>
      <c r="E93" s="564"/>
      <c r="F93" s="564"/>
      <c r="G93" s="564"/>
      <c r="H93" s="564"/>
      <c r="I93" s="564"/>
      <c r="J93" s="564"/>
      <c r="K93" s="564"/>
      <c r="L93" s="564"/>
      <c r="M93" s="564"/>
      <c r="N93" s="564"/>
      <c r="O93" s="580"/>
      <c r="P93" s="569" t="s">
        <v>72</v>
      </c>
      <c r="Q93" s="570"/>
      <c r="R93" s="570"/>
      <c r="S93" s="570"/>
      <c r="T93" s="570"/>
      <c r="U93" s="570"/>
      <c r="V93" s="571"/>
      <c r="W93" s="37" t="s">
        <v>70</v>
      </c>
      <c r="X93" s="561">
        <f>IFERROR(SUM(X89:X91),"0")</f>
        <v>650</v>
      </c>
      <c r="Y93" s="561">
        <f>IFERROR(SUM(Y89:Y91),"0")</f>
        <v>655.20000000000005</v>
      </c>
      <c r="Z93" s="37"/>
      <c r="AA93" s="562"/>
      <c r="AB93" s="562"/>
      <c r="AC93" s="562"/>
    </row>
    <row r="94" spans="1:68" ht="14.25" hidden="1" customHeight="1" x14ac:dyDescent="0.25">
      <c r="A94" s="578" t="s">
        <v>74</v>
      </c>
      <c r="B94" s="564"/>
      <c r="C94" s="564"/>
      <c r="D94" s="564"/>
      <c r="E94" s="564"/>
      <c r="F94" s="564"/>
      <c r="G94" s="564"/>
      <c r="H94" s="564"/>
      <c r="I94" s="564"/>
      <c r="J94" s="564"/>
      <c r="K94" s="564"/>
      <c r="L94" s="564"/>
      <c r="M94" s="564"/>
      <c r="N94" s="564"/>
      <c r="O94" s="564"/>
      <c r="P94" s="564"/>
      <c r="Q94" s="564"/>
      <c r="R94" s="564"/>
      <c r="S94" s="564"/>
      <c r="T94" s="564"/>
      <c r="U94" s="564"/>
      <c r="V94" s="564"/>
      <c r="W94" s="564"/>
      <c r="X94" s="564"/>
      <c r="Y94" s="564"/>
      <c r="Z94" s="564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6">
        <v>4607091386967</v>
      </c>
      <c r="E95" s="577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0" t="s">
        <v>189</v>
      </c>
      <c r="Q95" s="566"/>
      <c r="R95" s="566"/>
      <c r="S95" s="566"/>
      <c r="T95" s="567"/>
      <c r="U95" s="34"/>
      <c r="V95" s="34"/>
      <c r="W95" s="35" t="s">
        <v>70</v>
      </c>
      <c r="X95" s="559">
        <v>200</v>
      </c>
      <c r="Y95" s="560">
        <f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212.81481481481481</v>
      </c>
      <c r="BN95" s="64">
        <f>IFERROR(Y95*I95/H95,"0")</f>
        <v>215.47499999999999</v>
      </c>
      <c r="BO95" s="64">
        <f>IFERROR(1/J95*(X95/H95),"0")</f>
        <v>0.38580246913580246</v>
      </c>
      <c r="BP95" s="64">
        <f>IFERROR(1/J95*(Y95/H95),"0")</f>
        <v>0.390625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6">
        <v>4680115884953</v>
      </c>
      <c r="E96" s="577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6">
        <v>4607091385731</v>
      </c>
      <c r="E97" s="577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56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6">
        <v>4607091385731</v>
      </c>
      <c r="E98" s="577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59">
        <v>495</v>
      </c>
      <c r="Y98" s="560">
        <f>IFERROR(IF(X98="",0,CEILING((X98/$H98),1)*$H98),"")</f>
        <v>496.8</v>
      </c>
      <c r="Z98" s="36">
        <f>IFERROR(IF(Y98=0,"",ROUNDUP(Y98/H98,0)*0.00651),"")</f>
        <v>1.19784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541.19999999999993</v>
      </c>
      <c r="BN98" s="64">
        <f>IFERROR(Y98*I98/H98,"0")</f>
        <v>543.16800000000001</v>
      </c>
      <c r="BO98" s="64">
        <f>IFERROR(1/J98*(X98/H98),"0")</f>
        <v>1.0073260073260073</v>
      </c>
      <c r="BP98" s="64">
        <f>IFERROR(1/J98*(Y98/H98),"0")</f>
        <v>1.0109890109890112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6">
        <v>4680115880894</v>
      </c>
      <c r="E99" s="577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9"/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80"/>
      <c r="P100" s="569" t="s">
        <v>72</v>
      </c>
      <c r="Q100" s="570"/>
      <c r="R100" s="570"/>
      <c r="S100" s="570"/>
      <c r="T100" s="570"/>
      <c r="U100" s="570"/>
      <c r="V100" s="571"/>
      <c r="W100" s="37" t="s">
        <v>73</v>
      </c>
      <c r="X100" s="561">
        <f>IFERROR(X95/H95,"0")+IFERROR(X96/H96,"0")+IFERROR(X97/H97,"0")+IFERROR(X98/H98,"0")+IFERROR(X99/H99,"0")</f>
        <v>208.02469135802468</v>
      </c>
      <c r="Y100" s="561">
        <f>IFERROR(Y95/H95,"0")+IFERROR(Y96/H96,"0")+IFERROR(Y97/H97,"0")+IFERROR(Y98/H98,"0")+IFERROR(Y99/H99,"0")</f>
        <v>209</v>
      </c>
      <c r="Z100" s="561">
        <f>IFERROR(IF(Z95="",0,Z95),"0")+IFERROR(IF(Z96="",0,Z96),"0")+IFERROR(IF(Z97="",0,Z97),"0")+IFERROR(IF(Z98="",0,Z98),"0")+IFERROR(IF(Z99="",0,Z99),"0")</f>
        <v>1.6723400000000002</v>
      </c>
      <c r="AA100" s="562"/>
      <c r="AB100" s="562"/>
      <c r="AC100" s="562"/>
    </row>
    <row r="101" spans="1:68" x14ac:dyDescent="0.2">
      <c r="A101" s="564"/>
      <c r="B101" s="564"/>
      <c r="C101" s="564"/>
      <c r="D101" s="564"/>
      <c r="E101" s="564"/>
      <c r="F101" s="564"/>
      <c r="G101" s="564"/>
      <c r="H101" s="564"/>
      <c r="I101" s="564"/>
      <c r="J101" s="564"/>
      <c r="K101" s="564"/>
      <c r="L101" s="564"/>
      <c r="M101" s="564"/>
      <c r="N101" s="564"/>
      <c r="O101" s="580"/>
      <c r="P101" s="569" t="s">
        <v>72</v>
      </c>
      <c r="Q101" s="570"/>
      <c r="R101" s="570"/>
      <c r="S101" s="570"/>
      <c r="T101" s="570"/>
      <c r="U101" s="570"/>
      <c r="V101" s="571"/>
      <c r="W101" s="37" t="s">
        <v>70</v>
      </c>
      <c r="X101" s="561">
        <f>IFERROR(SUM(X95:X99),"0")</f>
        <v>695</v>
      </c>
      <c r="Y101" s="561">
        <f>IFERROR(SUM(Y95:Y99),"0")</f>
        <v>699.3</v>
      </c>
      <c r="Z101" s="37"/>
      <c r="AA101" s="562"/>
      <c r="AB101" s="562"/>
      <c r="AC101" s="562"/>
    </row>
    <row r="102" spans="1:68" ht="16.5" hidden="1" customHeight="1" x14ac:dyDescent="0.25">
      <c r="A102" s="563" t="s">
        <v>201</v>
      </c>
      <c r="B102" s="564"/>
      <c r="C102" s="564"/>
      <c r="D102" s="564"/>
      <c r="E102" s="564"/>
      <c r="F102" s="564"/>
      <c r="G102" s="564"/>
      <c r="H102" s="564"/>
      <c r="I102" s="564"/>
      <c r="J102" s="564"/>
      <c r="K102" s="564"/>
      <c r="L102" s="564"/>
      <c r="M102" s="564"/>
      <c r="N102" s="564"/>
      <c r="O102" s="564"/>
      <c r="P102" s="564"/>
      <c r="Q102" s="564"/>
      <c r="R102" s="564"/>
      <c r="S102" s="564"/>
      <c r="T102" s="564"/>
      <c r="U102" s="564"/>
      <c r="V102" s="564"/>
      <c r="W102" s="564"/>
      <c r="X102" s="564"/>
      <c r="Y102" s="564"/>
      <c r="Z102" s="564"/>
      <c r="AA102" s="554"/>
      <c r="AB102" s="554"/>
      <c r="AC102" s="554"/>
    </row>
    <row r="103" spans="1:68" ht="14.25" hidden="1" customHeight="1" x14ac:dyDescent="0.25">
      <c r="A103" s="578" t="s">
        <v>103</v>
      </c>
      <c r="B103" s="564"/>
      <c r="C103" s="564"/>
      <c r="D103" s="564"/>
      <c r="E103" s="564"/>
      <c r="F103" s="564"/>
      <c r="G103" s="564"/>
      <c r="H103" s="564"/>
      <c r="I103" s="564"/>
      <c r="J103" s="564"/>
      <c r="K103" s="564"/>
      <c r="L103" s="564"/>
      <c r="M103" s="564"/>
      <c r="N103" s="564"/>
      <c r="O103" s="564"/>
      <c r="P103" s="564"/>
      <c r="Q103" s="564"/>
      <c r="R103" s="564"/>
      <c r="S103" s="564"/>
      <c r="T103" s="564"/>
      <c r="U103" s="564"/>
      <c r="V103" s="564"/>
      <c r="W103" s="564"/>
      <c r="X103" s="564"/>
      <c r="Y103" s="564"/>
      <c r="Z103" s="564"/>
      <c r="AA103" s="555"/>
      <c r="AB103" s="555"/>
      <c r="AC103" s="555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76">
        <v>4680115882133</v>
      </c>
      <c r="E104" s="577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59">
        <v>150</v>
      </c>
      <c r="Y104" s="560">
        <f>IFERROR(IF(X104="",0,CEILING((X104/$H104),1)*$H104),"")</f>
        <v>151.20000000000002</v>
      </c>
      <c r="Z104" s="36">
        <f>IFERROR(IF(Y104=0,"",ROUNDUP(Y104/H104,0)*0.01898),"")</f>
        <v>0.26572000000000001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156.04166666666666</v>
      </c>
      <c r="BN104" s="64">
        <f>IFERROR(Y104*I104/H104,"0")</f>
        <v>157.29000000000002</v>
      </c>
      <c r="BO104" s="64">
        <f>IFERROR(1/J104*(X104/H104),"0")</f>
        <v>0.21701388888888887</v>
      </c>
      <c r="BP104" s="64">
        <f>IFERROR(1/J104*(Y104/H104),"0")</f>
        <v>0.21875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6">
        <v>4680115880269</v>
      </c>
      <c r="E105" s="577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6">
        <v>4680115880429</v>
      </c>
      <c r="E106" s="577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59">
        <v>540</v>
      </c>
      <c r="Y106" s="560">
        <f>IFERROR(IF(X106="",0,CEILING((X106/$H106),1)*$H106),"")</f>
        <v>540</v>
      </c>
      <c r="Z106" s="36">
        <f>IFERROR(IF(Y106=0,"",ROUNDUP(Y106/H106,0)*0.00902),"")</f>
        <v>1.0824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565.20000000000005</v>
      </c>
      <c r="BN106" s="64">
        <f>IFERROR(Y106*I106/H106,"0")</f>
        <v>565.20000000000005</v>
      </c>
      <c r="BO106" s="64">
        <f>IFERROR(1/J106*(X106/H106),"0")</f>
        <v>0.90909090909090917</v>
      </c>
      <c r="BP106" s="64">
        <f>IFERROR(1/J106*(Y106/H106),"0")</f>
        <v>0.90909090909090917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6">
        <v>4680115881457</v>
      </c>
      <c r="E107" s="577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9"/>
      <c r="B108" s="564"/>
      <c r="C108" s="564"/>
      <c r="D108" s="564"/>
      <c r="E108" s="564"/>
      <c r="F108" s="564"/>
      <c r="G108" s="564"/>
      <c r="H108" s="564"/>
      <c r="I108" s="564"/>
      <c r="J108" s="564"/>
      <c r="K108" s="564"/>
      <c r="L108" s="564"/>
      <c r="M108" s="564"/>
      <c r="N108" s="564"/>
      <c r="O108" s="580"/>
      <c r="P108" s="569" t="s">
        <v>72</v>
      </c>
      <c r="Q108" s="570"/>
      <c r="R108" s="570"/>
      <c r="S108" s="570"/>
      <c r="T108" s="570"/>
      <c r="U108" s="570"/>
      <c r="V108" s="571"/>
      <c r="W108" s="37" t="s">
        <v>73</v>
      </c>
      <c r="X108" s="561">
        <f>IFERROR(X104/H104,"0")+IFERROR(X105/H105,"0")+IFERROR(X106/H106,"0")+IFERROR(X107/H107,"0")</f>
        <v>133.88888888888889</v>
      </c>
      <c r="Y108" s="561">
        <f>IFERROR(Y104/H104,"0")+IFERROR(Y105/H105,"0")+IFERROR(Y106/H106,"0")+IFERROR(Y107/H107,"0")</f>
        <v>134</v>
      </c>
      <c r="Z108" s="561">
        <f>IFERROR(IF(Z104="",0,Z104),"0")+IFERROR(IF(Z105="",0,Z105),"0")+IFERROR(IF(Z106="",0,Z106),"0")+IFERROR(IF(Z107="",0,Z107),"0")</f>
        <v>1.34812</v>
      </c>
      <c r="AA108" s="562"/>
      <c r="AB108" s="562"/>
      <c r="AC108" s="562"/>
    </row>
    <row r="109" spans="1:68" x14ac:dyDescent="0.2">
      <c r="A109" s="564"/>
      <c r="B109" s="564"/>
      <c r="C109" s="564"/>
      <c r="D109" s="564"/>
      <c r="E109" s="564"/>
      <c r="F109" s="564"/>
      <c r="G109" s="564"/>
      <c r="H109" s="564"/>
      <c r="I109" s="564"/>
      <c r="J109" s="564"/>
      <c r="K109" s="564"/>
      <c r="L109" s="564"/>
      <c r="M109" s="564"/>
      <c r="N109" s="564"/>
      <c r="O109" s="580"/>
      <c r="P109" s="569" t="s">
        <v>72</v>
      </c>
      <c r="Q109" s="570"/>
      <c r="R109" s="570"/>
      <c r="S109" s="570"/>
      <c r="T109" s="570"/>
      <c r="U109" s="570"/>
      <c r="V109" s="571"/>
      <c r="W109" s="37" t="s">
        <v>70</v>
      </c>
      <c r="X109" s="561">
        <f>IFERROR(SUM(X104:X107),"0")</f>
        <v>690</v>
      </c>
      <c r="Y109" s="561">
        <f>IFERROR(SUM(Y104:Y107),"0")</f>
        <v>691.2</v>
      </c>
      <c r="Z109" s="37"/>
      <c r="AA109" s="562"/>
      <c r="AB109" s="562"/>
      <c r="AC109" s="562"/>
    </row>
    <row r="110" spans="1:68" ht="14.25" hidden="1" customHeight="1" x14ac:dyDescent="0.25">
      <c r="A110" s="578" t="s">
        <v>137</v>
      </c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64"/>
      <c r="P110" s="564"/>
      <c r="Q110" s="564"/>
      <c r="R110" s="564"/>
      <c r="S110" s="564"/>
      <c r="T110" s="564"/>
      <c r="U110" s="564"/>
      <c r="V110" s="564"/>
      <c r="W110" s="564"/>
      <c r="X110" s="564"/>
      <c r="Y110" s="564"/>
      <c r="Z110" s="564"/>
      <c r="AA110" s="555"/>
      <c r="AB110" s="555"/>
      <c r="AC110" s="555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6">
        <v>4680115881488</v>
      </c>
      <c r="E111" s="577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6">
        <v>4680115882775</v>
      </c>
      <c r="E112" s="577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6">
        <v>4680115880658</v>
      </c>
      <c r="E113" s="577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9"/>
      <c r="B114" s="564"/>
      <c r="C114" s="564"/>
      <c r="D114" s="564"/>
      <c r="E114" s="564"/>
      <c r="F114" s="564"/>
      <c r="G114" s="564"/>
      <c r="H114" s="564"/>
      <c r="I114" s="564"/>
      <c r="J114" s="564"/>
      <c r="K114" s="564"/>
      <c r="L114" s="564"/>
      <c r="M114" s="564"/>
      <c r="N114" s="564"/>
      <c r="O114" s="580"/>
      <c r="P114" s="569" t="s">
        <v>72</v>
      </c>
      <c r="Q114" s="570"/>
      <c r="R114" s="570"/>
      <c r="S114" s="570"/>
      <c r="T114" s="570"/>
      <c r="U114" s="570"/>
      <c r="V114" s="571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64"/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80"/>
      <c r="P115" s="569" t="s">
        <v>72</v>
      </c>
      <c r="Q115" s="570"/>
      <c r="R115" s="570"/>
      <c r="S115" s="570"/>
      <c r="T115" s="570"/>
      <c r="U115" s="570"/>
      <c r="V115" s="571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8" t="s">
        <v>74</v>
      </c>
      <c r="B116" s="564"/>
      <c r="C116" s="564"/>
      <c r="D116" s="564"/>
      <c r="E116" s="564"/>
      <c r="F116" s="564"/>
      <c r="G116" s="564"/>
      <c r="H116" s="564"/>
      <c r="I116" s="564"/>
      <c r="J116" s="564"/>
      <c r="K116" s="564"/>
      <c r="L116" s="564"/>
      <c r="M116" s="564"/>
      <c r="N116" s="564"/>
      <c r="O116" s="564"/>
      <c r="P116" s="564"/>
      <c r="Q116" s="564"/>
      <c r="R116" s="564"/>
      <c r="S116" s="564"/>
      <c r="T116" s="564"/>
      <c r="U116" s="564"/>
      <c r="V116" s="564"/>
      <c r="W116" s="564"/>
      <c r="X116" s="564"/>
      <c r="Y116" s="564"/>
      <c r="Z116" s="564"/>
      <c r="AA116" s="555"/>
      <c r="AB116" s="555"/>
      <c r="AC116" s="55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6">
        <v>4607091385168</v>
      </c>
      <c r="E117" s="577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59">
        <v>700</v>
      </c>
      <c r="Y117" s="560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6">
        <v>4607091383256</v>
      </c>
      <c r="E118" s="577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6">
        <v>4607091385748</v>
      </c>
      <c r="E119" s="577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59">
        <v>585</v>
      </c>
      <c r="Y119" s="560">
        <f>IFERROR(IF(X119="",0,CEILING((X119/$H119),1)*$H119),"")</f>
        <v>585.90000000000009</v>
      </c>
      <c r="Z119" s="36">
        <f>IFERROR(IF(Y119=0,"",ROUNDUP(Y119/H119,0)*0.00651),"")</f>
        <v>1.4126700000000001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639.6</v>
      </c>
      <c r="BN119" s="64">
        <f>IFERROR(Y119*I119/H119,"0")</f>
        <v>640.58400000000006</v>
      </c>
      <c r="BO119" s="64">
        <f>IFERROR(1/J119*(X119/H119),"0")</f>
        <v>1.1904761904761905</v>
      </c>
      <c r="BP119" s="64">
        <f>IFERROR(1/J119*(Y119/H119),"0")</f>
        <v>1.1923076923076925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6">
        <v>4680115884533</v>
      </c>
      <c r="E120" s="577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59">
        <v>60</v>
      </c>
      <c r="Y120" s="560">
        <f>IFERROR(IF(X120="",0,CEILING((X120/$H120),1)*$H120),"")</f>
        <v>61.2</v>
      </c>
      <c r="Z120" s="36">
        <f>IFERROR(IF(Y120=0,"",ROUNDUP(Y120/H120,0)*0.00651),"")</f>
        <v>0.22134000000000001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66</v>
      </c>
      <c r="BN120" s="64">
        <f>IFERROR(Y120*I120/H120,"0")</f>
        <v>67.319999999999993</v>
      </c>
      <c r="BO120" s="64">
        <f>IFERROR(1/J120*(X120/H120),"0")</f>
        <v>0.18315018315018317</v>
      </c>
      <c r="BP120" s="64">
        <f>IFERROR(1/J120*(Y120/H120),"0")</f>
        <v>0.18681318681318682</v>
      </c>
    </row>
    <row r="121" spans="1:68" x14ac:dyDescent="0.2">
      <c r="A121" s="57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80"/>
      <c r="P121" s="569" t="s">
        <v>72</v>
      </c>
      <c r="Q121" s="570"/>
      <c r="R121" s="570"/>
      <c r="S121" s="570"/>
      <c r="T121" s="570"/>
      <c r="U121" s="570"/>
      <c r="V121" s="571"/>
      <c r="W121" s="37" t="s">
        <v>73</v>
      </c>
      <c r="X121" s="561">
        <f>IFERROR(X117/H117,"0")+IFERROR(X118/H118,"0")+IFERROR(X119/H119,"0")+IFERROR(X120/H120,"0")</f>
        <v>336.41975308641975</v>
      </c>
      <c r="Y121" s="561">
        <f>IFERROR(Y117/H117,"0")+IFERROR(Y118/H118,"0")+IFERROR(Y119/H119,"0")+IFERROR(Y120/H120,"0")</f>
        <v>338</v>
      </c>
      <c r="Z121" s="561">
        <f>IFERROR(IF(Z117="",0,Z117),"0")+IFERROR(IF(Z118="",0,Z118),"0")+IFERROR(IF(Z119="",0,Z119),"0")+IFERROR(IF(Z120="",0,Z120),"0")</f>
        <v>3.2852700000000001</v>
      </c>
      <c r="AA121" s="562"/>
      <c r="AB121" s="562"/>
      <c r="AC121" s="562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80"/>
      <c r="P122" s="569" t="s">
        <v>72</v>
      </c>
      <c r="Q122" s="570"/>
      <c r="R122" s="570"/>
      <c r="S122" s="570"/>
      <c r="T122" s="570"/>
      <c r="U122" s="570"/>
      <c r="V122" s="571"/>
      <c r="W122" s="37" t="s">
        <v>70</v>
      </c>
      <c r="X122" s="561">
        <f>IFERROR(SUM(X117:X120),"0")</f>
        <v>1345</v>
      </c>
      <c r="Y122" s="561">
        <f>IFERROR(SUM(Y117:Y120),"0")</f>
        <v>1351.8</v>
      </c>
      <c r="Z122" s="37"/>
      <c r="AA122" s="562"/>
      <c r="AB122" s="562"/>
      <c r="AC122" s="562"/>
    </row>
    <row r="123" spans="1:68" ht="14.25" hidden="1" customHeight="1" x14ac:dyDescent="0.25">
      <c r="A123" s="578" t="s">
        <v>172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55"/>
      <c r="AB123" s="555"/>
      <c r="AC123" s="555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6">
        <v>4680115882652</v>
      </c>
      <c r="E124" s="577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6">
        <v>4680115880238</v>
      </c>
      <c r="E125" s="577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59">
        <v>33</v>
      </c>
      <c r="Y125" s="560">
        <f>IFERROR(IF(X125="",0,CEILING((X125/$H125),1)*$H125),"")</f>
        <v>33.659999999999997</v>
      </c>
      <c r="Z125" s="36">
        <f>IFERROR(IF(Y125=0,"",ROUNDUP(Y125/H125,0)*0.00651),"")</f>
        <v>0.11067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37.299999999999997</v>
      </c>
      <c r="BN125" s="64">
        <f>IFERROR(Y125*I125/H125,"0")</f>
        <v>38.045999999999992</v>
      </c>
      <c r="BO125" s="64">
        <f>IFERROR(1/J125*(X125/H125),"0")</f>
        <v>9.1575091575091583E-2</v>
      </c>
      <c r="BP125" s="64">
        <f>IFERROR(1/J125*(Y125/H125),"0")</f>
        <v>9.3406593406593408E-2</v>
      </c>
    </row>
    <row r="126" spans="1:68" x14ac:dyDescent="0.2">
      <c r="A126" s="579"/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80"/>
      <c r="P126" s="569" t="s">
        <v>72</v>
      </c>
      <c r="Q126" s="570"/>
      <c r="R126" s="570"/>
      <c r="S126" s="570"/>
      <c r="T126" s="570"/>
      <c r="U126" s="570"/>
      <c r="V126" s="571"/>
      <c r="W126" s="37" t="s">
        <v>73</v>
      </c>
      <c r="X126" s="561">
        <f>IFERROR(X124/H124,"0")+IFERROR(X125/H125,"0")</f>
        <v>16.666666666666668</v>
      </c>
      <c r="Y126" s="561">
        <f>IFERROR(Y124/H124,"0")+IFERROR(Y125/H125,"0")</f>
        <v>17</v>
      </c>
      <c r="Z126" s="561">
        <f>IFERROR(IF(Z124="",0,Z124),"0")+IFERROR(IF(Z125="",0,Z125),"0")</f>
        <v>0.11067</v>
      </c>
      <c r="AA126" s="562"/>
      <c r="AB126" s="562"/>
      <c r="AC126" s="562"/>
    </row>
    <row r="127" spans="1:68" x14ac:dyDescent="0.2">
      <c r="A127" s="564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80"/>
      <c r="P127" s="569" t="s">
        <v>72</v>
      </c>
      <c r="Q127" s="570"/>
      <c r="R127" s="570"/>
      <c r="S127" s="570"/>
      <c r="T127" s="570"/>
      <c r="U127" s="570"/>
      <c r="V127" s="571"/>
      <c r="W127" s="37" t="s">
        <v>70</v>
      </c>
      <c r="X127" s="561">
        <f>IFERROR(SUM(X124:X125),"0")</f>
        <v>33</v>
      </c>
      <c r="Y127" s="561">
        <f>IFERROR(SUM(Y124:Y125),"0")</f>
        <v>33.659999999999997</v>
      </c>
      <c r="Z127" s="37"/>
      <c r="AA127" s="562"/>
      <c r="AB127" s="562"/>
      <c r="AC127" s="562"/>
    </row>
    <row r="128" spans="1:68" ht="16.5" hidden="1" customHeight="1" x14ac:dyDescent="0.25">
      <c r="A128" s="563" t="s">
        <v>234</v>
      </c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64"/>
      <c r="P128" s="564"/>
      <c r="Q128" s="564"/>
      <c r="R128" s="564"/>
      <c r="S128" s="564"/>
      <c r="T128" s="564"/>
      <c r="U128" s="564"/>
      <c r="V128" s="564"/>
      <c r="W128" s="564"/>
      <c r="X128" s="564"/>
      <c r="Y128" s="564"/>
      <c r="Z128" s="564"/>
      <c r="AA128" s="554"/>
      <c r="AB128" s="554"/>
      <c r="AC128" s="554"/>
    </row>
    <row r="129" spans="1:68" ht="14.25" hidden="1" customHeight="1" x14ac:dyDescent="0.25">
      <c r="A129" s="578" t="s">
        <v>103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55"/>
      <c r="AB129" s="555"/>
      <c r="AC129" s="555"/>
    </row>
    <row r="130" spans="1:68" ht="27" hidden="1" customHeight="1" x14ac:dyDescent="0.25">
      <c r="A130" s="54" t="s">
        <v>235</v>
      </c>
      <c r="B130" s="54" t="s">
        <v>236</v>
      </c>
      <c r="C130" s="31">
        <v>4301011564</v>
      </c>
      <c r="D130" s="576">
        <v>4680115882577</v>
      </c>
      <c r="E130" s="577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6"/>
      <c r="R130" s="566"/>
      <c r="S130" s="566"/>
      <c r="T130" s="567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6">
        <v>4680115882577</v>
      </c>
      <c r="E131" s="577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5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6"/>
      <c r="R131" s="566"/>
      <c r="S131" s="566"/>
      <c r="T131" s="567"/>
      <c r="U131" s="34"/>
      <c r="V131" s="34"/>
      <c r="W131" s="35" t="s">
        <v>70</v>
      </c>
      <c r="X131" s="559">
        <v>80</v>
      </c>
      <c r="Y131" s="560">
        <f>IFERROR(IF(X131="",0,CEILING((X131/$H131),1)*$H131),"")</f>
        <v>80</v>
      </c>
      <c r="Z131" s="36">
        <f>IFERROR(IF(Y131=0,"",ROUNDUP(Y131/H131,0)*0.00651),"")</f>
        <v>0.16275000000000001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84.499999999999986</v>
      </c>
      <c r="BN131" s="64">
        <f>IFERROR(Y131*I131/H131,"0")</f>
        <v>84.499999999999986</v>
      </c>
      <c r="BO131" s="64">
        <f>IFERROR(1/J131*(X131/H131),"0")</f>
        <v>0.13736263736263737</v>
      </c>
      <c r="BP131" s="64">
        <f>IFERROR(1/J131*(Y131/H131),"0")</f>
        <v>0.13736263736263737</v>
      </c>
    </row>
    <row r="132" spans="1:68" x14ac:dyDescent="0.2">
      <c r="A132" s="57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80"/>
      <c r="P132" s="569" t="s">
        <v>72</v>
      </c>
      <c r="Q132" s="570"/>
      <c r="R132" s="570"/>
      <c r="S132" s="570"/>
      <c r="T132" s="570"/>
      <c r="U132" s="570"/>
      <c r="V132" s="571"/>
      <c r="W132" s="37" t="s">
        <v>73</v>
      </c>
      <c r="X132" s="561">
        <f>IFERROR(X130/H130,"0")+IFERROR(X131/H131,"0")</f>
        <v>25</v>
      </c>
      <c r="Y132" s="561">
        <f>IFERROR(Y130/H130,"0")+IFERROR(Y131/H131,"0")</f>
        <v>25</v>
      </c>
      <c r="Z132" s="561">
        <f>IFERROR(IF(Z130="",0,Z130),"0")+IFERROR(IF(Z131="",0,Z131),"0")</f>
        <v>0.16275000000000001</v>
      </c>
      <c r="AA132" s="562"/>
      <c r="AB132" s="562"/>
      <c r="AC132" s="562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80"/>
      <c r="P133" s="569" t="s">
        <v>72</v>
      </c>
      <c r="Q133" s="570"/>
      <c r="R133" s="570"/>
      <c r="S133" s="570"/>
      <c r="T133" s="570"/>
      <c r="U133" s="570"/>
      <c r="V133" s="571"/>
      <c r="W133" s="37" t="s">
        <v>70</v>
      </c>
      <c r="X133" s="561">
        <f>IFERROR(SUM(X130:X131),"0")</f>
        <v>80</v>
      </c>
      <c r="Y133" s="561">
        <f>IFERROR(SUM(Y130:Y131),"0")</f>
        <v>80</v>
      </c>
      <c r="Z133" s="37"/>
      <c r="AA133" s="562"/>
      <c r="AB133" s="562"/>
      <c r="AC133" s="562"/>
    </row>
    <row r="134" spans="1:68" ht="14.25" hidden="1" customHeight="1" x14ac:dyDescent="0.25">
      <c r="A134" s="578" t="s">
        <v>64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6">
        <v>4680115883444</v>
      </c>
      <c r="E135" s="577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59">
        <v>52.5</v>
      </c>
      <c r="Y135" s="560">
        <f>IFERROR(IF(X135="",0,CEILING((X135/$H135),1)*$H135),"")</f>
        <v>53.199999999999996</v>
      </c>
      <c r="Z135" s="36">
        <f>IFERROR(IF(Y135=0,"",ROUNDUP(Y135/H135,0)*0.00651),"")</f>
        <v>0.12369000000000001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57.524999999999999</v>
      </c>
      <c r="BN135" s="64">
        <f>IFERROR(Y135*I135/H135,"0")</f>
        <v>58.291999999999994</v>
      </c>
      <c r="BO135" s="64">
        <f>IFERROR(1/J135*(X135/H135),"0")</f>
        <v>0.10302197802197803</v>
      </c>
      <c r="BP135" s="64">
        <f>IFERROR(1/J135*(Y135/H135),"0")</f>
        <v>0.1043956043956044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4301031235</v>
      </c>
      <c r="D136" s="576">
        <v>4680115883444</v>
      </c>
      <c r="E136" s="577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80"/>
      <c r="P137" s="569" t="s">
        <v>72</v>
      </c>
      <c r="Q137" s="570"/>
      <c r="R137" s="570"/>
      <c r="S137" s="570"/>
      <c r="T137" s="570"/>
      <c r="U137" s="570"/>
      <c r="V137" s="571"/>
      <c r="W137" s="37" t="s">
        <v>73</v>
      </c>
      <c r="X137" s="561">
        <f>IFERROR(X135/H135,"0")+IFERROR(X136/H136,"0")</f>
        <v>18.75</v>
      </c>
      <c r="Y137" s="561">
        <f>IFERROR(Y135/H135,"0")+IFERROR(Y136/H136,"0")</f>
        <v>19</v>
      </c>
      <c r="Z137" s="561">
        <f>IFERROR(IF(Z135="",0,Z135),"0")+IFERROR(IF(Z136="",0,Z136),"0")</f>
        <v>0.12369000000000001</v>
      </c>
      <c r="AA137" s="562"/>
      <c r="AB137" s="562"/>
      <c r="AC137" s="562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80"/>
      <c r="P138" s="569" t="s">
        <v>72</v>
      </c>
      <c r="Q138" s="570"/>
      <c r="R138" s="570"/>
      <c r="S138" s="570"/>
      <c r="T138" s="570"/>
      <c r="U138" s="570"/>
      <c r="V138" s="571"/>
      <c r="W138" s="37" t="s">
        <v>70</v>
      </c>
      <c r="X138" s="561">
        <f>IFERROR(SUM(X135:X136),"0")</f>
        <v>52.5</v>
      </c>
      <c r="Y138" s="561">
        <f>IFERROR(SUM(Y135:Y136),"0")</f>
        <v>53.199999999999996</v>
      </c>
      <c r="Z138" s="37"/>
      <c r="AA138" s="562"/>
      <c r="AB138" s="562"/>
      <c r="AC138" s="562"/>
    </row>
    <row r="139" spans="1:68" ht="14.25" hidden="1" customHeight="1" x14ac:dyDescent="0.25">
      <c r="A139" s="578" t="s">
        <v>74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55"/>
      <c r="AB139" s="555"/>
      <c r="AC139" s="555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6">
        <v>4680115882584</v>
      </c>
      <c r="E140" s="577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6">
        <v>4680115882584</v>
      </c>
      <c r="E141" s="577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59">
        <v>66</v>
      </c>
      <c r="Y141" s="560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79"/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80"/>
      <c r="P142" s="569" t="s">
        <v>72</v>
      </c>
      <c r="Q142" s="570"/>
      <c r="R142" s="570"/>
      <c r="S142" s="570"/>
      <c r="T142" s="570"/>
      <c r="U142" s="570"/>
      <c r="V142" s="571"/>
      <c r="W142" s="37" t="s">
        <v>73</v>
      </c>
      <c r="X142" s="561">
        <f>IFERROR(X140/H140,"0")+IFERROR(X141/H141,"0")</f>
        <v>25</v>
      </c>
      <c r="Y142" s="561">
        <f>IFERROR(Y140/H140,"0")+IFERROR(Y141/H141,"0")</f>
        <v>25</v>
      </c>
      <c r="Z142" s="561">
        <f>IFERROR(IF(Z140="",0,Z140),"0")+IFERROR(IF(Z141="",0,Z141),"0")</f>
        <v>0.16275000000000001</v>
      </c>
      <c r="AA142" s="562"/>
      <c r="AB142" s="562"/>
      <c r="AC142" s="562"/>
    </row>
    <row r="143" spans="1:68" x14ac:dyDescent="0.2">
      <c r="A143" s="564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80"/>
      <c r="P143" s="569" t="s">
        <v>72</v>
      </c>
      <c r="Q143" s="570"/>
      <c r="R143" s="570"/>
      <c r="S143" s="570"/>
      <c r="T143" s="570"/>
      <c r="U143" s="570"/>
      <c r="V143" s="571"/>
      <c r="W143" s="37" t="s">
        <v>70</v>
      </c>
      <c r="X143" s="561">
        <f>IFERROR(SUM(X140:X141),"0")</f>
        <v>66</v>
      </c>
      <c r="Y143" s="561">
        <f>IFERROR(SUM(Y140:Y141),"0")</f>
        <v>66</v>
      </c>
      <c r="Z143" s="37"/>
      <c r="AA143" s="562"/>
      <c r="AB143" s="562"/>
      <c r="AC143" s="562"/>
    </row>
    <row r="144" spans="1:68" ht="16.5" hidden="1" customHeight="1" x14ac:dyDescent="0.25">
      <c r="A144" s="563" t="s">
        <v>101</v>
      </c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64"/>
      <c r="P144" s="564"/>
      <c r="Q144" s="564"/>
      <c r="R144" s="564"/>
      <c r="S144" s="564"/>
      <c r="T144" s="564"/>
      <c r="U144" s="564"/>
      <c r="V144" s="564"/>
      <c r="W144" s="564"/>
      <c r="X144" s="564"/>
      <c r="Y144" s="564"/>
      <c r="Z144" s="564"/>
      <c r="AA144" s="554"/>
      <c r="AB144" s="554"/>
      <c r="AC144" s="554"/>
    </row>
    <row r="145" spans="1:68" ht="14.25" hidden="1" customHeight="1" x14ac:dyDescent="0.25">
      <c r="A145" s="578" t="s">
        <v>103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55"/>
      <c r="AB145" s="555"/>
      <c r="AC145" s="555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6">
        <v>4607091384604</v>
      </c>
      <c r="E146" s="577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9"/>
      <c r="B147" s="564"/>
      <c r="C147" s="564"/>
      <c r="D147" s="564"/>
      <c r="E147" s="564"/>
      <c r="F147" s="564"/>
      <c r="G147" s="564"/>
      <c r="H147" s="564"/>
      <c r="I147" s="564"/>
      <c r="J147" s="564"/>
      <c r="K147" s="564"/>
      <c r="L147" s="564"/>
      <c r="M147" s="564"/>
      <c r="N147" s="564"/>
      <c r="O147" s="580"/>
      <c r="P147" s="569" t="s">
        <v>72</v>
      </c>
      <c r="Q147" s="570"/>
      <c r="R147" s="570"/>
      <c r="S147" s="570"/>
      <c r="T147" s="570"/>
      <c r="U147" s="570"/>
      <c r="V147" s="571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64"/>
      <c r="B148" s="564"/>
      <c r="C148" s="564"/>
      <c r="D148" s="564"/>
      <c r="E148" s="564"/>
      <c r="F148" s="564"/>
      <c r="G148" s="564"/>
      <c r="H148" s="564"/>
      <c r="I148" s="564"/>
      <c r="J148" s="564"/>
      <c r="K148" s="564"/>
      <c r="L148" s="564"/>
      <c r="M148" s="564"/>
      <c r="N148" s="564"/>
      <c r="O148" s="580"/>
      <c r="P148" s="569" t="s">
        <v>72</v>
      </c>
      <c r="Q148" s="570"/>
      <c r="R148" s="570"/>
      <c r="S148" s="570"/>
      <c r="T148" s="570"/>
      <c r="U148" s="570"/>
      <c r="V148" s="571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78" t="s">
        <v>64</v>
      </c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64"/>
      <c r="P149" s="564"/>
      <c r="Q149" s="564"/>
      <c r="R149" s="564"/>
      <c r="S149" s="564"/>
      <c r="T149" s="564"/>
      <c r="U149" s="564"/>
      <c r="V149" s="564"/>
      <c r="W149" s="564"/>
      <c r="X149" s="564"/>
      <c r="Y149" s="564"/>
      <c r="Z149" s="564"/>
      <c r="AA149" s="555"/>
      <c r="AB149" s="555"/>
      <c r="AC149" s="555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6">
        <v>4607091387667</v>
      </c>
      <c r="E150" s="577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6">
        <v>4607091387636</v>
      </c>
      <c r="E151" s="577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6">
        <v>4607091382426</v>
      </c>
      <c r="E152" s="577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9"/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80"/>
      <c r="P153" s="569" t="s">
        <v>72</v>
      </c>
      <c r="Q153" s="570"/>
      <c r="R153" s="570"/>
      <c r="S153" s="570"/>
      <c r="T153" s="570"/>
      <c r="U153" s="570"/>
      <c r="V153" s="571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64"/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80"/>
      <c r="P154" s="569" t="s">
        <v>72</v>
      </c>
      <c r="Q154" s="570"/>
      <c r="R154" s="570"/>
      <c r="S154" s="570"/>
      <c r="T154" s="570"/>
      <c r="U154" s="570"/>
      <c r="V154" s="571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56" t="s">
        <v>258</v>
      </c>
      <c r="B155" s="657"/>
      <c r="C155" s="657"/>
      <c r="D155" s="657"/>
      <c r="E155" s="657"/>
      <c r="F155" s="657"/>
      <c r="G155" s="657"/>
      <c r="H155" s="657"/>
      <c r="I155" s="657"/>
      <c r="J155" s="657"/>
      <c r="K155" s="657"/>
      <c r="L155" s="657"/>
      <c r="M155" s="657"/>
      <c r="N155" s="657"/>
      <c r="O155" s="657"/>
      <c r="P155" s="657"/>
      <c r="Q155" s="657"/>
      <c r="R155" s="657"/>
      <c r="S155" s="657"/>
      <c r="T155" s="657"/>
      <c r="U155" s="657"/>
      <c r="V155" s="657"/>
      <c r="W155" s="657"/>
      <c r="X155" s="657"/>
      <c r="Y155" s="657"/>
      <c r="Z155" s="657"/>
      <c r="AA155" s="48"/>
      <c r="AB155" s="48"/>
      <c r="AC155" s="48"/>
    </row>
    <row r="156" spans="1:68" ht="16.5" hidden="1" customHeight="1" x14ac:dyDescent="0.25">
      <c r="A156" s="563" t="s">
        <v>259</v>
      </c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64"/>
      <c r="P156" s="564"/>
      <c r="Q156" s="564"/>
      <c r="R156" s="564"/>
      <c r="S156" s="564"/>
      <c r="T156" s="564"/>
      <c r="U156" s="564"/>
      <c r="V156" s="564"/>
      <c r="W156" s="564"/>
      <c r="X156" s="564"/>
      <c r="Y156" s="564"/>
      <c r="Z156" s="564"/>
      <c r="AA156" s="554"/>
      <c r="AB156" s="554"/>
      <c r="AC156" s="554"/>
    </row>
    <row r="157" spans="1:68" ht="14.25" hidden="1" customHeight="1" x14ac:dyDescent="0.25">
      <c r="A157" s="578" t="s">
        <v>137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55"/>
      <c r="AB157" s="555"/>
      <c r="AC157" s="555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6">
        <v>4680115886223</v>
      </c>
      <c r="E158" s="577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9"/>
      <c r="B159" s="564"/>
      <c r="C159" s="564"/>
      <c r="D159" s="564"/>
      <c r="E159" s="564"/>
      <c r="F159" s="564"/>
      <c r="G159" s="564"/>
      <c r="H159" s="564"/>
      <c r="I159" s="564"/>
      <c r="J159" s="564"/>
      <c r="K159" s="564"/>
      <c r="L159" s="564"/>
      <c r="M159" s="564"/>
      <c r="N159" s="564"/>
      <c r="O159" s="580"/>
      <c r="P159" s="569" t="s">
        <v>72</v>
      </c>
      <c r="Q159" s="570"/>
      <c r="R159" s="570"/>
      <c r="S159" s="570"/>
      <c r="T159" s="570"/>
      <c r="U159" s="570"/>
      <c r="V159" s="571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64"/>
      <c r="B160" s="564"/>
      <c r="C160" s="564"/>
      <c r="D160" s="564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80"/>
      <c r="P160" s="569" t="s">
        <v>72</v>
      </c>
      <c r="Q160" s="570"/>
      <c r="R160" s="570"/>
      <c r="S160" s="570"/>
      <c r="T160" s="570"/>
      <c r="U160" s="570"/>
      <c r="V160" s="571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8" t="s">
        <v>64</v>
      </c>
      <c r="B161" s="564"/>
      <c r="C161" s="564"/>
      <c r="D161" s="564"/>
      <c r="E161" s="564"/>
      <c r="F161" s="564"/>
      <c r="G161" s="564"/>
      <c r="H161" s="564"/>
      <c r="I161" s="564"/>
      <c r="J161" s="564"/>
      <c r="K161" s="564"/>
      <c r="L161" s="564"/>
      <c r="M161" s="564"/>
      <c r="N161" s="564"/>
      <c r="O161" s="564"/>
      <c r="P161" s="564"/>
      <c r="Q161" s="564"/>
      <c r="R161" s="564"/>
      <c r="S161" s="564"/>
      <c r="T161" s="564"/>
      <c r="U161" s="564"/>
      <c r="V161" s="564"/>
      <c r="W161" s="564"/>
      <c r="X161" s="564"/>
      <c r="Y161" s="564"/>
      <c r="Z161" s="564"/>
      <c r="AA161" s="555"/>
      <c r="AB161" s="555"/>
      <c r="AC161" s="55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6">
        <v>4680115880993</v>
      </c>
      <c r="E162" s="577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59">
        <v>100</v>
      </c>
      <c r="Y162" s="560">
        <f t="shared" ref="Y162:Y170" si="16">IFERROR(IF(X162="",0,CEILING((X162/$H162),1)*$H162),"")</f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106.42857142857143</v>
      </c>
      <c r="BN162" s="64">
        <f t="shared" ref="BN162:BN170" si="18">IFERROR(Y162*I162/H162,"0")</f>
        <v>107.28</v>
      </c>
      <c r="BO162" s="64">
        <f t="shared" ref="BO162:BO170" si="19">IFERROR(1/J162*(X162/H162),"0")</f>
        <v>0.18037518037518038</v>
      </c>
      <c r="BP162" s="64">
        <f t="shared" ref="BP162:BP170" si="20">IFERROR(1/J162*(Y162/H162),"0")</f>
        <v>0.18181818181818182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6">
        <v>4680115881761</v>
      </c>
      <c r="E163" s="577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59">
        <v>50</v>
      </c>
      <c r="Y163" s="560">
        <f t="shared" si="16"/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53.214285714285715</v>
      </c>
      <c r="BN163" s="64">
        <f t="shared" si="18"/>
        <v>53.64</v>
      </c>
      <c r="BO163" s="64">
        <f t="shared" si="19"/>
        <v>9.0187590187590191E-2</v>
      </c>
      <c r="BP163" s="64">
        <f t="shared" si="20"/>
        <v>9.0909090909090912E-2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6">
        <v>4680115881563</v>
      </c>
      <c r="E164" s="577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59">
        <v>150</v>
      </c>
      <c r="Y164" s="560">
        <f t="shared" si="16"/>
        <v>151.20000000000002</v>
      </c>
      <c r="Z164" s="36">
        <f>IFERROR(IF(Y164=0,"",ROUNDUP(Y164/H164,0)*0.00902),"")</f>
        <v>0.32472000000000001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157.5</v>
      </c>
      <c r="BN164" s="64">
        <f t="shared" si="18"/>
        <v>158.76000000000002</v>
      </c>
      <c r="BO164" s="64">
        <f t="shared" si="19"/>
        <v>0.27056277056277056</v>
      </c>
      <c r="BP164" s="64">
        <f t="shared" si="20"/>
        <v>0.27272727272727271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6">
        <v>4680115880986</v>
      </c>
      <c r="E165" s="577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59">
        <v>105</v>
      </c>
      <c r="Y165" s="560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6">
        <v>4680115881785</v>
      </c>
      <c r="E166" s="577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59">
        <v>87.5</v>
      </c>
      <c r="Y166" s="560">
        <f t="shared" si="16"/>
        <v>88.2</v>
      </c>
      <c r="Z166" s="36">
        <f>IFERROR(IF(Y166=0,"",ROUNDUP(Y166/H166,0)*0.00502),"")</f>
        <v>0.21084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92.916666666666657</v>
      </c>
      <c r="BN166" s="64">
        <f t="shared" si="18"/>
        <v>93.66</v>
      </c>
      <c r="BO166" s="64">
        <f t="shared" si="19"/>
        <v>0.17806267806267806</v>
      </c>
      <c r="BP166" s="64">
        <f t="shared" si="20"/>
        <v>0.17948717948717952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6">
        <v>4680115886537</v>
      </c>
      <c r="E167" s="577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6">
        <v>4680115881679</v>
      </c>
      <c r="E168" s="577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59">
        <v>210</v>
      </c>
      <c r="Y168" s="560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6">
        <v>4680115880191</v>
      </c>
      <c r="E169" s="577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6">
        <v>4680115883963</v>
      </c>
      <c r="E170" s="577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9"/>
      <c r="B171" s="564"/>
      <c r="C171" s="564"/>
      <c r="D171" s="564"/>
      <c r="E171" s="564"/>
      <c r="F171" s="564"/>
      <c r="G171" s="564"/>
      <c r="H171" s="564"/>
      <c r="I171" s="564"/>
      <c r="J171" s="564"/>
      <c r="K171" s="564"/>
      <c r="L171" s="564"/>
      <c r="M171" s="564"/>
      <c r="N171" s="564"/>
      <c r="O171" s="580"/>
      <c r="P171" s="569" t="s">
        <v>72</v>
      </c>
      <c r="Q171" s="570"/>
      <c r="R171" s="570"/>
      <c r="S171" s="570"/>
      <c r="T171" s="570"/>
      <c r="U171" s="570"/>
      <c r="V171" s="571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263.09523809523807</v>
      </c>
      <c r="Y171" s="561">
        <f>IFERROR(Y162/H162,"0")+IFERROR(Y163/H163,"0")+IFERROR(Y164/H164,"0")+IFERROR(Y165/H165,"0")+IFERROR(Y166/H166,"0")+IFERROR(Y167/H167,"0")+IFERROR(Y168/H168,"0")+IFERROR(Y169/H169,"0")+IFERROR(Y170/H170,"0")</f>
        <v>264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1.61328</v>
      </c>
      <c r="AA171" s="562"/>
      <c r="AB171" s="562"/>
      <c r="AC171" s="562"/>
    </row>
    <row r="172" spans="1:68" x14ac:dyDescent="0.2">
      <c r="A172" s="564"/>
      <c r="B172" s="564"/>
      <c r="C172" s="564"/>
      <c r="D172" s="564"/>
      <c r="E172" s="564"/>
      <c r="F172" s="564"/>
      <c r="G172" s="564"/>
      <c r="H172" s="564"/>
      <c r="I172" s="564"/>
      <c r="J172" s="564"/>
      <c r="K172" s="564"/>
      <c r="L172" s="564"/>
      <c r="M172" s="564"/>
      <c r="N172" s="564"/>
      <c r="O172" s="580"/>
      <c r="P172" s="569" t="s">
        <v>72</v>
      </c>
      <c r="Q172" s="570"/>
      <c r="R172" s="570"/>
      <c r="S172" s="570"/>
      <c r="T172" s="570"/>
      <c r="U172" s="570"/>
      <c r="V172" s="571"/>
      <c r="W172" s="37" t="s">
        <v>70</v>
      </c>
      <c r="X172" s="561">
        <f>IFERROR(SUM(X162:X170),"0")</f>
        <v>702.5</v>
      </c>
      <c r="Y172" s="561">
        <f>IFERROR(SUM(Y162:Y170),"0")</f>
        <v>705.6</v>
      </c>
      <c r="Z172" s="37"/>
      <c r="AA172" s="562"/>
      <c r="AB172" s="562"/>
      <c r="AC172" s="562"/>
    </row>
    <row r="173" spans="1:68" ht="14.25" hidden="1" customHeight="1" x14ac:dyDescent="0.25">
      <c r="A173" s="578" t="s">
        <v>95</v>
      </c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64"/>
      <c r="P173" s="564"/>
      <c r="Q173" s="564"/>
      <c r="R173" s="564"/>
      <c r="S173" s="564"/>
      <c r="T173" s="564"/>
      <c r="U173" s="564"/>
      <c r="V173" s="564"/>
      <c r="W173" s="564"/>
      <c r="X173" s="564"/>
      <c r="Y173" s="564"/>
      <c r="Z173" s="564"/>
      <c r="AA173" s="555"/>
      <c r="AB173" s="555"/>
      <c r="AC173" s="555"/>
    </row>
    <row r="174" spans="1:68" ht="27" hidden="1" customHeight="1" x14ac:dyDescent="0.25">
      <c r="A174" s="54" t="s">
        <v>286</v>
      </c>
      <c r="B174" s="54" t="s">
        <v>287</v>
      </c>
      <c r="C174" s="31">
        <v>4301032053</v>
      </c>
      <c r="D174" s="576">
        <v>4680115886780</v>
      </c>
      <c r="E174" s="577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0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6">
        <v>4680115886742</v>
      </c>
      <c r="E175" s="577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86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59">
        <v>7.0000000000000009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6">
        <v>4680115886766</v>
      </c>
      <c r="E176" s="577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59">
        <v>7.0000000000000009</v>
      </c>
      <c r="Y176" s="560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7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80"/>
      <c r="P177" s="569" t="s">
        <v>72</v>
      </c>
      <c r="Q177" s="570"/>
      <c r="R177" s="570"/>
      <c r="S177" s="570"/>
      <c r="T177" s="570"/>
      <c r="U177" s="570"/>
      <c r="V177" s="571"/>
      <c r="W177" s="37" t="s">
        <v>73</v>
      </c>
      <c r="X177" s="561">
        <f>IFERROR(X174/H174,"0")+IFERROR(X175/H175,"0")+IFERROR(X176/H176,"0")</f>
        <v>11.111111111111112</v>
      </c>
      <c r="Y177" s="561">
        <f>IFERROR(Y174/H174,"0")+IFERROR(Y175/H175,"0")+IFERROR(Y176/H176,"0")</f>
        <v>12</v>
      </c>
      <c r="Z177" s="561">
        <f>IFERROR(IF(Z174="",0,Z174),"0")+IFERROR(IF(Z175="",0,Z175),"0")+IFERROR(IF(Z176="",0,Z176),"0")</f>
        <v>7.0800000000000002E-2</v>
      </c>
      <c r="AA177" s="562"/>
      <c r="AB177" s="562"/>
      <c r="AC177" s="562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80"/>
      <c r="P178" s="569" t="s">
        <v>72</v>
      </c>
      <c r="Q178" s="570"/>
      <c r="R178" s="570"/>
      <c r="S178" s="570"/>
      <c r="T178" s="570"/>
      <c r="U178" s="570"/>
      <c r="V178" s="571"/>
      <c r="W178" s="37" t="s">
        <v>70</v>
      </c>
      <c r="X178" s="561">
        <f>IFERROR(SUM(X174:X176),"0")</f>
        <v>14.000000000000002</v>
      </c>
      <c r="Y178" s="561">
        <f>IFERROR(SUM(Y174:Y176),"0")</f>
        <v>15.120000000000001</v>
      </c>
      <c r="Z178" s="37"/>
      <c r="AA178" s="562"/>
      <c r="AB178" s="562"/>
      <c r="AC178" s="562"/>
    </row>
    <row r="179" spans="1:68" ht="14.25" hidden="1" customHeight="1" x14ac:dyDescent="0.25">
      <c r="A179" s="578" t="s">
        <v>296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6">
        <v>4680115886797</v>
      </c>
      <c r="E180" s="577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59">
        <v>3.5</v>
      </c>
      <c r="Y180" s="560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x14ac:dyDescent="0.2">
      <c r="A181" s="579"/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80"/>
      <c r="P181" s="569" t="s">
        <v>72</v>
      </c>
      <c r="Q181" s="570"/>
      <c r="R181" s="570"/>
      <c r="S181" s="570"/>
      <c r="T181" s="570"/>
      <c r="U181" s="570"/>
      <c r="V181" s="571"/>
      <c r="W181" s="37" t="s">
        <v>73</v>
      </c>
      <c r="X181" s="561">
        <f>IFERROR(X180/H180,"0")</f>
        <v>2.7777777777777777</v>
      </c>
      <c r="Y181" s="561">
        <f>IFERROR(Y180/H180,"0")</f>
        <v>3</v>
      </c>
      <c r="Z181" s="561">
        <f>IFERROR(IF(Z180="",0,Z180),"0")</f>
        <v>1.77E-2</v>
      </c>
      <c r="AA181" s="562"/>
      <c r="AB181" s="562"/>
      <c r="AC181" s="562"/>
    </row>
    <row r="182" spans="1:68" x14ac:dyDescent="0.2">
      <c r="A182" s="564"/>
      <c r="B182" s="564"/>
      <c r="C182" s="564"/>
      <c r="D182" s="564"/>
      <c r="E182" s="564"/>
      <c r="F182" s="564"/>
      <c r="G182" s="564"/>
      <c r="H182" s="564"/>
      <c r="I182" s="564"/>
      <c r="J182" s="564"/>
      <c r="K182" s="564"/>
      <c r="L182" s="564"/>
      <c r="M182" s="564"/>
      <c r="N182" s="564"/>
      <c r="O182" s="580"/>
      <c r="P182" s="569" t="s">
        <v>72</v>
      </c>
      <c r="Q182" s="570"/>
      <c r="R182" s="570"/>
      <c r="S182" s="570"/>
      <c r="T182" s="570"/>
      <c r="U182" s="570"/>
      <c r="V182" s="571"/>
      <c r="W182" s="37" t="s">
        <v>70</v>
      </c>
      <c r="X182" s="561">
        <f>IFERROR(SUM(X180:X180),"0")</f>
        <v>3.5</v>
      </c>
      <c r="Y182" s="561">
        <f>IFERROR(SUM(Y180:Y180),"0")</f>
        <v>3.7800000000000002</v>
      </c>
      <c r="Z182" s="37"/>
      <c r="AA182" s="562"/>
      <c r="AB182" s="562"/>
      <c r="AC182" s="562"/>
    </row>
    <row r="183" spans="1:68" ht="16.5" hidden="1" customHeight="1" x14ac:dyDescent="0.25">
      <c r="A183" s="563" t="s">
        <v>299</v>
      </c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64"/>
      <c r="P183" s="564"/>
      <c r="Q183" s="564"/>
      <c r="R183" s="564"/>
      <c r="S183" s="564"/>
      <c r="T183" s="564"/>
      <c r="U183" s="564"/>
      <c r="V183" s="564"/>
      <c r="W183" s="564"/>
      <c r="X183" s="564"/>
      <c r="Y183" s="564"/>
      <c r="Z183" s="564"/>
      <c r="AA183" s="554"/>
      <c r="AB183" s="554"/>
      <c r="AC183" s="554"/>
    </row>
    <row r="184" spans="1:68" ht="14.25" hidden="1" customHeight="1" x14ac:dyDescent="0.25">
      <c r="A184" s="578" t="s">
        <v>103</v>
      </c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64"/>
      <c r="P184" s="564"/>
      <c r="Q184" s="564"/>
      <c r="R184" s="564"/>
      <c r="S184" s="564"/>
      <c r="T184" s="564"/>
      <c r="U184" s="564"/>
      <c r="V184" s="564"/>
      <c r="W184" s="564"/>
      <c r="X184" s="564"/>
      <c r="Y184" s="564"/>
      <c r="Z184" s="564"/>
      <c r="AA184" s="555"/>
      <c r="AB184" s="555"/>
      <c r="AC184" s="555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6">
        <v>4680115881402</v>
      </c>
      <c r="E185" s="577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6">
        <v>4680115881396</v>
      </c>
      <c r="E186" s="577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9"/>
      <c r="B187" s="564"/>
      <c r="C187" s="564"/>
      <c r="D187" s="564"/>
      <c r="E187" s="564"/>
      <c r="F187" s="564"/>
      <c r="G187" s="564"/>
      <c r="H187" s="564"/>
      <c r="I187" s="564"/>
      <c r="J187" s="564"/>
      <c r="K187" s="564"/>
      <c r="L187" s="564"/>
      <c r="M187" s="564"/>
      <c r="N187" s="564"/>
      <c r="O187" s="580"/>
      <c r="P187" s="569" t="s">
        <v>72</v>
      </c>
      <c r="Q187" s="570"/>
      <c r="R187" s="570"/>
      <c r="S187" s="570"/>
      <c r="T187" s="570"/>
      <c r="U187" s="570"/>
      <c r="V187" s="571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64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80"/>
      <c r="P188" s="569" t="s">
        <v>72</v>
      </c>
      <c r="Q188" s="570"/>
      <c r="R188" s="570"/>
      <c r="S188" s="570"/>
      <c r="T188" s="570"/>
      <c r="U188" s="570"/>
      <c r="V188" s="571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8" t="s">
        <v>137</v>
      </c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64"/>
      <c r="P189" s="564"/>
      <c r="Q189" s="564"/>
      <c r="R189" s="564"/>
      <c r="S189" s="564"/>
      <c r="T189" s="564"/>
      <c r="U189" s="564"/>
      <c r="V189" s="564"/>
      <c r="W189" s="564"/>
      <c r="X189" s="564"/>
      <c r="Y189" s="564"/>
      <c r="Z189" s="564"/>
      <c r="AA189" s="555"/>
      <c r="AB189" s="555"/>
      <c r="AC189" s="555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6">
        <v>4680115882935</v>
      </c>
      <c r="E190" s="577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6">
        <v>4680115880764</v>
      </c>
      <c r="E191" s="577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9"/>
      <c r="B192" s="564"/>
      <c r="C192" s="564"/>
      <c r="D192" s="564"/>
      <c r="E192" s="564"/>
      <c r="F192" s="564"/>
      <c r="G192" s="564"/>
      <c r="H192" s="564"/>
      <c r="I192" s="564"/>
      <c r="J192" s="564"/>
      <c r="K192" s="564"/>
      <c r="L192" s="564"/>
      <c r="M192" s="564"/>
      <c r="N192" s="564"/>
      <c r="O192" s="580"/>
      <c r="P192" s="569" t="s">
        <v>72</v>
      </c>
      <c r="Q192" s="570"/>
      <c r="R192" s="570"/>
      <c r="S192" s="570"/>
      <c r="T192" s="570"/>
      <c r="U192" s="570"/>
      <c r="V192" s="571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64"/>
      <c r="B193" s="564"/>
      <c r="C193" s="564"/>
      <c r="D193" s="564"/>
      <c r="E193" s="564"/>
      <c r="F193" s="564"/>
      <c r="G193" s="564"/>
      <c r="H193" s="564"/>
      <c r="I193" s="564"/>
      <c r="J193" s="564"/>
      <c r="K193" s="564"/>
      <c r="L193" s="564"/>
      <c r="M193" s="564"/>
      <c r="N193" s="564"/>
      <c r="O193" s="580"/>
      <c r="P193" s="569" t="s">
        <v>72</v>
      </c>
      <c r="Q193" s="570"/>
      <c r="R193" s="570"/>
      <c r="S193" s="570"/>
      <c r="T193" s="570"/>
      <c r="U193" s="570"/>
      <c r="V193" s="571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8" t="s">
        <v>64</v>
      </c>
      <c r="B194" s="564"/>
      <c r="C194" s="564"/>
      <c r="D194" s="564"/>
      <c r="E194" s="564"/>
      <c r="F194" s="564"/>
      <c r="G194" s="564"/>
      <c r="H194" s="564"/>
      <c r="I194" s="564"/>
      <c r="J194" s="564"/>
      <c r="K194" s="564"/>
      <c r="L194" s="564"/>
      <c r="M194" s="564"/>
      <c r="N194" s="564"/>
      <c r="O194" s="564"/>
      <c r="P194" s="564"/>
      <c r="Q194" s="564"/>
      <c r="R194" s="564"/>
      <c r="S194" s="564"/>
      <c r="T194" s="564"/>
      <c r="U194" s="564"/>
      <c r="V194" s="564"/>
      <c r="W194" s="564"/>
      <c r="X194" s="564"/>
      <c r="Y194" s="564"/>
      <c r="Z194" s="564"/>
      <c r="AA194" s="555"/>
      <c r="AB194" s="555"/>
      <c r="AC194" s="55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6">
        <v>4680115882683</v>
      </c>
      <c r="E195" s="577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59">
        <v>200</v>
      </c>
      <c r="Y195" s="560">
        <f t="shared" ref="Y195:Y202" si="21">IFERROR(IF(X195="",0,CEILING((X195/$H195),1)*$H195),"")</f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207.77777777777777</v>
      </c>
      <c r="BN195" s="64">
        <f t="shared" ref="BN195:BN202" si="23">IFERROR(Y195*I195/H195,"0")</f>
        <v>213.18000000000004</v>
      </c>
      <c r="BO195" s="64">
        <f t="shared" ref="BO195:BO202" si="24">IFERROR(1/J195*(X195/H195),"0")</f>
        <v>0.28058361391694725</v>
      </c>
      <c r="BP195" s="64">
        <f t="shared" ref="BP195:BP202" si="25">IFERROR(1/J195*(Y195/H195),"0")</f>
        <v>0.2878787878787879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6">
        <v>4680115882690</v>
      </c>
      <c r="E196" s="577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59">
        <v>100</v>
      </c>
      <c r="Y196" s="560">
        <f t="shared" si="21"/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103.88888888888889</v>
      </c>
      <c r="BN196" s="64">
        <f t="shared" si="23"/>
        <v>106.59000000000002</v>
      </c>
      <c r="BO196" s="64">
        <f t="shared" si="24"/>
        <v>0.14029180695847362</v>
      </c>
      <c r="BP196" s="64">
        <f t="shared" si="25"/>
        <v>0.14393939393939395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6">
        <v>4680115882669</v>
      </c>
      <c r="E197" s="577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59">
        <v>150</v>
      </c>
      <c r="Y197" s="560">
        <f t="shared" si="21"/>
        <v>151.20000000000002</v>
      </c>
      <c r="Z197" s="36">
        <f>IFERROR(IF(Y197=0,"",ROUNDUP(Y197/H197,0)*0.00902),"")</f>
        <v>0.25256000000000001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155.83333333333331</v>
      </c>
      <c r="BN197" s="64">
        <f t="shared" si="23"/>
        <v>157.08000000000001</v>
      </c>
      <c r="BO197" s="64">
        <f t="shared" si="24"/>
        <v>0.21043771043771042</v>
      </c>
      <c r="BP197" s="64">
        <f t="shared" si="25"/>
        <v>0.21212121212121213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6">
        <v>4680115882676</v>
      </c>
      <c r="E198" s="577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59">
        <v>80</v>
      </c>
      <c r="Y198" s="560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83.111111111111114</v>
      </c>
      <c r="BN198" s="64">
        <f t="shared" si="23"/>
        <v>84.15</v>
      </c>
      <c r="BO198" s="64">
        <f t="shared" si="24"/>
        <v>0.11223344556677889</v>
      </c>
      <c r="BP198" s="64">
        <f t="shared" si="25"/>
        <v>0.11363636363636363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6">
        <v>4680115884014</v>
      </c>
      <c r="E199" s="577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59">
        <v>90</v>
      </c>
      <c r="Y199" s="560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6">
        <v>4680115884007</v>
      </c>
      <c r="E200" s="577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59">
        <v>45</v>
      </c>
      <c r="Y200" s="560">
        <f t="shared" si="21"/>
        <v>45</v>
      </c>
      <c r="Z200" s="36">
        <f>IFERROR(IF(Y200=0,"",ROUNDUP(Y200/H200,0)*0.00502),"")</f>
        <v>0.1255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47.5</v>
      </c>
      <c r="BN200" s="64">
        <f t="shared" si="23"/>
        <v>47.5</v>
      </c>
      <c r="BO200" s="64">
        <f t="shared" si="24"/>
        <v>0.10683760683760685</v>
      </c>
      <c r="BP200" s="64">
        <f t="shared" si="25"/>
        <v>0.10683760683760685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6">
        <v>4680115884038</v>
      </c>
      <c r="E201" s="577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59">
        <v>75</v>
      </c>
      <c r="Y201" s="560">
        <f t="shared" si="21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79.166666666666671</v>
      </c>
      <c r="BN201" s="64">
        <f t="shared" si="23"/>
        <v>79.800000000000011</v>
      </c>
      <c r="BO201" s="64">
        <f t="shared" si="24"/>
        <v>0.17806267806267806</v>
      </c>
      <c r="BP201" s="64">
        <f t="shared" si="25"/>
        <v>0.17948717948717954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6">
        <v>4680115884021</v>
      </c>
      <c r="E202" s="577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59">
        <v>45</v>
      </c>
      <c r="Y202" s="560">
        <f t="shared" si="21"/>
        <v>45</v>
      </c>
      <c r="Z202" s="36">
        <f>IFERROR(IF(Y202=0,"",ROUNDUP(Y202/H202,0)*0.00502),"")</f>
        <v>0.1255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47.5</v>
      </c>
      <c r="BN202" s="64">
        <f t="shared" si="23"/>
        <v>47.5</v>
      </c>
      <c r="BO202" s="64">
        <f t="shared" si="24"/>
        <v>0.10683760683760685</v>
      </c>
      <c r="BP202" s="64">
        <f t="shared" si="25"/>
        <v>0.10683760683760685</v>
      </c>
    </row>
    <row r="203" spans="1:68" x14ac:dyDescent="0.2">
      <c r="A203" s="579"/>
      <c r="B203" s="564"/>
      <c r="C203" s="564"/>
      <c r="D203" s="564"/>
      <c r="E203" s="564"/>
      <c r="F203" s="564"/>
      <c r="G203" s="564"/>
      <c r="H203" s="564"/>
      <c r="I203" s="564"/>
      <c r="J203" s="564"/>
      <c r="K203" s="564"/>
      <c r="L203" s="564"/>
      <c r="M203" s="564"/>
      <c r="N203" s="564"/>
      <c r="O203" s="580"/>
      <c r="P203" s="569" t="s">
        <v>72</v>
      </c>
      <c r="Q203" s="570"/>
      <c r="R203" s="570"/>
      <c r="S203" s="570"/>
      <c r="T203" s="570"/>
      <c r="U203" s="570"/>
      <c r="V203" s="571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239.81481481481481</v>
      </c>
      <c r="Y203" s="561">
        <f>IFERROR(Y195/H195,"0")+IFERROR(Y196/H196,"0")+IFERROR(Y197/H197,"0")+IFERROR(Y198/H198,"0")+IFERROR(Y199/H199,"0")+IFERROR(Y200/H200,"0")+IFERROR(Y201/H201,"0")+IFERROR(Y202/H202,"0")</f>
        <v>242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1.6148399999999998</v>
      </c>
      <c r="AA203" s="562"/>
      <c r="AB203" s="562"/>
      <c r="AC203" s="562"/>
    </row>
    <row r="204" spans="1:68" x14ac:dyDescent="0.2">
      <c r="A204" s="564"/>
      <c r="B204" s="564"/>
      <c r="C204" s="564"/>
      <c r="D204" s="564"/>
      <c r="E204" s="564"/>
      <c r="F204" s="564"/>
      <c r="G204" s="564"/>
      <c r="H204" s="564"/>
      <c r="I204" s="564"/>
      <c r="J204" s="564"/>
      <c r="K204" s="564"/>
      <c r="L204" s="564"/>
      <c r="M204" s="564"/>
      <c r="N204" s="564"/>
      <c r="O204" s="580"/>
      <c r="P204" s="569" t="s">
        <v>72</v>
      </c>
      <c r="Q204" s="570"/>
      <c r="R204" s="570"/>
      <c r="S204" s="570"/>
      <c r="T204" s="570"/>
      <c r="U204" s="570"/>
      <c r="V204" s="571"/>
      <c r="W204" s="37" t="s">
        <v>70</v>
      </c>
      <c r="X204" s="561">
        <f>IFERROR(SUM(X195:X202),"0")</f>
        <v>785</v>
      </c>
      <c r="Y204" s="561">
        <f>IFERROR(SUM(Y195:Y202),"0")</f>
        <v>795.6</v>
      </c>
      <c r="Z204" s="37"/>
      <c r="AA204" s="562"/>
      <c r="AB204" s="562"/>
      <c r="AC204" s="562"/>
    </row>
    <row r="205" spans="1:68" ht="14.25" hidden="1" customHeight="1" x14ac:dyDescent="0.25">
      <c r="A205" s="578" t="s">
        <v>74</v>
      </c>
      <c r="B205" s="564"/>
      <c r="C205" s="564"/>
      <c r="D205" s="564"/>
      <c r="E205" s="564"/>
      <c r="F205" s="564"/>
      <c r="G205" s="564"/>
      <c r="H205" s="564"/>
      <c r="I205" s="564"/>
      <c r="J205" s="564"/>
      <c r="K205" s="564"/>
      <c r="L205" s="564"/>
      <c r="M205" s="564"/>
      <c r="N205" s="564"/>
      <c r="O205" s="564"/>
      <c r="P205" s="564"/>
      <c r="Q205" s="564"/>
      <c r="R205" s="564"/>
      <c r="S205" s="564"/>
      <c r="T205" s="564"/>
      <c r="U205" s="564"/>
      <c r="V205" s="564"/>
      <c r="W205" s="564"/>
      <c r="X205" s="564"/>
      <c r="Y205" s="564"/>
      <c r="Z205" s="564"/>
      <c r="AA205" s="555"/>
      <c r="AB205" s="555"/>
      <c r="AC205" s="555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6">
        <v>4680115881594</v>
      </c>
      <c r="E206" s="577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6">
        <v>4680115881617</v>
      </c>
      <c r="E207" s="577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76">
        <v>4680115880573</v>
      </c>
      <c r="E208" s="577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59">
        <v>250</v>
      </c>
      <c r="Y208" s="560">
        <f t="shared" si="26"/>
        <v>252.29999999999998</v>
      </c>
      <c r="Z208" s="36">
        <f>IFERROR(IF(Y208=0,"",ROUNDUP(Y208/H208,0)*0.01898),"")</f>
        <v>0.55042000000000002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264.91379310344831</v>
      </c>
      <c r="BN208" s="64">
        <f t="shared" si="28"/>
        <v>267.351</v>
      </c>
      <c r="BO208" s="64">
        <f t="shared" si="29"/>
        <v>0.44899425287356326</v>
      </c>
      <c r="BP208" s="64">
        <f t="shared" si="30"/>
        <v>0.453125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6">
        <v>4680115882195</v>
      </c>
      <c r="E209" s="577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59">
        <v>360</v>
      </c>
      <c r="Y209" s="560">
        <f t="shared" si="26"/>
        <v>360</v>
      </c>
      <c r="Z209" s="36">
        <f t="shared" ref="Z209:Z214" si="31">IFERROR(IF(Y209=0,"",ROUNDUP(Y209/H209,0)*0.00651),"")</f>
        <v>0.97650000000000003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400.5</v>
      </c>
      <c r="BN209" s="64">
        <f t="shared" si="28"/>
        <v>400.5</v>
      </c>
      <c r="BO209" s="64">
        <f t="shared" si="29"/>
        <v>0.82417582417582425</v>
      </c>
      <c r="BP209" s="64">
        <f t="shared" si="30"/>
        <v>0.82417582417582425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6">
        <v>4680115882607</v>
      </c>
      <c r="E210" s="577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6">
        <v>4680115880092</v>
      </c>
      <c r="E211" s="577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59">
        <v>400</v>
      </c>
      <c r="Y211" s="560">
        <f t="shared" si="26"/>
        <v>400.8</v>
      </c>
      <c r="Z211" s="36">
        <f t="shared" si="31"/>
        <v>1.08717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442</v>
      </c>
      <c r="BN211" s="64">
        <f t="shared" si="28"/>
        <v>442.88400000000007</v>
      </c>
      <c r="BO211" s="64">
        <f t="shared" si="29"/>
        <v>0.91575091575091594</v>
      </c>
      <c r="BP211" s="64">
        <f t="shared" si="30"/>
        <v>0.91758241758241765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6">
        <v>4680115880221</v>
      </c>
      <c r="E212" s="577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6">
        <v>4680115880504</v>
      </c>
      <c r="E213" s="577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59">
        <v>140</v>
      </c>
      <c r="Y213" s="560">
        <f t="shared" si="26"/>
        <v>141.6</v>
      </c>
      <c r="Z213" s="36">
        <f t="shared" si="31"/>
        <v>0.38408999999999999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154.70000000000002</v>
      </c>
      <c r="BN213" s="64">
        <f t="shared" si="28"/>
        <v>156.46800000000002</v>
      </c>
      <c r="BO213" s="64">
        <f t="shared" si="29"/>
        <v>0.32051282051282054</v>
      </c>
      <c r="BP213" s="64">
        <f t="shared" si="30"/>
        <v>0.32417582417582419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6">
        <v>4680115882164</v>
      </c>
      <c r="E214" s="577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59">
        <v>360</v>
      </c>
      <c r="Y214" s="560">
        <f t="shared" si="26"/>
        <v>360</v>
      </c>
      <c r="Z214" s="36">
        <f t="shared" si="31"/>
        <v>0.97650000000000003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398.7</v>
      </c>
      <c r="BN214" s="64">
        <f t="shared" si="28"/>
        <v>398.7</v>
      </c>
      <c r="BO214" s="64">
        <f t="shared" si="29"/>
        <v>0.82417582417582425</v>
      </c>
      <c r="BP214" s="64">
        <f t="shared" si="30"/>
        <v>0.82417582417582425</v>
      </c>
    </row>
    <row r="215" spans="1:68" x14ac:dyDescent="0.2">
      <c r="A215" s="579"/>
      <c r="B215" s="564"/>
      <c r="C215" s="564"/>
      <c r="D215" s="564"/>
      <c r="E215" s="564"/>
      <c r="F215" s="564"/>
      <c r="G215" s="564"/>
      <c r="H215" s="564"/>
      <c r="I215" s="564"/>
      <c r="J215" s="564"/>
      <c r="K215" s="564"/>
      <c r="L215" s="564"/>
      <c r="M215" s="564"/>
      <c r="N215" s="564"/>
      <c r="O215" s="580"/>
      <c r="P215" s="569" t="s">
        <v>72</v>
      </c>
      <c r="Q215" s="570"/>
      <c r="R215" s="570"/>
      <c r="S215" s="570"/>
      <c r="T215" s="570"/>
      <c r="U215" s="570"/>
      <c r="V215" s="571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553.73563218390814</v>
      </c>
      <c r="Y215" s="561">
        <f>IFERROR(Y206/H206,"0")+IFERROR(Y207/H207,"0")+IFERROR(Y208/H208,"0")+IFERROR(Y209/H209,"0")+IFERROR(Y210/H210,"0")+IFERROR(Y211/H211,"0")+IFERROR(Y212/H212,"0")+IFERROR(Y213/H213,"0")+IFERROR(Y214/H214,"0")</f>
        <v>555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3.9746800000000002</v>
      </c>
      <c r="AA215" s="562"/>
      <c r="AB215" s="562"/>
      <c r="AC215" s="562"/>
    </row>
    <row r="216" spans="1:68" x14ac:dyDescent="0.2">
      <c r="A216" s="564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80"/>
      <c r="P216" s="569" t="s">
        <v>72</v>
      </c>
      <c r="Q216" s="570"/>
      <c r="R216" s="570"/>
      <c r="S216" s="570"/>
      <c r="T216" s="570"/>
      <c r="U216" s="570"/>
      <c r="V216" s="571"/>
      <c r="W216" s="37" t="s">
        <v>70</v>
      </c>
      <c r="X216" s="561">
        <f>IFERROR(SUM(X206:X214),"0")</f>
        <v>1510</v>
      </c>
      <c r="Y216" s="561">
        <f>IFERROR(SUM(Y206:Y214),"0")</f>
        <v>1514.6999999999998</v>
      </c>
      <c r="Z216" s="37"/>
      <c r="AA216" s="562"/>
      <c r="AB216" s="562"/>
      <c r="AC216" s="562"/>
    </row>
    <row r="217" spans="1:68" ht="14.25" hidden="1" customHeight="1" x14ac:dyDescent="0.25">
      <c r="A217" s="578" t="s">
        <v>172</v>
      </c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64"/>
      <c r="P217" s="564"/>
      <c r="Q217" s="564"/>
      <c r="R217" s="564"/>
      <c r="S217" s="564"/>
      <c r="T217" s="564"/>
      <c r="U217" s="564"/>
      <c r="V217" s="564"/>
      <c r="W217" s="564"/>
      <c r="X217" s="564"/>
      <c r="Y217" s="564"/>
      <c r="Z217" s="564"/>
      <c r="AA217" s="555"/>
      <c r="AB217" s="555"/>
      <c r="AC217" s="555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6">
        <v>4680115880818</v>
      </c>
      <c r="E218" s="577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59">
        <v>40</v>
      </c>
      <c r="Y218" s="560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6">
        <v>4680115880801</v>
      </c>
      <c r="E219" s="577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59">
        <v>36</v>
      </c>
      <c r="Y219" s="560">
        <f>IFERROR(IF(X219="",0,CEILING((X219/$H219),1)*$H219),"")</f>
        <v>36</v>
      </c>
      <c r="Z219" s="36">
        <f>IFERROR(IF(Y219=0,"",ROUNDUP(Y219/H219,0)*0.00651),"")</f>
        <v>9.7650000000000001E-2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39.780000000000008</v>
      </c>
      <c r="BN219" s="64">
        <f>IFERROR(Y219*I219/H219,"0")</f>
        <v>39.780000000000008</v>
      </c>
      <c r="BO219" s="64">
        <f>IFERROR(1/J219*(X219/H219),"0")</f>
        <v>8.241758241758243E-2</v>
      </c>
      <c r="BP219" s="64">
        <f>IFERROR(1/J219*(Y219/H219),"0")</f>
        <v>8.241758241758243E-2</v>
      </c>
    </row>
    <row r="220" spans="1:68" x14ac:dyDescent="0.2">
      <c r="A220" s="579"/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80"/>
      <c r="P220" s="569" t="s">
        <v>72</v>
      </c>
      <c r="Q220" s="570"/>
      <c r="R220" s="570"/>
      <c r="S220" s="570"/>
      <c r="T220" s="570"/>
      <c r="U220" s="570"/>
      <c r="V220" s="571"/>
      <c r="W220" s="37" t="s">
        <v>73</v>
      </c>
      <c r="X220" s="561">
        <f>IFERROR(X218/H218,"0")+IFERROR(X219/H219,"0")</f>
        <v>31.666666666666668</v>
      </c>
      <c r="Y220" s="561">
        <f>IFERROR(Y218/H218,"0")+IFERROR(Y219/H219,"0")</f>
        <v>32</v>
      </c>
      <c r="Z220" s="561">
        <f>IFERROR(IF(Z218="",0,Z218),"0")+IFERROR(IF(Z219="",0,Z219),"0")</f>
        <v>0.20832000000000001</v>
      </c>
      <c r="AA220" s="562"/>
      <c r="AB220" s="562"/>
      <c r="AC220" s="562"/>
    </row>
    <row r="221" spans="1:68" x14ac:dyDescent="0.2">
      <c r="A221" s="564"/>
      <c r="B221" s="564"/>
      <c r="C221" s="564"/>
      <c r="D221" s="564"/>
      <c r="E221" s="564"/>
      <c r="F221" s="564"/>
      <c r="G221" s="564"/>
      <c r="H221" s="564"/>
      <c r="I221" s="564"/>
      <c r="J221" s="564"/>
      <c r="K221" s="564"/>
      <c r="L221" s="564"/>
      <c r="M221" s="564"/>
      <c r="N221" s="564"/>
      <c r="O221" s="580"/>
      <c r="P221" s="569" t="s">
        <v>72</v>
      </c>
      <c r="Q221" s="570"/>
      <c r="R221" s="570"/>
      <c r="S221" s="570"/>
      <c r="T221" s="570"/>
      <c r="U221" s="570"/>
      <c r="V221" s="571"/>
      <c r="W221" s="37" t="s">
        <v>70</v>
      </c>
      <c r="X221" s="561">
        <f>IFERROR(SUM(X218:X219),"0")</f>
        <v>76</v>
      </c>
      <c r="Y221" s="561">
        <f>IFERROR(SUM(Y218:Y219),"0")</f>
        <v>76.8</v>
      </c>
      <c r="Z221" s="37"/>
      <c r="AA221" s="562"/>
      <c r="AB221" s="562"/>
      <c r="AC221" s="562"/>
    </row>
    <row r="222" spans="1:68" ht="16.5" hidden="1" customHeight="1" x14ac:dyDescent="0.25">
      <c r="A222" s="563" t="s">
        <v>360</v>
      </c>
      <c r="B222" s="564"/>
      <c r="C222" s="564"/>
      <c r="D222" s="564"/>
      <c r="E222" s="564"/>
      <c r="F222" s="564"/>
      <c r="G222" s="564"/>
      <c r="H222" s="564"/>
      <c r="I222" s="564"/>
      <c r="J222" s="564"/>
      <c r="K222" s="564"/>
      <c r="L222" s="564"/>
      <c r="M222" s="564"/>
      <c r="N222" s="564"/>
      <c r="O222" s="564"/>
      <c r="P222" s="564"/>
      <c r="Q222" s="564"/>
      <c r="R222" s="564"/>
      <c r="S222" s="564"/>
      <c r="T222" s="564"/>
      <c r="U222" s="564"/>
      <c r="V222" s="564"/>
      <c r="W222" s="564"/>
      <c r="X222" s="564"/>
      <c r="Y222" s="564"/>
      <c r="Z222" s="564"/>
      <c r="AA222" s="554"/>
      <c r="AB222" s="554"/>
      <c r="AC222" s="554"/>
    </row>
    <row r="223" spans="1:68" ht="14.25" hidden="1" customHeight="1" x14ac:dyDescent="0.25">
      <c r="A223" s="578" t="s">
        <v>103</v>
      </c>
      <c r="B223" s="564"/>
      <c r="C223" s="564"/>
      <c r="D223" s="564"/>
      <c r="E223" s="564"/>
      <c r="F223" s="564"/>
      <c r="G223" s="564"/>
      <c r="H223" s="564"/>
      <c r="I223" s="564"/>
      <c r="J223" s="564"/>
      <c r="K223" s="564"/>
      <c r="L223" s="564"/>
      <c r="M223" s="564"/>
      <c r="N223" s="564"/>
      <c r="O223" s="564"/>
      <c r="P223" s="564"/>
      <c r="Q223" s="564"/>
      <c r="R223" s="564"/>
      <c r="S223" s="564"/>
      <c r="T223" s="564"/>
      <c r="U223" s="564"/>
      <c r="V223" s="564"/>
      <c r="W223" s="564"/>
      <c r="X223" s="564"/>
      <c r="Y223" s="564"/>
      <c r="Z223" s="564"/>
      <c r="AA223" s="555"/>
      <c r="AB223" s="555"/>
      <c r="AC223" s="555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6">
        <v>4680115884137</v>
      </c>
      <c r="E224" s="577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59">
        <v>30</v>
      </c>
      <c r="Y224" s="560">
        <f t="shared" ref="Y224:Y230" si="32">IFERROR(IF(X224="",0,CEILING((X224/$H224),1)*$H224),"")</f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31.125000000000004</v>
      </c>
      <c r="BN224" s="64">
        <f t="shared" ref="BN224:BN230" si="34">IFERROR(Y224*I224/H224,"0")</f>
        <v>36.104999999999997</v>
      </c>
      <c r="BO224" s="64">
        <f t="shared" ref="BO224:BO230" si="35">IFERROR(1/J224*(X224/H224),"0")</f>
        <v>4.0409482758620691E-2</v>
      </c>
      <c r="BP224" s="64">
        <f t="shared" ref="BP224:BP230" si="36">IFERROR(1/J224*(Y224/H224),"0")</f>
        <v>4.6875E-2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6">
        <v>4680115884236</v>
      </c>
      <c r="E225" s="577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6">
        <v>4680115884175</v>
      </c>
      <c r="E226" s="577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59">
        <v>200</v>
      </c>
      <c r="Y226" s="560">
        <f t="shared" si="32"/>
        <v>208.79999999999998</v>
      </c>
      <c r="Z226" s="36">
        <f>IFERROR(IF(Y226=0,"",ROUNDUP(Y226/H226,0)*0.01898),"")</f>
        <v>0.34164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207.5</v>
      </c>
      <c r="BN226" s="64">
        <f t="shared" si="34"/>
        <v>216.63</v>
      </c>
      <c r="BO226" s="64">
        <f t="shared" si="35"/>
        <v>0.26939655172413796</v>
      </c>
      <c r="BP226" s="64">
        <f t="shared" si="36"/>
        <v>0.28125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6">
        <v>4680115884144</v>
      </c>
      <c r="E227" s="577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59">
        <v>40</v>
      </c>
      <c r="Y227" s="560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6">
        <v>4680115886551</v>
      </c>
      <c r="E228" s="577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6">
        <v>4680115884182</v>
      </c>
      <c r="E229" s="577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6">
        <v>4680115884205</v>
      </c>
      <c r="E230" s="577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59">
        <v>48</v>
      </c>
      <c r="Y230" s="560">
        <f t="shared" si="32"/>
        <v>48</v>
      </c>
      <c r="Z230" s="36">
        <f>IFERROR(IF(Y230=0,"",ROUNDUP(Y230/H230,0)*0.00902),"")</f>
        <v>0.10824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50.519999999999996</v>
      </c>
      <c r="BN230" s="64">
        <f t="shared" si="34"/>
        <v>50.519999999999996</v>
      </c>
      <c r="BO230" s="64">
        <f t="shared" si="35"/>
        <v>9.0909090909090912E-2</v>
      </c>
      <c r="BP230" s="64">
        <f t="shared" si="36"/>
        <v>9.0909090909090912E-2</v>
      </c>
    </row>
    <row r="231" spans="1:68" x14ac:dyDescent="0.2">
      <c r="A231" s="579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80"/>
      <c r="P231" s="569" t="s">
        <v>72</v>
      </c>
      <c r="Q231" s="570"/>
      <c r="R231" s="570"/>
      <c r="S231" s="570"/>
      <c r="T231" s="570"/>
      <c r="U231" s="570"/>
      <c r="V231" s="571"/>
      <c r="W231" s="37" t="s">
        <v>73</v>
      </c>
      <c r="X231" s="561">
        <f>IFERROR(X224/H224,"0")+IFERROR(X225/H225,"0")+IFERROR(X226/H226,"0")+IFERROR(X227/H227,"0")+IFERROR(X228/H228,"0")+IFERROR(X229/H229,"0")+IFERROR(X230/H230,"0")</f>
        <v>41.827586206896555</v>
      </c>
      <c r="Y231" s="561">
        <f>IFERROR(Y224/H224,"0")+IFERROR(Y225/H225,"0")+IFERROR(Y226/H226,"0")+IFERROR(Y227/H227,"0")+IFERROR(Y228/H228,"0")+IFERROR(Y229/H229,"0")+IFERROR(Y230/H230,"0")</f>
        <v>43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0.59702</v>
      </c>
      <c r="AA231" s="562"/>
      <c r="AB231" s="562"/>
      <c r="AC231" s="562"/>
    </row>
    <row r="232" spans="1:68" x14ac:dyDescent="0.2">
      <c r="A232" s="564"/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80"/>
      <c r="P232" s="569" t="s">
        <v>72</v>
      </c>
      <c r="Q232" s="570"/>
      <c r="R232" s="570"/>
      <c r="S232" s="570"/>
      <c r="T232" s="570"/>
      <c r="U232" s="570"/>
      <c r="V232" s="571"/>
      <c r="W232" s="37" t="s">
        <v>70</v>
      </c>
      <c r="X232" s="561">
        <f>IFERROR(SUM(X224:X230),"0")</f>
        <v>318</v>
      </c>
      <c r="Y232" s="561">
        <f>IFERROR(SUM(Y224:Y230),"0")</f>
        <v>331.59999999999997</v>
      </c>
      <c r="Z232" s="37"/>
      <c r="AA232" s="562"/>
      <c r="AB232" s="562"/>
      <c r="AC232" s="562"/>
    </row>
    <row r="233" spans="1:68" ht="14.25" hidden="1" customHeight="1" x14ac:dyDescent="0.25">
      <c r="A233" s="578" t="s">
        <v>137</v>
      </c>
      <c r="B233" s="564"/>
      <c r="C233" s="564"/>
      <c r="D233" s="564"/>
      <c r="E233" s="564"/>
      <c r="F233" s="564"/>
      <c r="G233" s="564"/>
      <c r="H233" s="564"/>
      <c r="I233" s="564"/>
      <c r="J233" s="564"/>
      <c r="K233" s="564"/>
      <c r="L233" s="564"/>
      <c r="M233" s="564"/>
      <c r="N233" s="564"/>
      <c r="O233" s="564"/>
      <c r="P233" s="564"/>
      <c r="Q233" s="564"/>
      <c r="R233" s="564"/>
      <c r="S233" s="564"/>
      <c r="T233" s="564"/>
      <c r="U233" s="564"/>
      <c r="V233" s="564"/>
      <c r="W233" s="564"/>
      <c r="X233" s="564"/>
      <c r="Y233" s="564"/>
      <c r="Z233" s="564"/>
      <c r="AA233" s="555"/>
      <c r="AB233" s="555"/>
      <c r="AC233" s="555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6">
        <v>4680115885981</v>
      </c>
      <c r="E234" s="577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9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80"/>
      <c r="P235" s="569" t="s">
        <v>72</v>
      </c>
      <c r="Q235" s="570"/>
      <c r="R235" s="570"/>
      <c r="S235" s="570"/>
      <c r="T235" s="570"/>
      <c r="U235" s="570"/>
      <c r="V235" s="571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64"/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80"/>
      <c r="P236" s="569" t="s">
        <v>72</v>
      </c>
      <c r="Q236" s="570"/>
      <c r="R236" s="570"/>
      <c r="S236" s="570"/>
      <c r="T236" s="570"/>
      <c r="U236" s="570"/>
      <c r="V236" s="571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8" t="s">
        <v>382</v>
      </c>
      <c r="B237" s="564"/>
      <c r="C237" s="564"/>
      <c r="D237" s="564"/>
      <c r="E237" s="564"/>
      <c r="F237" s="564"/>
      <c r="G237" s="564"/>
      <c r="H237" s="564"/>
      <c r="I237" s="564"/>
      <c r="J237" s="564"/>
      <c r="K237" s="564"/>
      <c r="L237" s="564"/>
      <c r="M237" s="564"/>
      <c r="N237" s="564"/>
      <c r="O237" s="564"/>
      <c r="P237" s="564"/>
      <c r="Q237" s="564"/>
      <c r="R237" s="564"/>
      <c r="S237" s="564"/>
      <c r="T237" s="564"/>
      <c r="U237" s="564"/>
      <c r="V237" s="564"/>
      <c r="W237" s="564"/>
      <c r="X237" s="564"/>
      <c r="Y237" s="564"/>
      <c r="Z237" s="564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6">
        <v>4680115886803</v>
      </c>
      <c r="E238" s="577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52" t="s">
        <v>385</v>
      </c>
      <c r="Q238" s="566"/>
      <c r="R238" s="566"/>
      <c r="S238" s="566"/>
      <c r="T238" s="567"/>
      <c r="U238" s="34"/>
      <c r="V238" s="34"/>
      <c r="W238" s="35" t="s">
        <v>70</v>
      </c>
      <c r="X238" s="559">
        <v>9.6</v>
      </c>
      <c r="Y238" s="560">
        <f>IFERROR(IF(X238="",0,CEILING((X238/$H238),1)*$H238),"")</f>
        <v>10.8</v>
      </c>
      <c r="Z238" s="36">
        <f>IFERROR(IF(Y238=0,"",ROUNDUP(Y238/H238,0)*0.0059),"")</f>
        <v>3.5400000000000001E-2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10.533333333333333</v>
      </c>
      <c r="BN238" s="64">
        <f>IFERROR(Y238*I238/H238,"0")</f>
        <v>11.850000000000001</v>
      </c>
      <c r="BO238" s="64">
        <f>IFERROR(1/J238*(X238/H238),"0")</f>
        <v>2.4691358024691357E-2</v>
      </c>
      <c r="BP238" s="64">
        <f>IFERROR(1/J238*(Y238/H238),"0")</f>
        <v>2.7777777777777776E-2</v>
      </c>
    </row>
    <row r="239" spans="1:68" x14ac:dyDescent="0.2">
      <c r="A239" s="579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80"/>
      <c r="P239" s="569" t="s">
        <v>72</v>
      </c>
      <c r="Q239" s="570"/>
      <c r="R239" s="570"/>
      <c r="S239" s="570"/>
      <c r="T239" s="570"/>
      <c r="U239" s="570"/>
      <c r="V239" s="571"/>
      <c r="W239" s="37" t="s">
        <v>73</v>
      </c>
      <c r="X239" s="561">
        <f>IFERROR(X238/H238,"0")</f>
        <v>5.333333333333333</v>
      </c>
      <c r="Y239" s="561">
        <f>IFERROR(Y238/H238,"0")</f>
        <v>6</v>
      </c>
      <c r="Z239" s="561">
        <f>IFERROR(IF(Z238="",0,Z238),"0")</f>
        <v>3.5400000000000001E-2</v>
      </c>
      <c r="AA239" s="562"/>
      <c r="AB239" s="562"/>
      <c r="AC239" s="562"/>
    </row>
    <row r="240" spans="1:68" x14ac:dyDescent="0.2">
      <c r="A240" s="564"/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80"/>
      <c r="P240" s="569" t="s">
        <v>72</v>
      </c>
      <c r="Q240" s="570"/>
      <c r="R240" s="570"/>
      <c r="S240" s="570"/>
      <c r="T240" s="570"/>
      <c r="U240" s="570"/>
      <c r="V240" s="571"/>
      <c r="W240" s="37" t="s">
        <v>70</v>
      </c>
      <c r="X240" s="561">
        <f>IFERROR(SUM(X238:X238),"0")</f>
        <v>9.6</v>
      </c>
      <c r="Y240" s="561">
        <f>IFERROR(SUM(Y238:Y238),"0")</f>
        <v>10.8</v>
      </c>
      <c r="Z240" s="37"/>
      <c r="AA240" s="562"/>
      <c r="AB240" s="562"/>
      <c r="AC240" s="562"/>
    </row>
    <row r="241" spans="1:68" ht="14.25" hidden="1" customHeight="1" x14ac:dyDescent="0.25">
      <c r="A241" s="578" t="s">
        <v>387</v>
      </c>
      <c r="B241" s="564"/>
      <c r="C241" s="564"/>
      <c r="D241" s="564"/>
      <c r="E241" s="564"/>
      <c r="F241" s="564"/>
      <c r="G241" s="564"/>
      <c r="H241" s="564"/>
      <c r="I241" s="564"/>
      <c r="J241" s="564"/>
      <c r="K241" s="564"/>
      <c r="L241" s="564"/>
      <c r="M241" s="564"/>
      <c r="N241" s="564"/>
      <c r="O241" s="564"/>
      <c r="P241" s="564"/>
      <c r="Q241" s="564"/>
      <c r="R241" s="564"/>
      <c r="S241" s="564"/>
      <c r="T241" s="564"/>
      <c r="U241" s="564"/>
      <c r="V241" s="564"/>
      <c r="W241" s="564"/>
      <c r="X241" s="564"/>
      <c r="Y241" s="564"/>
      <c r="Z241" s="564"/>
      <c r="AA241" s="555"/>
      <c r="AB241" s="555"/>
      <c r="AC241" s="555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6">
        <v>4680115886704</v>
      </c>
      <c r="E242" s="577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6">
        <v>4680115886681</v>
      </c>
      <c r="E243" s="577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3" t="s">
        <v>393</v>
      </c>
      <c r="Q243" s="566"/>
      <c r="R243" s="566"/>
      <c r="S243" s="566"/>
      <c r="T243" s="567"/>
      <c r="U243" s="34"/>
      <c r="V243" s="34"/>
      <c r="W243" s="35" t="s">
        <v>70</v>
      </c>
      <c r="X243" s="559">
        <v>2.1</v>
      </c>
      <c r="Y243" s="560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2.3041666666666667</v>
      </c>
      <c r="BN243" s="64">
        <f>IFERROR(Y243*I243/H243,"0")</f>
        <v>3.95</v>
      </c>
      <c r="BO243" s="64">
        <f>IFERROR(1/J243*(X243/H243),"0")</f>
        <v>5.4012345679012343E-3</v>
      </c>
      <c r="BP243" s="64">
        <f>IFERROR(1/J243*(Y243/H243),"0")</f>
        <v>9.2592592592592587E-3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4301041007</v>
      </c>
      <c r="D244" s="576">
        <v>4680115886735</v>
      </c>
      <c r="E244" s="577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6">
        <v>4680115886728</v>
      </c>
      <c r="E245" s="577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59">
        <v>1.65</v>
      </c>
      <c r="Y245" s="560">
        <f>IFERROR(IF(X245="",0,CEILING((X245/$H245),1)*$H245),"")</f>
        <v>1.98</v>
      </c>
      <c r="Z245" s="36">
        <f>IFERROR(IF(Y245=0,"",ROUNDUP(Y245/H245,0)*0.0059),"")</f>
        <v>1.18E-2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1.9666666666666666</v>
      </c>
      <c r="BN245" s="64">
        <f>IFERROR(Y245*I245/H245,"0")</f>
        <v>2.36</v>
      </c>
      <c r="BO245" s="64">
        <f>IFERROR(1/J245*(X245/H245),"0")</f>
        <v>7.7160493827160481E-3</v>
      </c>
      <c r="BP245" s="64">
        <f>IFERROR(1/J245*(Y245/H245),"0")</f>
        <v>9.2592592592592587E-3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4301041005</v>
      </c>
      <c r="D246" s="576">
        <v>4680115886711</v>
      </c>
      <c r="E246" s="577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79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80"/>
      <c r="P247" s="569" t="s">
        <v>72</v>
      </c>
      <c r="Q247" s="570"/>
      <c r="R247" s="570"/>
      <c r="S247" s="570"/>
      <c r="T247" s="570"/>
      <c r="U247" s="570"/>
      <c r="V247" s="571"/>
      <c r="W247" s="37" t="s">
        <v>73</v>
      </c>
      <c r="X247" s="561">
        <f>IFERROR(X242/H242,"0")+IFERROR(X243/H243,"0")+IFERROR(X244/H244,"0")+IFERROR(X245/H245,"0")+IFERROR(X246/H246,"0")</f>
        <v>2.833333333333333</v>
      </c>
      <c r="Y247" s="561">
        <f>IFERROR(Y242/H242,"0")+IFERROR(Y243/H243,"0")+IFERROR(Y244/H244,"0")+IFERROR(Y245/H245,"0")+IFERROR(Y246/H246,"0")</f>
        <v>4</v>
      </c>
      <c r="Z247" s="561">
        <f>IFERROR(IF(Z242="",0,Z242),"0")+IFERROR(IF(Z243="",0,Z243),"0")+IFERROR(IF(Z244="",0,Z244),"0")+IFERROR(IF(Z245="",0,Z245),"0")+IFERROR(IF(Z246="",0,Z246),"0")</f>
        <v>2.3599999999999999E-2</v>
      </c>
      <c r="AA247" s="562"/>
      <c r="AB247" s="562"/>
      <c r="AC247" s="562"/>
    </row>
    <row r="248" spans="1:68" x14ac:dyDescent="0.2">
      <c r="A248" s="564"/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80"/>
      <c r="P248" s="569" t="s">
        <v>72</v>
      </c>
      <c r="Q248" s="570"/>
      <c r="R248" s="570"/>
      <c r="S248" s="570"/>
      <c r="T248" s="570"/>
      <c r="U248" s="570"/>
      <c r="V248" s="571"/>
      <c r="W248" s="37" t="s">
        <v>70</v>
      </c>
      <c r="X248" s="561">
        <f>IFERROR(SUM(X242:X246),"0")</f>
        <v>3.75</v>
      </c>
      <c r="Y248" s="561">
        <f>IFERROR(SUM(Y242:Y246),"0")</f>
        <v>5.58</v>
      </c>
      <c r="Z248" s="37"/>
      <c r="AA248" s="562"/>
      <c r="AB248" s="562"/>
      <c r="AC248" s="562"/>
    </row>
    <row r="249" spans="1:68" ht="16.5" hidden="1" customHeight="1" x14ac:dyDescent="0.25">
      <c r="A249" s="563" t="s">
        <v>400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54"/>
      <c r="AB249" s="554"/>
      <c r="AC249" s="554"/>
    </row>
    <row r="250" spans="1:68" ht="14.25" hidden="1" customHeight="1" x14ac:dyDescent="0.25">
      <c r="A250" s="578" t="s">
        <v>103</v>
      </c>
      <c r="B250" s="564"/>
      <c r="C250" s="564"/>
      <c r="D250" s="564"/>
      <c r="E250" s="564"/>
      <c r="F250" s="564"/>
      <c r="G250" s="564"/>
      <c r="H250" s="564"/>
      <c r="I250" s="564"/>
      <c r="J250" s="564"/>
      <c r="K250" s="564"/>
      <c r="L250" s="564"/>
      <c r="M250" s="564"/>
      <c r="N250" s="564"/>
      <c r="O250" s="564"/>
      <c r="P250" s="564"/>
      <c r="Q250" s="564"/>
      <c r="R250" s="564"/>
      <c r="S250" s="564"/>
      <c r="T250" s="564"/>
      <c r="U250" s="564"/>
      <c r="V250" s="564"/>
      <c r="W250" s="564"/>
      <c r="X250" s="564"/>
      <c r="Y250" s="564"/>
      <c r="Z250" s="564"/>
      <c r="AA250" s="555"/>
      <c r="AB250" s="555"/>
      <c r="AC250" s="555"/>
    </row>
    <row r="251" spans="1:68" ht="27" hidden="1" customHeight="1" x14ac:dyDescent="0.25">
      <c r="A251" s="54" t="s">
        <v>401</v>
      </c>
      <c r="B251" s="54" t="s">
        <v>402</v>
      </c>
      <c r="C251" s="31">
        <v>4301011855</v>
      </c>
      <c r="D251" s="576">
        <v>4680115885837</v>
      </c>
      <c r="E251" s="577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76">
        <v>4680115885806</v>
      </c>
      <c r="E252" s="577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407</v>
      </c>
      <c r="B253" s="54" t="s">
        <v>408</v>
      </c>
      <c r="C253" s="31">
        <v>4301011853</v>
      </c>
      <c r="D253" s="576">
        <v>4680115885851</v>
      </c>
      <c r="E253" s="577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410</v>
      </c>
      <c r="B254" s="54" t="s">
        <v>411</v>
      </c>
      <c r="C254" s="31">
        <v>4301011852</v>
      </c>
      <c r="D254" s="576">
        <v>4680115885844</v>
      </c>
      <c r="E254" s="577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413</v>
      </c>
      <c r="B255" s="54" t="s">
        <v>414</v>
      </c>
      <c r="C255" s="31">
        <v>4301011851</v>
      </c>
      <c r="D255" s="576">
        <v>4680115885820</v>
      </c>
      <c r="E255" s="577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9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80"/>
      <c r="P256" s="569" t="s">
        <v>72</v>
      </c>
      <c r="Q256" s="570"/>
      <c r="R256" s="570"/>
      <c r="S256" s="570"/>
      <c r="T256" s="570"/>
      <c r="U256" s="570"/>
      <c r="V256" s="571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64"/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80"/>
      <c r="P257" s="569" t="s">
        <v>72</v>
      </c>
      <c r="Q257" s="570"/>
      <c r="R257" s="570"/>
      <c r="S257" s="570"/>
      <c r="T257" s="570"/>
      <c r="U257" s="570"/>
      <c r="V257" s="571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63" t="s">
        <v>416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54"/>
      <c r="AB258" s="554"/>
      <c r="AC258" s="554"/>
    </row>
    <row r="259" spans="1:68" ht="14.25" hidden="1" customHeight="1" x14ac:dyDescent="0.25">
      <c r="A259" s="578" t="s">
        <v>103</v>
      </c>
      <c r="B259" s="564"/>
      <c r="C259" s="564"/>
      <c r="D259" s="564"/>
      <c r="E259" s="564"/>
      <c r="F259" s="564"/>
      <c r="G259" s="564"/>
      <c r="H259" s="564"/>
      <c r="I259" s="564"/>
      <c r="J259" s="564"/>
      <c r="K259" s="564"/>
      <c r="L259" s="564"/>
      <c r="M259" s="564"/>
      <c r="N259" s="564"/>
      <c r="O259" s="564"/>
      <c r="P259" s="564"/>
      <c r="Q259" s="564"/>
      <c r="R259" s="564"/>
      <c r="S259" s="564"/>
      <c r="T259" s="564"/>
      <c r="U259" s="564"/>
      <c r="V259" s="564"/>
      <c r="W259" s="564"/>
      <c r="X259" s="564"/>
      <c r="Y259" s="564"/>
      <c r="Z259" s="564"/>
      <c r="AA259" s="555"/>
      <c r="AB259" s="555"/>
      <c r="AC259" s="555"/>
    </row>
    <row r="260" spans="1:68" ht="27" hidden="1" customHeight="1" x14ac:dyDescent="0.25">
      <c r="A260" s="54" t="s">
        <v>417</v>
      </c>
      <c r="B260" s="54" t="s">
        <v>418</v>
      </c>
      <c r="C260" s="31">
        <v>4301011223</v>
      </c>
      <c r="D260" s="576">
        <v>4607091383423</v>
      </c>
      <c r="E260" s="577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419</v>
      </c>
      <c r="B261" s="54" t="s">
        <v>420</v>
      </c>
      <c r="C261" s="31">
        <v>4301012099</v>
      </c>
      <c r="D261" s="576">
        <v>4680115885691</v>
      </c>
      <c r="E261" s="577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422</v>
      </c>
      <c r="B262" s="54" t="s">
        <v>423</v>
      </c>
      <c r="C262" s="31">
        <v>4301012098</v>
      </c>
      <c r="D262" s="576">
        <v>4680115885660</v>
      </c>
      <c r="E262" s="577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425</v>
      </c>
      <c r="B263" s="54" t="s">
        <v>426</v>
      </c>
      <c r="C263" s="31">
        <v>4301012176</v>
      </c>
      <c r="D263" s="576">
        <v>4680115886773</v>
      </c>
      <c r="E263" s="577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94" t="s">
        <v>427</v>
      </c>
      <c r="Q263" s="566"/>
      <c r="R263" s="566"/>
      <c r="S263" s="566"/>
      <c r="T263" s="567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9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80"/>
      <c r="P264" s="569" t="s">
        <v>72</v>
      </c>
      <c r="Q264" s="570"/>
      <c r="R264" s="570"/>
      <c r="S264" s="570"/>
      <c r="T264" s="570"/>
      <c r="U264" s="570"/>
      <c r="V264" s="571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64"/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80"/>
      <c r="P265" s="569" t="s">
        <v>72</v>
      </c>
      <c r="Q265" s="570"/>
      <c r="R265" s="570"/>
      <c r="S265" s="570"/>
      <c r="T265" s="570"/>
      <c r="U265" s="570"/>
      <c r="V265" s="571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63" t="s">
        <v>429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54"/>
      <c r="AB266" s="554"/>
      <c r="AC266" s="554"/>
    </row>
    <row r="267" spans="1:68" ht="14.25" hidden="1" customHeight="1" x14ac:dyDescent="0.25">
      <c r="A267" s="578" t="s">
        <v>74</v>
      </c>
      <c r="B267" s="564"/>
      <c r="C267" s="564"/>
      <c r="D267" s="564"/>
      <c r="E267" s="564"/>
      <c r="F267" s="564"/>
      <c r="G267" s="564"/>
      <c r="H267" s="564"/>
      <c r="I267" s="564"/>
      <c r="J267" s="564"/>
      <c r="K267" s="564"/>
      <c r="L267" s="564"/>
      <c r="M267" s="564"/>
      <c r="N267" s="564"/>
      <c r="O267" s="564"/>
      <c r="P267" s="564"/>
      <c r="Q267" s="564"/>
      <c r="R267" s="564"/>
      <c r="S267" s="564"/>
      <c r="T267" s="564"/>
      <c r="U267" s="564"/>
      <c r="V267" s="564"/>
      <c r="W267" s="564"/>
      <c r="X267" s="564"/>
      <c r="Y267" s="564"/>
      <c r="Z267" s="564"/>
      <c r="AA267" s="555"/>
      <c r="AB267" s="555"/>
      <c r="AC267" s="555"/>
    </row>
    <row r="268" spans="1:68" ht="27" hidden="1" customHeight="1" x14ac:dyDescent="0.25">
      <c r="A268" s="54" t="s">
        <v>430</v>
      </c>
      <c r="B268" s="54" t="s">
        <v>431</v>
      </c>
      <c r="C268" s="31">
        <v>4301051893</v>
      </c>
      <c r="D268" s="576">
        <v>4680115886186</v>
      </c>
      <c r="E268" s="577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6">
        <v>4680115881228</v>
      </c>
      <c r="E269" s="577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59">
        <v>100</v>
      </c>
      <c r="Y269" s="560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110.5</v>
      </c>
      <c r="BN269" s="64">
        <f>IFERROR(Y269*I269/H269,"0")</f>
        <v>111.384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6">
        <v>4680115881211</v>
      </c>
      <c r="E270" s="577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59">
        <v>260</v>
      </c>
      <c r="Y270" s="560">
        <f>IFERROR(IF(X270="",0,CEILING((X270/$H270),1)*$H270),"")</f>
        <v>261.59999999999997</v>
      </c>
      <c r="Z270" s="36">
        <f>IFERROR(IF(Y270=0,"",ROUNDUP(Y270/H270,0)*0.00651),"")</f>
        <v>0.70959000000000005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279.50000000000006</v>
      </c>
      <c r="BN270" s="64">
        <f>IFERROR(Y270*I270/H270,"0")</f>
        <v>281.21999999999997</v>
      </c>
      <c r="BO270" s="64">
        <f>IFERROR(1/J270*(X270/H270),"0")</f>
        <v>0.59523809523809534</v>
      </c>
      <c r="BP270" s="64">
        <f>IFERROR(1/J270*(Y270/H270),"0")</f>
        <v>0.59890109890109888</v>
      </c>
    </row>
    <row r="271" spans="1:68" x14ac:dyDescent="0.2">
      <c r="A271" s="579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80"/>
      <c r="P271" s="569" t="s">
        <v>72</v>
      </c>
      <c r="Q271" s="570"/>
      <c r="R271" s="570"/>
      <c r="S271" s="570"/>
      <c r="T271" s="570"/>
      <c r="U271" s="570"/>
      <c r="V271" s="571"/>
      <c r="W271" s="37" t="s">
        <v>73</v>
      </c>
      <c r="X271" s="561">
        <f>IFERROR(X268/H268,"0")+IFERROR(X269/H269,"0")+IFERROR(X270/H270,"0")</f>
        <v>150</v>
      </c>
      <c r="Y271" s="561">
        <f>IFERROR(Y268/H268,"0")+IFERROR(Y269/H269,"0")+IFERROR(Y270/H270,"0")</f>
        <v>151</v>
      </c>
      <c r="Z271" s="561">
        <f>IFERROR(IF(Z268="",0,Z268),"0")+IFERROR(IF(Z269="",0,Z269),"0")+IFERROR(IF(Z270="",0,Z270),"0")</f>
        <v>0.98301000000000005</v>
      </c>
      <c r="AA271" s="562"/>
      <c r="AB271" s="562"/>
      <c r="AC271" s="562"/>
    </row>
    <row r="272" spans="1:68" x14ac:dyDescent="0.2">
      <c r="A272" s="564"/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80"/>
      <c r="P272" s="569" t="s">
        <v>72</v>
      </c>
      <c r="Q272" s="570"/>
      <c r="R272" s="570"/>
      <c r="S272" s="570"/>
      <c r="T272" s="570"/>
      <c r="U272" s="570"/>
      <c r="V272" s="571"/>
      <c r="W272" s="37" t="s">
        <v>70</v>
      </c>
      <c r="X272" s="561">
        <f>IFERROR(SUM(X268:X270),"0")</f>
        <v>360</v>
      </c>
      <c r="Y272" s="561">
        <f>IFERROR(SUM(Y268:Y270),"0")</f>
        <v>362.4</v>
      </c>
      <c r="Z272" s="37"/>
      <c r="AA272" s="562"/>
      <c r="AB272" s="562"/>
      <c r="AC272" s="562"/>
    </row>
    <row r="273" spans="1:68" ht="16.5" hidden="1" customHeight="1" x14ac:dyDescent="0.25">
      <c r="A273" s="563" t="s">
        <v>439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54"/>
      <c r="AB273" s="554"/>
      <c r="AC273" s="554"/>
    </row>
    <row r="274" spans="1:68" ht="14.25" hidden="1" customHeight="1" x14ac:dyDescent="0.25">
      <c r="A274" s="578" t="s">
        <v>64</v>
      </c>
      <c r="B274" s="564"/>
      <c r="C274" s="564"/>
      <c r="D274" s="564"/>
      <c r="E274" s="564"/>
      <c r="F274" s="564"/>
      <c r="G274" s="564"/>
      <c r="H274" s="564"/>
      <c r="I274" s="564"/>
      <c r="J274" s="564"/>
      <c r="K274" s="564"/>
      <c r="L274" s="564"/>
      <c r="M274" s="564"/>
      <c r="N274" s="564"/>
      <c r="O274" s="564"/>
      <c r="P274" s="564"/>
      <c r="Q274" s="564"/>
      <c r="R274" s="564"/>
      <c r="S274" s="564"/>
      <c r="T274" s="564"/>
      <c r="U274" s="564"/>
      <c r="V274" s="564"/>
      <c r="W274" s="564"/>
      <c r="X274" s="564"/>
      <c r="Y274" s="564"/>
      <c r="Z274" s="564"/>
      <c r="AA274" s="555"/>
      <c r="AB274" s="555"/>
      <c r="AC274" s="555"/>
    </row>
    <row r="275" spans="1:68" ht="27" hidden="1" customHeight="1" x14ac:dyDescent="0.25">
      <c r="A275" s="54" t="s">
        <v>440</v>
      </c>
      <c r="B275" s="54" t="s">
        <v>441</v>
      </c>
      <c r="C275" s="31">
        <v>4301031307</v>
      </c>
      <c r="D275" s="576">
        <v>4680115880344</v>
      </c>
      <c r="E275" s="577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9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80"/>
      <c r="P276" s="569" t="s">
        <v>72</v>
      </c>
      <c r="Q276" s="570"/>
      <c r="R276" s="570"/>
      <c r="S276" s="570"/>
      <c r="T276" s="570"/>
      <c r="U276" s="570"/>
      <c r="V276" s="571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64"/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80"/>
      <c r="P277" s="569" t="s">
        <v>72</v>
      </c>
      <c r="Q277" s="570"/>
      <c r="R277" s="570"/>
      <c r="S277" s="570"/>
      <c r="T277" s="570"/>
      <c r="U277" s="570"/>
      <c r="V277" s="571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8" t="s">
        <v>74</v>
      </c>
      <c r="B278" s="564"/>
      <c r="C278" s="564"/>
      <c r="D278" s="564"/>
      <c r="E278" s="564"/>
      <c r="F278" s="564"/>
      <c r="G278" s="564"/>
      <c r="H278" s="564"/>
      <c r="I278" s="564"/>
      <c r="J278" s="564"/>
      <c r="K278" s="564"/>
      <c r="L278" s="564"/>
      <c r="M278" s="564"/>
      <c r="N278" s="564"/>
      <c r="O278" s="564"/>
      <c r="P278" s="564"/>
      <c r="Q278" s="564"/>
      <c r="R278" s="564"/>
      <c r="S278" s="564"/>
      <c r="T278" s="564"/>
      <c r="U278" s="564"/>
      <c r="V278" s="564"/>
      <c r="W278" s="564"/>
      <c r="X278" s="564"/>
      <c r="Y278" s="564"/>
      <c r="Z278" s="564"/>
      <c r="AA278" s="555"/>
      <c r="AB278" s="555"/>
      <c r="AC278" s="555"/>
    </row>
    <row r="279" spans="1:68" ht="27" hidden="1" customHeight="1" x14ac:dyDescent="0.25">
      <c r="A279" s="54" t="s">
        <v>443</v>
      </c>
      <c r="B279" s="54" t="s">
        <v>444</v>
      </c>
      <c r="C279" s="31">
        <v>4301051782</v>
      </c>
      <c r="D279" s="576">
        <v>4680115884618</v>
      </c>
      <c r="E279" s="577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9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80"/>
      <c r="P280" s="569" t="s">
        <v>72</v>
      </c>
      <c r="Q280" s="570"/>
      <c r="R280" s="570"/>
      <c r="S280" s="570"/>
      <c r="T280" s="570"/>
      <c r="U280" s="570"/>
      <c r="V280" s="571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64"/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80"/>
      <c r="P281" s="569" t="s">
        <v>72</v>
      </c>
      <c r="Q281" s="570"/>
      <c r="R281" s="570"/>
      <c r="S281" s="570"/>
      <c r="T281" s="570"/>
      <c r="U281" s="570"/>
      <c r="V281" s="571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63" t="s">
        <v>446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54"/>
      <c r="AB282" s="554"/>
      <c r="AC282" s="554"/>
    </row>
    <row r="283" spans="1:68" ht="14.25" hidden="1" customHeight="1" x14ac:dyDescent="0.25">
      <c r="A283" s="578" t="s">
        <v>103</v>
      </c>
      <c r="B283" s="564"/>
      <c r="C283" s="564"/>
      <c r="D283" s="564"/>
      <c r="E283" s="564"/>
      <c r="F283" s="564"/>
      <c r="G283" s="564"/>
      <c r="H283" s="564"/>
      <c r="I283" s="564"/>
      <c r="J283" s="564"/>
      <c r="K283" s="564"/>
      <c r="L283" s="564"/>
      <c r="M283" s="564"/>
      <c r="N283" s="564"/>
      <c r="O283" s="564"/>
      <c r="P283" s="564"/>
      <c r="Q283" s="564"/>
      <c r="R283" s="564"/>
      <c r="S283" s="564"/>
      <c r="T283" s="564"/>
      <c r="U283" s="564"/>
      <c r="V283" s="564"/>
      <c r="W283" s="564"/>
      <c r="X283" s="564"/>
      <c r="Y283" s="564"/>
      <c r="Z283" s="564"/>
      <c r="AA283" s="555"/>
      <c r="AB283" s="555"/>
      <c r="AC283" s="555"/>
    </row>
    <row r="284" spans="1:68" ht="27" hidden="1" customHeight="1" x14ac:dyDescent="0.25">
      <c r="A284" s="54" t="s">
        <v>447</v>
      </c>
      <c r="B284" s="54" t="s">
        <v>448</v>
      </c>
      <c r="C284" s="31">
        <v>4301011662</v>
      </c>
      <c r="D284" s="576">
        <v>4680115883703</v>
      </c>
      <c r="E284" s="577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9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80"/>
      <c r="P285" s="569" t="s">
        <v>72</v>
      </c>
      <c r="Q285" s="570"/>
      <c r="R285" s="570"/>
      <c r="S285" s="570"/>
      <c r="T285" s="570"/>
      <c r="U285" s="570"/>
      <c r="V285" s="571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64"/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80"/>
      <c r="P286" s="569" t="s">
        <v>72</v>
      </c>
      <c r="Q286" s="570"/>
      <c r="R286" s="570"/>
      <c r="S286" s="570"/>
      <c r="T286" s="570"/>
      <c r="U286" s="570"/>
      <c r="V286" s="571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63" t="s">
        <v>451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54"/>
      <c r="AB287" s="554"/>
      <c r="AC287" s="554"/>
    </row>
    <row r="288" spans="1:68" ht="14.25" hidden="1" customHeight="1" x14ac:dyDescent="0.25">
      <c r="A288" s="578" t="s">
        <v>103</v>
      </c>
      <c r="B288" s="564"/>
      <c r="C288" s="564"/>
      <c r="D288" s="564"/>
      <c r="E288" s="564"/>
      <c r="F288" s="564"/>
      <c r="G288" s="564"/>
      <c r="H288" s="564"/>
      <c r="I288" s="564"/>
      <c r="J288" s="564"/>
      <c r="K288" s="564"/>
      <c r="L288" s="564"/>
      <c r="M288" s="564"/>
      <c r="N288" s="564"/>
      <c r="O288" s="564"/>
      <c r="P288" s="564"/>
      <c r="Q288" s="564"/>
      <c r="R288" s="564"/>
      <c r="S288" s="564"/>
      <c r="T288" s="564"/>
      <c r="U288" s="564"/>
      <c r="V288" s="564"/>
      <c r="W288" s="564"/>
      <c r="X288" s="564"/>
      <c r="Y288" s="564"/>
      <c r="Z288" s="564"/>
      <c r="AA288" s="555"/>
      <c r="AB288" s="555"/>
      <c r="AC288" s="555"/>
    </row>
    <row r="289" spans="1:68" ht="27" hidden="1" customHeight="1" x14ac:dyDescent="0.25">
      <c r="A289" s="54" t="s">
        <v>452</v>
      </c>
      <c r="B289" s="54" t="s">
        <v>453</v>
      </c>
      <c r="C289" s="31">
        <v>4301012024</v>
      </c>
      <c r="D289" s="576">
        <v>4680115885615</v>
      </c>
      <c r="E289" s="577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455</v>
      </c>
      <c r="B290" s="54" t="s">
        <v>456</v>
      </c>
      <c r="C290" s="31">
        <v>4301012016</v>
      </c>
      <c r="D290" s="576">
        <v>4680115885554</v>
      </c>
      <c r="E290" s="577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5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455</v>
      </c>
      <c r="B291" s="54" t="s">
        <v>460</v>
      </c>
      <c r="C291" s="31">
        <v>4301011911</v>
      </c>
      <c r="D291" s="576">
        <v>4680115885554</v>
      </c>
      <c r="E291" s="577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463</v>
      </c>
      <c r="B292" s="54" t="s">
        <v>464</v>
      </c>
      <c r="C292" s="31">
        <v>4301011858</v>
      </c>
      <c r="D292" s="576">
        <v>4680115885646</v>
      </c>
      <c r="E292" s="577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466</v>
      </c>
      <c r="B293" s="54" t="s">
        <v>467</v>
      </c>
      <c r="C293" s="31">
        <v>4301011857</v>
      </c>
      <c r="D293" s="576">
        <v>4680115885622</v>
      </c>
      <c r="E293" s="577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4301011859</v>
      </c>
      <c r="D294" s="576">
        <v>4680115885608</v>
      </c>
      <c r="E294" s="577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79"/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80"/>
      <c r="P295" s="569" t="s">
        <v>72</v>
      </c>
      <c r="Q295" s="570"/>
      <c r="R295" s="570"/>
      <c r="S295" s="570"/>
      <c r="T295" s="570"/>
      <c r="U295" s="570"/>
      <c r="V295" s="571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hidden="1" x14ac:dyDescent="0.2">
      <c r="A296" s="564"/>
      <c r="B296" s="564"/>
      <c r="C296" s="564"/>
      <c r="D296" s="564"/>
      <c r="E296" s="564"/>
      <c r="F296" s="564"/>
      <c r="G296" s="564"/>
      <c r="H296" s="564"/>
      <c r="I296" s="564"/>
      <c r="J296" s="564"/>
      <c r="K296" s="564"/>
      <c r="L296" s="564"/>
      <c r="M296" s="564"/>
      <c r="N296" s="564"/>
      <c r="O296" s="580"/>
      <c r="P296" s="569" t="s">
        <v>72</v>
      </c>
      <c r="Q296" s="570"/>
      <c r="R296" s="570"/>
      <c r="S296" s="570"/>
      <c r="T296" s="570"/>
      <c r="U296" s="570"/>
      <c r="V296" s="571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hidden="1" customHeight="1" x14ac:dyDescent="0.25">
      <c r="A297" s="578" t="s">
        <v>64</v>
      </c>
      <c r="B297" s="564"/>
      <c r="C297" s="564"/>
      <c r="D297" s="564"/>
      <c r="E297" s="564"/>
      <c r="F297" s="564"/>
      <c r="G297" s="564"/>
      <c r="H297" s="564"/>
      <c r="I297" s="564"/>
      <c r="J297" s="564"/>
      <c r="K297" s="564"/>
      <c r="L297" s="564"/>
      <c r="M297" s="564"/>
      <c r="N297" s="564"/>
      <c r="O297" s="564"/>
      <c r="P297" s="564"/>
      <c r="Q297" s="564"/>
      <c r="R297" s="564"/>
      <c r="S297" s="564"/>
      <c r="T297" s="564"/>
      <c r="U297" s="564"/>
      <c r="V297" s="564"/>
      <c r="W297" s="564"/>
      <c r="X297" s="564"/>
      <c r="Y297" s="564"/>
      <c r="Z297" s="564"/>
      <c r="AA297" s="555"/>
      <c r="AB297" s="555"/>
      <c r="AC297" s="555"/>
    </row>
    <row r="298" spans="1:68" ht="27" hidden="1" customHeight="1" x14ac:dyDescent="0.25">
      <c r="A298" s="54" t="s">
        <v>471</v>
      </c>
      <c r="B298" s="54" t="s">
        <v>472</v>
      </c>
      <c r="C298" s="31">
        <v>4301030878</v>
      </c>
      <c r="D298" s="576">
        <v>4607091387193</v>
      </c>
      <c r="E298" s="577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6"/>
      <c r="R298" s="566"/>
      <c r="S298" s="566"/>
      <c r="T298" s="567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4301031153</v>
      </c>
      <c r="D299" s="576">
        <v>4607091387230</v>
      </c>
      <c r="E299" s="577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4301031154</v>
      </c>
      <c r="D300" s="576">
        <v>4607091387292</v>
      </c>
      <c r="E300" s="577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4301031152</v>
      </c>
      <c r="D301" s="576">
        <v>4607091387285</v>
      </c>
      <c r="E301" s="577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6">
        <v>4607091389845</v>
      </c>
      <c r="E302" s="577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59">
        <v>210</v>
      </c>
      <c r="Y302" s="560">
        <f t="shared" si="42"/>
        <v>210</v>
      </c>
      <c r="Z302" s="36">
        <f>IFERROR(IF(Y302=0,"",ROUNDUP(Y302/H302,0)*0.00502),"")</f>
        <v>0.502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220.00000000000003</v>
      </c>
      <c r="BN302" s="64">
        <f t="shared" si="44"/>
        <v>220.00000000000003</v>
      </c>
      <c r="BO302" s="64">
        <f t="shared" si="45"/>
        <v>0.42735042735042739</v>
      </c>
      <c r="BP302" s="64">
        <f t="shared" si="46"/>
        <v>0.42735042735042739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4301031306</v>
      </c>
      <c r="D303" s="576">
        <v>4680115882881</v>
      </c>
      <c r="E303" s="577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6"/>
      <c r="R303" s="566"/>
      <c r="S303" s="566"/>
      <c r="T303" s="567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6">
        <v>4607091383836</v>
      </c>
      <c r="E304" s="577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2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6"/>
      <c r="R304" s="566"/>
      <c r="S304" s="566"/>
      <c r="T304" s="567"/>
      <c r="U304" s="34"/>
      <c r="V304" s="34"/>
      <c r="W304" s="35" t="s">
        <v>70</v>
      </c>
      <c r="X304" s="559">
        <v>30</v>
      </c>
      <c r="Y304" s="560">
        <f t="shared" si="42"/>
        <v>30.6</v>
      </c>
      <c r="Z304" s="36">
        <f>IFERROR(IF(Y304=0,"",ROUNDUP(Y304/H304,0)*0.00651),"")</f>
        <v>0.11067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33.800000000000004</v>
      </c>
      <c r="BN304" s="64">
        <f t="shared" si="44"/>
        <v>34.475999999999999</v>
      </c>
      <c r="BO304" s="64">
        <f t="shared" si="45"/>
        <v>9.1575091575091583E-2</v>
      </c>
      <c r="BP304" s="64">
        <f t="shared" si="46"/>
        <v>9.3406593406593408E-2</v>
      </c>
    </row>
    <row r="305" spans="1:68" x14ac:dyDescent="0.2">
      <c r="A305" s="579"/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80"/>
      <c r="P305" s="569" t="s">
        <v>72</v>
      </c>
      <c r="Q305" s="570"/>
      <c r="R305" s="570"/>
      <c r="S305" s="570"/>
      <c r="T305" s="570"/>
      <c r="U305" s="570"/>
      <c r="V305" s="571"/>
      <c r="W305" s="37" t="s">
        <v>73</v>
      </c>
      <c r="X305" s="561">
        <f>IFERROR(X298/H298,"0")+IFERROR(X299/H299,"0")+IFERROR(X300/H300,"0")+IFERROR(X301/H301,"0")+IFERROR(X302/H302,"0")+IFERROR(X303/H303,"0")+IFERROR(X304/H304,"0")</f>
        <v>116.66666666666667</v>
      </c>
      <c r="Y305" s="561">
        <f>IFERROR(Y298/H298,"0")+IFERROR(Y299/H299,"0")+IFERROR(Y300/H300,"0")+IFERROR(Y301/H301,"0")+IFERROR(Y302/H302,"0")+IFERROR(Y303/H303,"0")+IFERROR(Y304/H304,"0")</f>
        <v>117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0.61267000000000005</v>
      </c>
      <c r="AA305" s="562"/>
      <c r="AB305" s="562"/>
      <c r="AC305" s="562"/>
    </row>
    <row r="306" spans="1:68" x14ac:dyDescent="0.2">
      <c r="A306" s="564"/>
      <c r="B306" s="564"/>
      <c r="C306" s="564"/>
      <c r="D306" s="564"/>
      <c r="E306" s="564"/>
      <c r="F306" s="564"/>
      <c r="G306" s="564"/>
      <c r="H306" s="564"/>
      <c r="I306" s="564"/>
      <c r="J306" s="564"/>
      <c r="K306" s="564"/>
      <c r="L306" s="564"/>
      <c r="M306" s="564"/>
      <c r="N306" s="564"/>
      <c r="O306" s="580"/>
      <c r="P306" s="569" t="s">
        <v>72</v>
      </c>
      <c r="Q306" s="570"/>
      <c r="R306" s="570"/>
      <c r="S306" s="570"/>
      <c r="T306" s="570"/>
      <c r="U306" s="570"/>
      <c r="V306" s="571"/>
      <c r="W306" s="37" t="s">
        <v>70</v>
      </c>
      <c r="X306" s="561">
        <f>IFERROR(SUM(X298:X304),"0")</f>
        <v>240</v>
      </c>
      <c r="Y306" s="561">
        <f>IFERROR(SUM(Y298:Y304),"0")</f>
        <v>240.6</v>
      </c>
      <c r="Z306" s="37"/>
      <c r="AA306" s="562"/>
      <c r="AB306" s="562"/>
      <c r="AC306" s="562"/>
    </row>
    <row r="307" spans="1:68" ht="14.25" hidden="1" customHeight="1" x14ac:dyDescent="0.25">
      <c r="A307" s="578" t="s">
        <v>74</v>
      </c>
      <c r="B307" s="564"/>
      <c r="C307" s="564"/>
      <c r="D307" s="564"/>
      <c r="E307" s="564"/>
      <c r="F307" s="564"/>
      <c r="G307" s="564"/>
      <c r="H307" s="564"/>
      <c r="I307" s="564"/>
      <c r="J307" s="564"/>
      <c r="K307" s="564"/>
      <c r="L307" s="564"/>
      <c r="M307" s="564"/>
      <c r="N307" s="564"/>
      <c r="O307" s="564"/>
      <c r="P307" s="564"/>
      <c r="Q307" s="564"/>
      <c r="R307" s="564"/>
      <c r="S307" s="564"/>
      <c r="T307" s="564"/>
      <c r="U307" s="564"/>
      <c r="V307" s="564"/>
      <c r="W307" s="564"/>
      <c r="X307" s="564"/>
      <c r="Y307" s="564"/>
      <c r="Z307" s="564"/>
      <c r="AA307" s="555"/>
      <c r="AB307" s="555"/>
      <c r="AC307" s="555"/>
    </row>
    <row r="308" spans="1:68" ht="27" hidden="1" customHeight="1" x14ac:dyDescent="0.25">
      <c r="A308" s="54" t="s">
        <v>490</v>
      </c>
      <c r="B308" s="54" t="s">
        <v>491</v>
      </c>
      <c r="C308" s="31">
        <v>4301051100</v>
      </c>
      <c r="D308" s="576">
        <v>4607091387766</v>
      </c>
      <c r="E308" s="577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6"/>
      <c r="R308" s="566"/>
      <c r="S308" s="566"/>
      <c r="T308" s="567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4301051818</v>
      </c>
      <c r="D309" s="576">
        <v>4607091387957</v>
      </c>
      <c r="E309" s="577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6"/>
      <c r="R309" s="566"/>
      <c r="S309" s="566"/>
      <c r="T309" s="567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4301051819</v>
      </c>
      <c r="D310" s="576">
        <v>4607091387964</v>
      </c>
      <c r="E310" s="577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4301051734</v>
      </c>
      <c r="D311" s="576">
        <v>4680115884588</v>
      </c>
      <c r="E311" s="577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6"/>
      <c r="R311" s="566"/>
      <c r="S311" s="566"/>
      <c r="T311" s="567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4301051578</v>
      </c>
      <c r="D312" s="576">
        <v>4607091387513</v>
      </c>
      <c r="E312" s="577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6"/>
      <c r="R312" s="566"/>
      <c r="S312" s="566"/>
      <c r="T312" s="567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79"/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80"/>
      <c r="P313" s="569" t="s">
        <v>72</v>
      </c>
      <c r="Q313" s="570"/>
      <c r="R313" s="570"/>
      <c r="S313" s="570"/>
      <c r="T313" s="570"/>
      <c r="U313" s="570"/>
      <c r="V313" s="571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hidden="1" x14ac:dyDescent="0.2">
      <c r="A314" s="564"/>
      <c r="B314" s="564"/>
      <c r="C314" s="564"/>
      <c r="D314" s="564"/>
      <c r="E314" s="564"/>
      <c r="F314" s="564"/>
      <c r="G314" s="564"/>
      <c r="H314" s="564"/>
      <c r="I314" s="564"/>
      <c r="J314" s="564"/>
      <c r="K314" s="564"/>
      <c r="L314" s="564"/>
      <c r="M314" s="564"/>
      <c r="N314" s="564"/>
      <c r="O314" s="580"/>
      <c r="P314" s="569" t="s">
        <v>72</v>
      </c>
      <c r="Q314" s="570"/>
      <c r="R314" s="570"/>
      <c r="S314" s="570"/>
      <c r="T314" s="570"/>
      <c r="U314" s="570"/>
      <c r="V314" s="571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hidden="1" customHeight="1" x14ac:dyDescent="0.25">
      <c r="A315" s="578" t="s">
        <v>172</v>
      </c>
      <c r="B315" s="564"/>
      <c r="C315" s="564"/>
      <c r="D315" s="564"/>
      <c r="E315" s="564"/>
      <c r="F315" s="564"/>
      <c r="G315" s="564"/>
      <c r="H315" s="564"/>
      <c r="I315" s="564"/>
      <c r="J315" s="564"/>
      <c r="K315" s="564"/>
      <c r="L315" s="564"/>
      <c r="M315" s="564"/>
      <c r="N315" s="564"/>
      <c r="O315" s="564"/>
      <c r="P315" s="564"/>
      <c r="Q315" s="564"/>
      <c r="R315" s="564"/>
      <c r="S315" s="564"/>
      <c r="T315" s="564"/>
      <c r="U315" s="564"/>
      <c r="V315" s="564"/>
      <c r="W315" s="564"/>
      <c r="X315" s="564"/>
      <c r="Y315" s="564"/>
      <c r="Z315" s="564"/>
      <c r="AA315" s="555"/>
      <c r="AB315" s="555"/>
      <c r="AC315" s="555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6">
        <v>4607091380880</v>
      </c>
      <c r="E316" s="577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6"/>
      <c r="R316" s="566"/>
      <c r="S316" s="566"/>
      <c r="T316" s="567"/>
      <c r="U316" s="34"/>
      <c r="V316" s="34"/>
      <c r="W316" s="35" t="s">
        <v>70</v>
      </c>
      <c r="X316" s="559">
        <v>40</v>
      </c>
      <c r="Y316" s="560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6">
        <v>4607091384482</v>
      </c>
      <c r="E317" s="577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59">
        <v>400</v>
      </c>
      <c r="Y317" s="560">
        <f>IFERROR(IF(X317="",0,CEILING((X317/$H317),1)*$H317),"")</f>
        <v>405.59999999999997</v>
      </c>
      <c r="Z317" s="36">
        <f>IFERROR(IF(Y317=0,"",ROUNDUP(Y317/H317,0)*0.01898),"")</f>
        <v>0.98696000000000006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426.6153846153847</v>
      </c>
      <c r="BN317" s="64">
        <f>IFERROR(Y317*I317/H317,"0")</f>
        <v>432.58800000000002</v>
      </c>
      <c r="BO317" s="64">
        <f>IFERROR(1/J317*(X317/H317),"0")</f>
        <v>0.80128205128205132</v>
      </c>
      <c r="BP317" s="64">
        <f>IFERROR(1/J317*(Y317/H317),"0")</f>
        <v>0.8125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6">
        <v>4607091380897</v>
      </c>
      <c r="E318" s="577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59">
        <v>20</v>
      </c>
      <c r="Y318" s="560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79"/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80"/>
      <c r="P319" s="569" t="s">
        <v>72</v>
      </c>
      <c r="Q319" s="570"/>
      <c r="R319" s="570"/>
      <c r="S319" s="570"/>
      <c r="T319" s="570"/>
      <c r="U319" s="570"/>
      <c r="V319" s="571"/>
      <c r="W319" s="37" t="s">
        <v>73</v>
      </c>
      <c r="X319" s="561">
        <f>IFERROR(X316/H316,"0")+IFERROR(X317/H317,"0")+IFERROR(X318/H318,"0")</f>
        <v>58.424908424908423</v>
      </c>
      <c r="Y319" s="561">
        <f>IFERROR(Y316/H316,"0")+IFERROR(Y317/H317,"0")+IFERROR(Y318/H318,"0")</f>
        <v>60</v>
      </c>
      <c r="Z319" s="561">
        <f>IFERROR(IF(Z316="",0,Z316),"0")+IFERROR(IF(Z317="",0,Z317),"0")+IFERROR(IF(Z318="",0,Z318),"0")</f>
        <v>1.1388</v>
      </c>
      <c r="AA319" s="562"/>
      <c r="AB319" s="562"/>
      <c r="AC319" s="562"/>
    </row>
    <row r="320" spans="1:68" x14ac:dyDescent="0.2">
      <c r="A320" s="564"/>
      <c r="B320" s="564"/>
      <c r="C320" s="564"/>
      <c r="D320" s="564"/>
      <c r="E320" s="564"/>
      <c r="F320" s="564"/>
      <c r="G320" s="564"/>
      <c r="H320" s="564"/>
      <c r="I320" s="564"/>
      <c r="J320" s="564"/>
      <c r="K320" s="564"/>
      <c r="L320" s="564"/>
      <c r="M320" s="564"/>
      <c r="N320" s="564"/>
      <c r="O320" s="580"/>
      <c r="P320" s="569" t="s">
        <v>72</v>
      </c>
      <c r="Q320" s="570"/>
      <c r="R320" s="570"/>
      <c r="S320" s="570"/>
      <c r="T320" s="570"/>
      <c r="U320" s="570"/>
      <c r="V320" s="571"/>
      <c r="W320" s="37" t="s">
        <v>70</v>
      </c>
      <c r="X320" s="561">
        <f>IFERROR(SUM(X316:X318),"0")</f>
        <v>460</v>
      </c>
      <c r="Y320" s="561">
        <f>IFERROR(SUM(Y316:Y318),"0")</f>
        <v>472.79999999999995</v>
      </c>
      <c r="Z320" s="37"/>
      <c r="AA320" s="562"/>
      <c r="AB320" s="562"/>
      <c r="AC320" s="562"/>
    </row>
    <row r="321" spans="1:68" ht="14.25" hidden="1" customHeight="1" x14ac:dyDescent="0.25">
      <c r="A321" s="578" t="s">
        <v>95</v>
      </c>
      <c r="B321" s="564"/>
      <c r="C321" s="564"/>
      <c r="D321" s="564"/>
      <c r="E321" s="564"/>
      <c r="F321" s="564"/>
      <c r="G321" s="564"/>
      <c r="H321" s="564"/>
      <c r="I321" s="564"/>
      <c r="J321" s="564"/>
      <c r="K321" s="564"/>
      <c r="L321" s="564"/>
      <c r="M321" s="564"/>
      <c r="N321" s="564"/>
      <c r="O321" s="564"/>
      <c r="P321" s="564"/>
      <c r="Q321" s="564"/>
      <c r="R321" s="564"/>
      <c r="S321" s="564"/>
      <c r="T321" s="564"/>
      <c r="U321" s="564"/>
      <c r="V321" s="564"/>
      <c r="W321" s="564"/>
      <c r="X321" s="564"/>
      <c r="Y321" s="564"/>
      <c r="Z321" s="564"/>
      <c r="AA321" s="555"/>
      <c r="AB321" s="555"/>
      <c r="AC321" s="555"/>
    </row>
    <row r="322" spans="1:68" ht="27" hidden="1" customHeight="1" x14ac:dyDescent="0.25">
      <c r="A322" s="54" t="s">
        <v>514</v>
      </c>
      <c r="B322" s="54" t="s">
        <v>515</v>
      </c>
      <c r="C322" s="31">
        <v>4301030235</v>
      </c>
      <c r="D322" s="576">
        <v>4607091388381</v>
      </c>
      <c r="E322" s="577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8" t="s">
        <v>516</v>
      </c>
      <c r="Q322" s="566"/>
      <c r="R322" s="566"/>
      <c r="S322" s="566"/>
      <c r="T322" s="567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4301030232</v>
      </c>
      <c r="D323" s="576">
        <v>4607091388374</v>
      </c>
      <c r="E323" s="577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7" t="s">
        <v>520</v>
      </c>
      <c r="Q323" s="566"/>
      <c r="R323" s="566"/>
      <c r="S323" s="566"/>
      <c r="T323" s="567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4301032015</v>
      </c>
      <c r="D324" s="576">
        <v>4607091383102</v>
      </c>
      <c r="E324" s="577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6"/>
      <c r="R324" s="566"/>
      <c r="S324" s="566"/>
      <c r="T324" s="567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6">
        <v>4607091388404</v>
      </c>
      <c r="E325" s="577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59">
        <v>170</v>
      </c>
      <c r="Y325" s="560">
        <f>IFERROR(IF(X325="",0,CEILING((X325/$H325),1)*$H325),"")</f>
        <v>170.85</v>
      </c>
      <c r="Z325" s="36">
        <f>IFERROR(IF(Y325=0,"",ROUNDUP(Y325/H325,0)*0.00651),"")</f>
        <v>0.43617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192</v>
      </c>
      <c r="BN325" s="64">
        <f>IFERROR(Y325*I325/H325,"0")</f>
        <v>192.95999999999998</v>
      </c>
      <c r="BO325" s="64">
        <f>IFERROR(1/J325*(X325/H325),"0")</f>
        <v>0.36630036630036633</v>
      </c>
      <c r="BP325" s="64">
        <f>IFERROR(1/J325*(Y325/H325),"0")</f>
        <v>0.36813186813186816</v>
      </c>
    </row>
    <row r="326" spans="1:68" x14ac:dyDescent="0.2">
      <c r="A326" s="579"/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80"/>
      <c r="P326" s="569" t="s">
        <v>72</v>
      </c>
      <c r="Q326" s="570"/>
      <c r="R326" s="570"/>
      <c r="S326" s="570"/>
      <c r="T326" s="570"/>
      <c r="U326" s="570"/>
      <c r="V326" s="571"/>
      <c r="W326" s="37" t="s">
        <v>73</v>
      </c>
      <c r="X326" s="561">
        <f>IFERROR(X322/H322,"0")+IFERROR(X323/H323,"0")+IFERROR(X324/H324,"0")+IFERROR(X325/H325,"0")</f>
        <v>66.666666666666671</v>
      </c>
      <c r="Y326" s="561">
        <f>IFERROR(Y322/H322,"0")+IFERROR(Y323/H323,"0")+IFERROR(Y324/H324,"0")+IFERROR(Y325/H325,"0")</f>
        <v>67</v>
      </c>
      <c r="Z326" s="561">
        <f>IFERROR(IF(Z322="",0,Z322),"0")+IFERROR(IF(Z323="",0,Z323),"0")+IFERROR(IF(Z324="",0,Z324),"0")+IFERROR(IF(Z325="",0,Z325),"0")</f>
        <v>0.43617</v>
      </c>
      <c r="AA326" s="562"/>
      <c r="AB326" s="562"/>
      <c r="AC326" s="562"/>
    </row>
    <row r="327" spans="1:68" x14ac:dyDescent="0.2">
      <c r="A327" s="564"/>
      <c r="B327" s="564"/>
      <c r="C327" s="564"/>
      <c r="D327" s="564"/>
      <c r="E327" s="564"/>
      <c r="F327" s="564"/>
      <c r="G327" s="564"/>
      <c r="H327" s="564"/>
      <c r="I327" s="564"/>
      <c r="J327" s="564"/>
      <c r="K327" s="564"/>
      <c r="L327" s="564"/>
      <c r="M327" s="564"/>
      <c r="N327" s="564"/>
      <c r="O327" s="580"/>
      <c r="P327" s="569" t="s">
        <v>72</v>
      </c>
      <c r="Q327" s="570"/>
      <c r="R327" s="570"/>
      <c r="S327" s="570"/>
      <c r="T327" s="570"/>
      <c r="U327" s="570"/>
      <c r="V327" s="571"/>
      <c r="W327" s="37" t="s">
        <v>70</v>
      </c>
      <c r="X327" s="561">
        <f>IFERROR(SUM(X322:X325),"0")</f>
        <v>170</v>
      </c>
      <c r="Y327" s="561">
        <f>IFERROR(SUM(Y322:Y325),"0")</f>
        <v>170.85</v>
      </c>
      <c r="Z327" s="37"/>
      <c r="AA327" s="562"/>
      <c r="AB327" s="562"/>
      <c r="AC327" s="562"/>
    </row>
    <row r="328" spans="1:68" ht="14.25" hidden="1" customHeight="1" x14ac:dyDescent="0.25">
      <c r="A328" s="578" t="s">
        <v>526</v>
      </c>
      <c r="B328" s="564"/>
      <c r="C328" s="564"/>
      <c r="D328" s="564"/>
      <c r="E328" s="564"/>
      <c r="F328" s="564"/>
      <c r="G328" s="564"/>
      <c r="H328" s="564"/>
      <c r="I328" s="564"/>
      <c r="J328" s="564"/>
      <c r="K328" s="564"/>
      <c r="L328" s="564"/>
      <c r="M328" s="564"/>
      <c r="N328" s="564"/>
      <c r="O328" s="564"/>
      <c r="P328" s="564"/>
      <c r="Q328" s="564"/>
      <c r="R328" s="564"/>
      <c r="S328" s="564"/>
      <c r="T328" s="564"/>
      <c r="U328" s="564"/>
      <c r="V328" s="564"/>
      <c r="W328" s="564"/>
      <c r="X328" s="564"/>
      <c r="Y328" s="564"/>
      <c r="Z328" s="564"/>
      <c r="AA328" s="555"/>
      <c r="AB328" s="555"/>
      <c r="AC328" s="555"/>
    </row>
    <row r="329" spans="1:68" ht="16.5" hidden="1" customHeight="1" x14ac:dyDescent="0.25">
      <c r="A329" s="54" t="s">
        <v>527</v>
      </c>
      <c r="B329" s="54" t="s">
        <v>528</v>
      </c>
      <c r="C329" s="31">
        <v>4301180007</v>
      </c>
      <c r="D329" s="576">
        <v>4680115881808</v>
      </c>
      <c r="E329" s="577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6"/>
      <c r="R329" s="566"/>
      <c r="S329" s="566"/>
      <c r="T329" s="567"/>
      <c r="U329" s="34"/>
      <c r="V329" s="34"/>
      <c r="W329" s="35" t="s">
        <v>70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4301180006</v>
      </c>
      <c r="D330" s="576">
        <v>4680115881822</v>
      </c>
      <c r="E330" s="577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533</v>
      </c>
      <c r="B331" s="54" t="s">
        <v>534</v>
      </c>
      <c r="C331" s="31">
        <v>4301180001</v>
      </c>
      <c r="D331" s="576">
        <v>4680115880016</v>
      </c>
      <c r="E331" s="577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6"/>
      <c r="R331" s="566"/>
      <c r="S331" s="566"/>
      <c r="T331" s="567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79"/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80"/>
      <c r="P332" s="569" t="s">
        <v>72</v>
      </c>
      <c r="Q332" s="570"/>
      <c r="R332" s="570"/>
      <c r="S332" s="570"/>
      <c r="T332" s="570"/>
      <c r="U332" s="570"/>
      <c r="V332" s="571"/>
      <c r="W332" s="37" t="s">
        <v>73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hidden="1" x14ac:dyDescent="0.2">
      <c r="A333" s="564"/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80"/>
      <c r="P333" s="569" t="s">
        <v>72</v>
      </c>
      <c r="Q333" s="570"/>
      <c r="R333" s="570"/>
      <c r="S333" s="570"/>
      <c r="T333" s="570"/>
      <c r="U333" s="570"/>
      <c r="V333" s="571"/>
      <c r="W333" s="37" t="s">
        <v>70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hidden="1" customHeight="1" x14ac:dyDescent="0.25">
      <c r="A334" s="563" t="s">
        <v>535</v>
      </c>
      <c r="B334" s="564"/>
      <c r="C334" s="564"/>
      <c r="D334" s="564"/>
      <c r="E334" s="564"/>
      <c r="F334" s="564"/>
      <c r="G334" s="564"/>
      <c r="H334" s="564"/>
      <c r="I334" s="564"/>
      <c r="J334" s="564"/>
      <c r="K334" s="564"/>
      <c r="L334" s="564"/>
      <c r="M334" s="564"/>
      <c r="N334" s="564"/>
      <c r="O334" s="564"/>
      <c r="P334" s="564"/>
      <c r="Q334" s="564"/>
      <c r="R334" s="564"/>
      <c r="S334" s="564"/>
      <c r="T334" s="564"/>
      <c r="U334" s="564"/>
      <c r="V334" s="564"/>
      <c r="W334" s="564"/>
      <c r="X334" s="564"/>
      <c r="Y334" s="564"/>
      <c r="Z334" s="564"/>
      <c r="AA334" s="554"/>
      <c r="AB334" s="554"/>
      <c r="AC334" s="554"/>
    </row>
    <row r="335" spans="1:68" ht="14.25" hidden="1" customHeight="1" x14ac:dyDescent="0.25">
      <c r="A335" s="578" t="s">
        <v>74</v>
      </c>
      <c r="B335" s="564"/>
      <c r="C335" s="564"/>
      <c r="D335" s="564"/>
      <c r="E335" s="564"/>
      <c r="F335" s="564"/>
      <c r="G335" s="564"/>
      <c r="H335" s="564"/>
      <c r="I335" s="564"/>
      <c r="J335" s="564"/>
      <c r="K335" s="564"/>
      <c r="L335" s="564"/>
      <c r="M335" s="564"/>
      <c r="N335" s="564"/>
      <c r="O335" s="564"/>
      <c r="P335" s="564"/>
      <c r="Q335" s="564"/>
      <c r="R335" s="564"/>
      <c r="S335" s="564"/>
      <c r="T335" s="564"/>
      <c r="U335" s="564"/>
      <c r="V335" s="564"/>
      <c r="W335" s="564"/>
      <c r="X335" s="564"/>
      <c r="Y335" s="564"/>
      <c r="Z335" s="564"/>
      <c r="AA335" s="555"/>
      <c r="AB335" s="555"/>
      <c r="AC335" s="555"/>
    </row>
    <row r="336" spans="1:68" ht="27" hidden="1" customHeight="1" x14ac:dyDescent="0.25">
      <c r="A336" s="54" t="s">
        <v>536</v>
      </c>
      <c r="B336" s="54" t="s">
        <v>537</v>
      </c>
      <c r="C336" s="31">
        <v>4301051489</v>
      </c>
      <c r="D336" s="576">
        <v>4607091387919</v>
      </c>
      <c r="E336" s="577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6"/>
      <c r="R336" s="566"/>
      <c r="S336" s="566"/>
      <c r="T336" s="567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6">
        <v>4680115883604</v>
      </c>
      <c r="E337" s="577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6"/>
      <c r="R337" s="566"/>
      <c r="S337" s="566"/>
      <c r="T337" s="567"/>
      <c r="U337" s="34"/>
      <c r="V337" s="34"/>
      <c r="W337" s="35" t="s">
        <v>70</v>
      </c>
      <c r="X337" s="559">
        <v>875</v>
      </c>
      <c r="Y337" s="560">
        <f>IFERROR(IF(X337="",0,CEILING((X337/$H337),1)*$H337),"")</f>
        <v>875.7</v>
      </c>
      <c r="Z337" s="36">
        <f>IFERROR(IF(Y337=0,"",ROUNDUP(Y337/H337,0)*0.00651),"")</f>
        <v>2.7146699999999999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980</v>
      </c>
      <c r="BN337" s="64">
        <f>IFERROR(Y337*I337/H337,"0")</f>
        <v>980.78399999999999</v>
      </c>
      <c r="BO337" s="64">
        <f>IFERROR(1/J337*(X337/H337),"0")</f>
        <v>2.2893772893772892</v>
      </c>
      <c r="BP337" s="64">
        <f>IFERROR(1/J337*(Y337/H337),"0")</f>
        <v>2.2912087912087915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6">
        <v>4680115883567</v>
      </c>
      <c r="E338" s="577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59">
        <v>350</v>
      </c>
      <c r="Y338" s="560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79"/>
      <c r="B339" s="564"/>
      <c r="C339" s="564"/>
      <c r="D339" s="564"/>
      <c r="E339" s="564"/>
      <c r="F339" s="564"/>
      <c r="G339" s="564"/>
      <c r="H339" s="564"/>
      <c r="I339" s="564"/>
      <c r="J339" s="564"/>
      <c r="K339" s="564"/>
      <c r="L339" s="564"/>
      <c r="M339" s="564"/>
      <c r="N339" s="564"/>
      <c r="O339" s="580"/>
      <c r="P339" s="569" t="s">
        <v>72</v>
      </c>
      <c r="Q339" s="570"/>
      <c r="R339" s="570"/>
      <c r="S339" s="570"/>
      <c r="T339" s="570"/>
      <c r="U339" s="570"/>
      <c r="V339" s="571"/>
      <c r="W339" s="37" t="s">
        <v>73</v>
      </c>
      <c r="X339" s="561">
        <f>IFERROR(X336/H336,"0")+IFERROR(X337/H337,"0")+IFERROR(X338/H338,"0")</f>
        <v>583.33333333333326</v>
      </c>
      <c r="Y339" s="561">
        <f>IFERROR(Y336/H336,"0")+IFERROR(Y337/H337,"0")+IFERROR(Y338/H338,"0")</f>
        <v>584</v>
      </c>
      <c r="Z339" s="561">
        <f>IFERROR(IF(Z336="",0,Z336),"0")+IFERROR(IF(Z337="",0,Z337),"0")+IFERROR(IF(Z338="",0,Z338),"0")</f>
        <v>3.8018399999999999</v>
      </c>
      <c r="AA339" s="562"/>
      <c r="AB339" s="562"/>
      <c r="AC339" s="562"/>
    </row>
    <row r="340" spans="1:68" x14ac:dyDescent="0.2">
      <c r="A340" s="564"/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80"/>
      <c r="P340" s="569" t="s">
        <v>72</v>
      </c>
      <c r="Q340" s="570"/>
      <c r="R340" s="570"/>
      <c r="S340" s="570"/>
      <c r="T340" s="570"/>
      <c r="U340" s="570"/>
      <c r="V340" s="571"/>
      <c r="W340" s="37" t="s">
        <v>70</v>
      </c>
      <c r="X340" s="561">
        <f>IFERROR(SUM(X336:X338),"0")</f>
        <v>1225</v>
      </c>
      <c r="Y340" s="561">
        <f>IFERROR(SUM(Y336:Y338),"0")</f>
        <v>1226.4000000000001</v>
      </c>
      <c r="Z340" s="37"/>
      <c r="AA340" s="562"/>
      <c r="AB340" s="562"/>
      <c r="AC340" s="562"/>
    </row>
    <row r="341" spans="1:68" ht="27.75" hidden="1" customHeight="1" x14ac:dyDescent="0.2">
      <c r="A341" s="656" t="s">
        <v>545</v>
      </c>
      <c r="B341" s="657"/>
      <c r="C341" s="657"/>
      <c r="D341" s="657"/>
      <c r="E341" s="657"/>
      <c r="F341" s="657"/>
      <c r="G341" s="657"/>
      <c r="H341" s="657"/>
      <c r="I341" s="657"/>
      <c r="J341" s="657"/>
      <c r="K341" s="657"/>
      <c r="L341" s="657"/>
      <c r="M341" s="657"/>
      <c r="N341" s="657"/>
      <c r="O341" s="657"/>
      <c r="P341" s="657"/>
      <c r="Q341" s="657"/>
      <c r="R341" s="657"/>
      <c r="S341" s="657"/>
      <c r="T341" s="657"/>
      <c r="U341" s="657"/>
      <c r="V341" s="657"/>
      <c r="W341" s="657"/>
      <c r="X341" s="657"/>
      <c r="Y341" s="657"/>
      <c r="Z341" s="657"/>
      <c r="AA341" s="48"/>
      <c r="AB341" s="48"/>
      <c r="AC341" s="48"/>
    </row>
    <row r="342" spans="1:68" ht="16.5" hidden="1" customHeight="1" x14ac:dyDescent="0.25">
      <c r="A342" s="563" t="s">
        <v>546</v>
      </c>
      <c r="B342" s="564"/>
      <c r="C342" s="564"/>
      <c r="D342" s="564"/>
      <c r="E342" s="564"/>
      <c r="F342" s="564"/>
      <c r="G342" s="564"/>
      <c r="H342" s="564"/>
      <c r="I342" s="564"/>
      <c r="J342" s="564"/>
      <c r="K342" s="564"/>
      <c r="L342" s="564"/>
      <c r="M342" s="564"/>
      <c r="N342" s="564"/>
      <c r="O342" s="564"/>
      <c r="P342" s="564"/>
      <c r="Q342" s="564"/>
      <c r="R342" s="564"/>
      <c r="S342" s="564"/>
      <c r="T342" s="564"/>
      <c r="U342" s="564"/>
      <c r="V342" s="564"/>
      <c r="W342" s="564"/>
      <c r="X342" s="564"/>
      <c r="Y342" s="564"/>
      <c r="Z342" s="564"/>
      <c r="AA342" s="554"/>
      <c r="AB342" s="554"/>
      <c r="AC342" s="554"/>
    </row>
    <row r="343" spans="1:68" ht="14.25" hidden="1" customHeight="1" x14ac:dyDescent="0.25">
      <c r="A343" s="578" t="s">
        <v>103</v>
      </c>
      <c r="B343" s="564"/>
      <c r="C343" s="564"/>
      <c r="D343" s="564"/>
      <c r="E343" s="564"/>
      <c r="F343" s="564"/>
      <c r="G343" s="564"/>
      <c r="H343" s="564"/>
      <c r="I343" s="564"/>
      <c r="J343" s="564"/>
      <c r="K343" s="564"/>
      <c r="L343" s="564"/>
      <c r="M343" s="564"/>
      <c r="N343" s="564"/>
      <c r="O343" s="564"/>
      <c r="P343" s="564"/>
      <c r="Q343" s="564"/>
      <c r="R343" s="564"/>
      <c r="S343" s="564"/>
      <c r="T343" s="564"/>
      <c r="U343" s="564"/>
      <c r="V343" s="564"/>
      <c r="W343" s="564"/>
      <c r="X343" s="564"/>
      <c r="Y343" s="564"/>
      <c r="Z343" s="564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6">
        <v>4680115884847</v>
      </c>
      <c r="E344" s="577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6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6"/>
      <c r="R344" s="566"/>
      <c r="S344" s="566"/>
      <c r="T344" s="567"/>
      <c r="U344" s="34"/>
      <c r="V344" s="34"/>
      <c r="W344" s="35" t="s">
        <v>70</v>
      </c>
      <c r="X344" s="559">
        <v>1200</v>
      </c>
      <c r="Y344" s="560">
        <f t="shared" ref="Y344:Y350" si="47">IFERROR(IF(X344="",0,CEILING((X344/$H344),1)*$H344),"")</f>
        <v>1200</v>
      </c>
      <c r="Z344" s="36">
        <f>IFERROR(IF(Y344=0,"",ROUNDUP(Y344/H344,0)*0.02175),"")</f>
        <v>1.7399999999999998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1238.4000000000001</v>
      </c>
      <c r="BN344" s="64">
        <f t="shared" ref="BN344:BN350" si="49">IFERROR(Y344*I344/H344,"0")</f>
        <v>1238.4000000000001</v>
      </c>
      <c r="BO344" s="64">
        <f t="shared" ref="BO344:BO350" si="50">IFERROR(1/J344*(X344/H344),"0")</f>
        <v>1.6666666666666665</v>
      </c>
      <c r="BP344" s="64">
        <f t="shared" ref="BP344:BP350" si="51">IFERROR(1/J344*(Y344/H344),"0")</f>
        <v>1.6666666666666665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6">
        <v>4680115884854</v>
      </c>
      <c r="E345" s="577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6"/>
      <c r="R345" s="566"/>
      <c r="S345" s="566"/>
      <c r="T345" s="567"/>
      <c r="U345" s="34"/>
      <c r="V345" s="34"/>
      <c r="W345" s="35" t="s">
        <v>70</v>
      </c>
      <c r="X345" s="559">
        <v>700</v>
      </c>
      <c r="Y345" s="560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6">
        <v>4607091383997</v>
      </c>
      <c r="E346" s="577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6"/>
      <c r="R346" s="566"/>
      <c r="S346" s="566"/>
      <c r="T346" s="567"/>
      <c r="U346" s="34"/>
      <c r="V346" s="34"/>
      <c r="W346" s="35" t="s">
        <v>70</v>
      </c>
      <c r="X346" s="559">
        <v>350</v>
      </c>
      <c r="Y346" s="560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361.2</v>
      </c>
      <c r="BN346" s="64">
        <f t="shared" si="49"/>
        <v>371.52000000000004</v>
      </c>
      <c r="BO346" s="64">
        <f t="shared" si="50"/>
        <v>0.48611111111111105</v>
      </c>
      <c r="BP346" s="64">
        <f t="shared" si="51"/>
        <v>0.5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6">
        <v>4680115884830</v>
      </c>
      <c r="E347" s="577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6"/>
      <c r="R347" s="566"/>
      <c r="S347" s="566"/>
      <c r="T347" s="567"/>
      <c r="U347" s="34"/>
      <c r="V347" s="34"/>
      <c r="W347" s="35" t="s">
        <v>70</v>
      </c>
      <c r="X347" s="559">
        <v>1500</v>
      </c>
      <c r="Y347" s="560">
        <f t="shared" si="47"/>
        <v>1500</v>
      </c>
      <c r="Z347" s="36">
        <f>IFERROR(IF(Y347=0,"",ROUNDUP(Y347/H347,0)*0.02175),"")</f>
        <v>2.1749999999999998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1548</v>
      </c>
      <c r="BN347" s="64">
        <f t="shared" si="49"/>
        <v>1548</v>
      </c>
      <c r="BO347" s="64">
        <f t="shared" si="50"/>
        <v>2.083333333333333</v>
      </c>
      <c r="BP347" s="64">
        <f t="shared" si="51"/>
        <v>2.083333333333333</v>
      </c>
    </row>
    <row r="348" spans="1:68" ht="27" hidden="1" customHeight="1" x14ac:dyDescent="0.25">
      <c r="A348" s="54" t="s">
        <v>559</v>
      </c>
      <c r="B348" s="54" t="s">
        <v>560</v>
      </c>
      <c r="C348" s="31">
        <v>4301011433</v>
      </c>
      <c r="D348" s="576">
        <v>4680115882638</v>
      </c>
      <c r="E348" s="577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6"/>
      <c r="R348" s="566"/>
      <c r="S348" s="566"/>
      <c r="T348" s="567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4301011952</v>
      </c>
      <c r="D349" s="576">
        <v>4680115884922</v>
      </c>
      <c r="E349" s="577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6">
        <v>4680115884861</v>
      </c>
      <c r="E350" s="577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4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59">
        <v>15</v>
      </c>
      <c r="Y350" s="560">
        <f t="shared" si="47"/>
        <v>15</v>
      </c>
      <c r="Z350" s="36">
        <f>IFERROR(IF(Y350=0,"",ROUNDUP(Y350/H350,0)*0.00902),"")</f>
        <v>2.7060000000000001E-2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15.63</v>
      </c>
      <c r="BN350" s="64">
        <f t="shared" si="49"/>
        <v>15.63</v>
      </c>
      <c r="BO350" s="64">
        <f t="shared" si="50"/>
        <v>2.2727272727272728E-2</v>
      </c>
      <c r="BP350" s="64">
        <f t="shared" si="51"/>
        <v>2.2727272727272728E-2</v>
      </c>
    </row>
    <row r="351" spans="1:68" x14ac:dyDescent="0.2">
      <c r="A351" s="579"/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80"/>
      <c r="P351" s="569" t="s">
        <v>72</v>
      </c>
      <c r="Q351" s="570"/>
      <c r="R351" s="570"/>
      <c r="S351" s="570"/>
      <c r="T351" s="570"/>
      <c r="U351" s="570"/>
      <c r="V351" s="571"/>
      <c r="W351" s="37" t="s">
        <v>73</v>
      </c>
      <c r="X351" s="561">
        <f>IFERROR(X344/H344,"0")+IFERROR(X345/H345,"0")+IFERROR(X346/H346,"0")+IFERROR(X347/H347,"0")+IFERROR(X348/H348,"0")+IFERROR(X349/H349,"0")+IFERROR(X350/H350,"0")</f>
        <v>253</v>
      </c>
      <c r="Y351" s="561">
        <f>IFERROR(Y344/H344,"0")+IFERROR(Y345/H345,"0")+IFERROR(Y346/H346,"0")+IFERROR(Y347/H347,"0")+IFERROR(Y348/H348,"0")+IFERROR(Y349/H349,"0")+IFERROR(Y350/H350,"0")</f>
        <v>254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5.4863099999999996</v>
      </c>
      <c r="AA351" s="562"/>
      <c r="AB351" s="562"/>
      <c r="AC351" s="562"/>
    </row>
    <row r="352" spans="1:68" x14ac:dyDescent="0.2">
      <c r="A352" s="564"/>
      <c r="B352" s="564"/>
      <c r="C352" s="564"/>
      <c r="D352" s="564"/>
      <c r="E352" s="564"/>
      <c r="F352" s="564"/>
      <c r="G352" s="564"/>
      <c r="H352" s="564"/>
      <c r="I352" s="564"/>
      <c r="J352" s="564"/>
      <c r="K352" s="564"/>
      <c r="L352" s="564"/>
      <c r="M352" s="564"/>
      <c r="N352" s="564"/>
      <c r="O352" s="580"/>
      <c r="P352" s="569" t="s">
        <v>72</v>
      </c>
      <c r="Q352" s="570"/>
      <c r="R352" s="570"/>
      <c r="S352" s="570"/>
      <c r="T352" s="570"/>
      <c r="U352" s="570"/>
      <c r="V352" s="571"/>
      <c r="W352" s="37" t="s">
        <v>70</v>
      </c>
      <c r="X352" s="561">
        <f>IFERROR(SUM(X344:X350),"0")</f>
        <v>3765</v>
      </c>
      <c r="Y352" s="561">
        <f>IFERROR(SUM(Y344:Y350),"0")</f>
        <v>3780</v>
      </c>
      <c r="Z352" s="37"/>
      <c r="AA352" s="562"/>
      <c r="AB352" s="562"/>
      <c r="AC352" s="562"/>
    </row>
    <row r="353" spans="1:68" ht="14.25" hidden="1" customHeight="1" x14ac:dyDescent="0.25">
      <c r="A353" s="578" t="s">
        <v>137</v>
      </c>
      <c r="B353" s="564"/>
      <c r="C353" s="564"/>
      <c r="D353" s="564"/>
      <c r="E353" s="564"/>
      <c r="F353" s="564"/>
      <c r="G353" s="564"/>
      <c r="H353" s="564"/>
      <c r="I353" s="564"/>
      <c r="J353" s="564"/>
      <c r="K353" s="564"/>
      <c r="L353" s="564"/>
      <c r="M353" s="564"/>
      <c r="N353" s="564"/>
      <c r="O353" s="564"/>
      <c r="P353" s="564"/>
      <c r="Q353" s="564"/>
      <c r="R353" s="564"/>
      <c r="S353" s="564"/>
      <c r="T353" s="564"/>
      <c r="U353" s="564"/>
      <c r="V353" s="564"/>
      <c r="W353" s="564"/>
      <c r="X353" s="564"/>
      <c r="Y353" s="564"/>
      <c r="Z353" s="564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6">
        <v>4607091383980</v>
      </c>
      <c r="E354" s="577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6"/>
      <c r="R354" s="566"/>
      <c r="S354" s="566"/>
      <c r="T354" s="567"/>
      <c r="U354" s="34"/>
      <c r="V354" s="34"/>
      <c r="W354" s="35" t="s">
        <v>70</v>
      </c>
      <c r="X354" s="559">
        <v>1000</v>
      </c>
      <c r="Y354" s="560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76">
        <v>4607091384178</v>
      </c>
      <c r="E355" s="577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6"/>
      <c r="R355" s="566"/>
      <c r="S355" s="566"/>
      <c r="T355" s="567"/>
      <c r="U355" s="34"/>
      <c r="V355" s="34"/>
      <c r="W355" s="35" t="s">
        <v>70</v>
      </c>
      <c r="X355" s="559">
        <v>8</v>
      </c>
      <c r="Y355" s="560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79"/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80"/>
      <c r="P356" s="569" t="s">
        <v>72</v>
      </c>
      <c r="Q356" s="570"/>
      <c r="R356" s="570"/>
      <c r="S356" s="570"/>
      <c r="T356" s="570"/>
      <c r="U356" s="570"/>
      <c r="V356" s="571"/>
      <c r="W356" s="37" t="s">
        <v>73</v>
      </c>
      <c r="X356" s="561">
        <f>IFERROR(X354/H354,"0")+IFERROR(X355/H355,"0")</f>
        <v>68.666666666666671</v>
      </c>
      <c r="Y356" s="561">
        <f>IFERROR(Y354/H354,"0")+IFERROR(Y355/H355,"0")</f>
        <v>69</v>
      </c>
      <c r="Z356" s="561">
        <f>IFERROR(IF(Z354="",0,Z354),"0")+IFERROR(IF(Z355="",0,Z355),"0")</f>
        <v>1.47529</v>
      </c>
      <c r="AA356" s="562"/>
      <c r="AB356" s="562"/>
      <c r="AC356" s="562"/>
    </row>
    <row r="357" spans="1:68" x14ac:dyDescent="0.2">
      <c r="A357" s="564"/>
      <c r="B357" s="564"/>
      <c r="C357" s="564"/>
      <c r="D357" s="564"/>
      <c r="E357" s="564"/>
      <c r="F357" s="564"/>
      <c r="G357" s="564"/>
      <c r="H357" s="564"/>
      <c r="I357" s="564"/>
      <c r="J357" s="564"/>
      <c r="K357" s="564"/>
      <c r="L357" s="564"/>
      <c r="M357" s="564"/>
      <c r="N357" s="564"/>
      <c r="O357" s="580"/>
      <c r="P357" s="569" t="s">
        <v>72</v>
      </c>
      <c r="Q357" s="570"/>
      <c r="R357" s="570"/>
      <c r="S357" s="570"/>
      <c r="T357" s="570"/>
      <c r="U357" s="570"/>
      <c r="V357" s="571"/>
      <c r="W357" s="37" t="s">
        <v>70</v>
      </c>
      <c r="X357" s="561">
        <f>IFERROR(SUM(X354:X355),"0")</f>
        <v>1008</v>
      </c>
      <c r="Y357" s="561">
        <f>IFERROR(SUM(Y354:Y355),"0")</f>
        <v>1013</v>
      </c>
      <c r="Z357" s="37"/>
      <c r="AA357" s="562"/>
      <c r="AB357" s="562"/>
      <c r="AC357" s="562"/>
    </row>
    <row r="358" spans="1:68" ht="14.25" hidden="1" customHeight="1" x14ac:dyDescent="0.25">
      <c r="A358" s="578" t="s">
        <v>74</v>
      </c>
      <c r="B358" s="564"/>
      <c r="C358" s="564"/>
      <c r="D358" s="564"/>
      <c r="E358" s="564"/>
      <c r="F358" s="564"/>
      <c r="G358" s="564"/>
      <c r="H358" s="564"/>
      <c r="I358" s="564"/>
      <c r="J358" s="564"/>
      <c r="K358" s="564"/>
      <c r="L358" s="564"/>
      <c r="M358" s="564"/>
      <c r="N358" s="564"/>
      <c r="O358" s="564"/>
      <c r="P358" s="564"/>
      <c r="Q358" s="564"/>
      <c r="R358" s="564"/>
      <c r="S358" s="564"/>
      <c r="T358" s="564"/>
      <c r="U358" s="564"/>
      <c r="V358" s="564"/>
      <c r="W358" s="564"/>
      <c r="X358" s="564"/>
      <c r="Y358" s="564"/>
      <c r="Z358" s="564"/>
      <c r="AA358" s="555"/>
      <c r="AB358" s="555"/>
      <c r="AC358" s="555"/>
    </row>
    <row r="359" spans="1:68" ht="27" hidden="1" customHeight="1" x14ac:dyDescent="0.25">
      <c r="A359" s="54" t="s">
        <v>571</v>
      </c>
      <c r="B359" s="54" t="s">
        <v>572</v>
      </c>
      <c r="C359" s="31">
        <v>4301051903</v>
      </c>
      <c r="D359" s="576">
        <v>4607091383928</v>
      </c>
      <c r="E359" s="577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6"/>
      <c r="R359" s="566"/>
      <c r="S359" s="566"/>
      <c r="T359" s="567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6">
        <v>4607091384260</v>
      </c>
      <c r="E360" s="577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59">
        <v>200</v>
      </c>
      <c r="Y360" s="560">
        <f>IFERROR(IF(X360="",0,CEILING((X360/$H360),1)*$H360),"")</f>
        <v>207</v>
      </c>
      <c r="Z360" s="36">
        <f>IFERROR(IF(Y360=0,"",ROUNDUP(Y360/H360,0)*0.01898),"")</f>
        <v>0.43653999999999998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211.53333333333333</v>
      </c>
      <c r="BN360" s="64">
        <f>IFERROR(Y360*I360/H360,"0")</f>
        <v>218.93700000000001</v>
      </c>
      <c r="BO360" s="64">
        <f>IFERROR(1/J360*(X360/H360),"0")</f>
        <v>0.34722222222222221</v>
      </c>
      <c r="BP360" s="64">
        <f>IFERROR(1/J360*(Y360/H360),"0")</f>
        <v>0.359375</v>
      </c>
    </row>
    <row r="361" spans="1:68" x14ac:dyDescent="0.2">
      <c r="A361" s="579"/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80"/>
      <c r="P361" s="569" t="s">
        <v>72</v>
      </c>
      <c r="Q361" s="570"/>
      <c r="R361" s="570"/>
      <c r="S361" s="570"/>
      <c r="T361" s="570"/>
      <c r="U361" s="570"/>
      <c r="V361" s="571"/>
      <c r="W361" s="37" t="s">
        <v>73</v>
      </c>
      <c r="X361" s="561">
        <f>IFERROR(X359/H359,"0")+IFERROR(X360/H360,"0")</f>
        <v>22.222222222222221</v>
      </c>
      <c r="Y361" s="561">
        <f>IFERROR(Y359/H359,"0")+IFERROR(Y360/H360,"0")</f>
        <v>23</v>
      </c>
      <c r="Z361" s="561">
        <f>IFERROR(IF(Z359="",0,Z359),"0")+IFERROR(IF(Z360="",0,Z360),"0")</f>
        <v>0.43653999999999998</v>
      </c>
      <c r="AA361" s="562"/>
      <c r="AB361" s="562"/>
      <c r="AC361" s="562"/>
    </row>
    <row r="362" spans="1:68" x14ac:dyDescent="0.2">
      <c r="A362" s="564"/>
      <c r="B362" s="564"/>
      <c r="C362" s="564"/>
      <c r="D362" s="564"/>
      <c r="E362" s="564"/>
      <c r="F362" s="564"/>
      <c r="G362" s="564"/>
      <c r="H362" s="564"/>
      <c r="I362" s="564"/>
      <c r="J362" s="564"/>
      <c r="K362" s="564"/>
      <c r="L362" s="564"/>
      <c r="M362" s="564"/>
      <c r="N362" s="564"/>
      <c r="O362" s="580"/>
      <c r="P362" s="569" t="s">
        <v>72</v>
      </c>
      <c r="Q362" s="570"/>
      <c r="R362" s="570"/>
      <c r="S362" s="570"/>
      <c r="T362" s="570"/>
      <c r="U362" s="570"/>
      <c r="V362" s="571"/>
      <c r="W362" s="37" t="s">
        <v>70</v>
      </c>
      <c r="X362" s="561">
        <f>IFERROR(SUM(X359:X360),"0")</f>
        <v>200</v>
      </c>
      <c r="Y362" s="561">
        <f>IFERROR(SUM(Y359:Y360),"0")</f>
        <v>207</v>
      </c>
      <c r="Z362" s="37"/>
      <c r="AA362" s="562"/>
      <c r="AB362" s="562"/>
      <c r="AC362" s="562"/>
    </row>
    <row r="363" spans="1:68" ht="14.25" hidden="1" customHeight="1" x14ac:dyDescent="0.25">
      <c r="A363" s="578" t="s">
        <v>172</v>
      </c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64"/>
      <c r="P363" s="564"/>
      <c r="Q363" s="564"/>
      <c r="R363" s="564"/>
      <c r="S363" s="564"/>
      <c r="T363" s="564"/>
      <c r="U363" s="564"/>
      <c r="V363" s="564"/>
      <c r="W363" s="564"/>
      <c r="X363" s="564"/>
      <c r="Y363" s="564"/>
      <c r="Z363" s="564"/>
      <c r="AA363" s="555"/>
      <c r="AB363" s="555"/>
      <c r="AC363" s="555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6">
        <v>4607091384673</v>
      </c>
      <c r="E364" s="577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6"/>
      <c r="R364" s="566"/>
      <c r="S364" s="566"/>
      <c r="T364" s="567"/>
      <c r="U364" s="34"/>
      <c r="V364" s="34"/>
      <c r="W364" s="35" t="s">
        <v>70</v>
      </c>
      <c r="X364" s="559">
        <v>40</v>
      </c>
      <c r="Y364" s="560">
        <f>IFERROR(IF(X364="",0,CEILING((X364/$H364),1)*$H364),"")</f>
        <v>45</v>
      </c>
      <c r="Z364" s="36">
        <f>IFERROR(IF(Y364=0,"",ROUNDUP(Y364/H364,0)*0.01898),"")</f>
        <v>9.4899999999999998E-2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42.306666666666665</v>
      </c>
      <c r="BN364" s="64">
        <f>IFERROR(Y364*I364/H364,"0")</f>
        <v>47.594999999999999</v>
      </c>
      <c r="BO364" s="64">
        <f>IFERROR(1/J364*(X364/H364),"0")</f>
        <v>6.9444444444444448E-2</v>
      </c>
      <c r="BP364" s="64">
        <f>IFERROR(1/J364*(Y364/H364),"0")</f>
        <v>7.8125E-2</v>
      </c>
    </row>
    <row r="365" spans="1:68" x14ac:dyDescent="0.2">
      <c r="A365" s="579"/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80"/>
      <c r="P365" s="569" t="s">
        <v>72</v>
      </c>
      <c r="Q365" s="570"/>
      <c r="R365" s="570"/>
      <c r="S365" s="570"/>
      <c r="T365" s="570"/>
      <c r="U365" s="570"/>
      <c r="V365" s="571"/>
      <c r="W365" s="37" t="s">
        <v>73</v>
      </c>
      <c r="X365" s="561">
        <f>IFERROR(X364/H364,"0")</f>
        <v>4.4444444444444446</v>
      </c>
      <c r="Y365" s="561">
        <f>IFERROR(Y364/H364,"0")</f>
        <v>5</v>
      </c>
      <c r="Z365" s="561">
        <f>IFERROR(IF(Z364="",0,Z364),"0")</f>
        <v>9.4899999999999998E-2</v>
      </c>
      <c r="AA365" s="562"/>
      <c r="AB365" s="562"/>
      <c r="AC365" s="562"/>
    </row>
    <row r="366" spans="1:68" x14ac:dyDescent="0.2">
      <c r="A366" s="564"/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80"/>
      <c r="P366" s="569" t="s">
        <v>72</v>
      </c>
      <c r="Q366" s="570"/>
      <c r="R366" s="570"/>
      <c r="S366" s="570"/>
      <c r="T366" s="570"/>
      <c r="U366" s="570"/>
      <c r="V366" s="571"/>
      <c r="W366" s="37" t="s">
        <v>70</v>
      </c>
      <c r="X366" s="561">
        <f>IFERROR(SUM(X364:X364),"0")</f>
        <v>40</v>
      </c>
      <c r="Y366" s="561">
        <f>IFERROR(SUM(Y364:Y364),"0")</f>
        <v>45</v>
      </c>
      <c r="Z366" s="37"/>
      <c r="AA366" s="562"/>
      <c r="AB366" s="562"/>
      <c r="AC366" s="562"/>
    </row>
    <row r="367" spans="1:68" ht="16.5" hidden="1" customHeight="1" x14ac:dyDescent="0.25">
      <c r="A367" s="563" t="s">
        <v>580</v>
      </c>
      <c r="B367" s="564"/>
      <c r="C367" s="564"/>
      <c r="D367" s="564"/>
      <c r="E367" s="564"/>
      <c r="F367" s="564"/>
      <c r="G367" s="564"/>
      <c r="H367" s="564"/>
      <c r="I367" s="564"/>
      <c r="J367" s="564"/>
      <c r="K367" s="564"/>
      <c r="L367" s="564"/>
      <c r="M367" s="564"/>
      <c r="N367" s="564"/>
      <c r="O367" s="564"/>
      <c r="P367" s="564"/>
      <c r="Q367" s="564"/>
      <c r="R367" s="564"/>
      <c r="S367" s="564"/>
      <c r="T367" s="564"/>
      <c r="U367" s="564"/>
      <c r="V367" s="564"/>
      <c r="W367" s="564"/>
      <c r="X367" s="564"/>
      <c r="Y367" s="564"/>
      <c r="Z367" s="564"/>
      <c r="AA367" s="554"/>
      <c r="AB367" s="554"/>
      <c r="AC367" s="554"/>
    </row>
    <row r="368" spans="1:68" ht="14.25" hidden="1" customHeight="1" x14ac:dyDescent="0.25">
      <c r="A368" s="578" t="s">
        <v>103</v>
      </c>
      <c r="B368" s="564"/>
      <c r="C368" s="564"/>
      <c r="D368" s="564"/>
      <c r="E368" s="564"/>
      <c r="F368" s="564"/>
      <c r="G368" s="564"/>
      <c r="H368" s="564"/>
      <c r="I368" s="564"/>
      <c r="J368" s="564"/>
      <c r="K368" s="564"/>
      <c r="L368" s="564"/>
      <c r="M368" s="564"/>
      <c r="N368" s="564"/>
      <c r="O368" s="564"/>
      <c r="P368" s="564"/>
      <c r="Q368" s="564"/>
      <c r="R368" s="564"/>
      <c r="S368" s="564"/>
      <c r="T368" s="564"/>
      <c r="U368" s="564"/>
      <c r="V368" s="564"/>
      <c r="W368" s="564"/>
      <c r="X368" s="564"/>
      <c r="Y368" s="564"/>
      <c r="Z368" s="564"/>
      <c r="AA368" s="555"/>
      <c r="AB368" s="555"/>
      <c r="AC368" s="555"/>
    </row>
    <row r="369" spans="1:68" ht="37.5" hidden="1" customHeight="1" x14ac:dyDescent="0.25">
      <c r="A369" s="54" t="s">
        <v>581</v>
      </c>
      <c r="B369" s="54" t="s">
        <v>582</v>
      </c>
      <c r="C369" s="31">
        <v>4301011873</v>
      </c>
      <c r="D369" s="576">
        <v>4680115881907</v>
      </c>
      <c r="E369" s="577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6"/>
      <c r="R369" s="566"/>
      <c r="S369" s="566"/>
      <c r="T369" s="567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4301011874</v>
      </c>
      <c r="D370" s="576">
        <v>4680115884892</v>
      </c>
      <c r="E370" s="577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3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6">
        <v>4680115884885</v>
      </c>
      <c r="E371" s="577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70</v>
      </c>
      <c r="X371" s="559">
        <v>50</v>
      </c>
      <c r="Y371" s="560">
        <f>IFERROR(IF(X371="",0,CEILING((X371/$H371),1)*$H371),"")</f>
        <v>60</v>
      </c>
      <c r="Z371" s="36">
        <f>IFERROR(IF(Y371=0,"",ROUNDUP(Y371/H371,0)*0.01898),"")</f>
        <v>9.4899999999999998E-2</v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51.8125</v>
      </c>
      <c r="BN371" s="64">
        <f>IFERROR(Y371*I371/H371,"0")</f>
        <v>62.175000000000004</v>
      </c>
      <c r="BO371" s="64">
        <f>IFERROR(1/J371*(X371/H371),"0")</f>
        <v>6.5104166666666671E-2</v>
      </c>
      <c r="BP371" s="64">
        <f>IFERROR(1/J371*(Y371/H371),"0")</f>
        <v>7.8125E-2</v>
      </c>
    </row>
    <row r="372" spans="1:68" ht="37.5" hidden="1" customHeight="1" x14ac:dyDescent="0.25">
      <c r="A372" s="54" t="s">
        <v>589</v>
      </c>
      <c r="B372" s="54" t="s">
        <v>590</v>
      </c>
      <c r="C372" s="31">
        <v>4301011871</v>
      </c>
      <c r="D372" s="576">
        <v>4680115884908</v>
      </c>
      <c r="E372" s="577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9"/>
      <c r="B373" s="564"/>
      <c r="C373" s="564"/>
      <c r="D373" s="564"/>
      <c r="E373" s="564"/>
      <c r="F373" s="564"/>
      <c r="G373" s="564"/>
      <c r="H373" s="564"/>
      <c r="I373" s="564"/>
      <c r="J373" s="564"/>
      <c r="K373" s="564"/>
      <c r="L373" s="564"/>
      <c r="M373" s="564"/>
      <c r="N373" s="564"/>
      <c r="O373" s="580"/>
      <c r="P373" s="569" t="s">
        <v>72</v>
      </c>
      <c r="Q373" s="570"/>
      <c r="R373" s="570"/>
      <c r="S373" s="570"/>
      <c r="T373" s="570"/>
      <c r="U373" s="570"/>
      <c r="V373" s="571"/>
      <c r="W373" s="37" t="s">
        <v>73</v>
      </c>
      <c r="X373" s="561">
        <f>IFERROR(X369/H369,"0")+IFERROR(X370/H370,"0")+IFERROR(X371/H371,"0")+IFERROR(X372/H372,"0")</f>
        <v>4.166666666666667</v>
      </c>
      <c r="Y373" s="561">
        <f>IFERROR(Y369/H369,"0")+IFERROR(Y370/H370,"0")+IFERROR(Y371/H371,"0")+IFERROR(Y372/H372,"0")</f>
        <v>5</v>
      </c>
      <c r="Z373" s="561">
        <f>IFERROR(IF(Z369="",0,Z369),"0")+IFERROR(IF(Z370="",0,Z370),"0")+IFERROR(IF(Z371="",0,Z371),"0")+IFERROR(IF(Z372="",0,Z372),"0")</f>
        <v>9.4899999999999998E-2</v>
      </c>
      <c r="AA373" s="562"/>
      <c r="AB373" s="562"/>
      <c r="AC373" s="562"/>
    </row>
    <row r="374" spans="1:68" x14ac:dyDescent="0.2">
      <c r="A374" s="564"/>
      <c r="B374" s="564"/>
      <c r="C374" s="564"/>
      <c r="D374" s="564"/>
      <c r="E374" s="564"/>
      <c r="F374" s="564"/>
      <c r="G374" s="564"/>
      <c r="H374" s="564"/>
      <c r="I374" s="564"/>
      <c r="J374" s="564"/>
      <c r="K374" s="564"/>
      <c r="L374" s="564"/>
      <c r="M374" s="564"/>
      <c r="N374" s="564"/>
      <c r="O374" s="580"/>
      <c r="P374" s="569" t="s">
        <v>72</v>
      </c>
      <c r="Q374" s="570"/>
      <c r="R374" s="570"/>
      <c r="S374" s="570"/>
      <c r="T374" s="570"/>
      <c r="U374" s="570"/>
      <c r="V374" s="571"/>
      <c r="W374" s="37" t="s">
        <v>70</v>
      </c>
      <c r="X374" s="561">
        <f>IFERROR(SUM(X369:X372),"0")</f>
        <v>50</v>
      </c>
      <c r="Y374" s="561">
        <f>IFERROR(SUM(Y369:Y372),"0")</f>
        <v>60</v>
      </c>
      <c r="Z374" s="37"/>
      <c r="AA374" s="562"/>
      <c r="AB374" s="562"/>
      <c r="AC374" s="562"/>
    </row>
    <row r="375" spans="1:68" ht="14.25" hidden="1" customHeight="1" x14ac:dyDescent="0.25">
      <c r="A375" s="578" t="s">
        <v>64</v>
      </c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64"/>
      <c r="P375" s="564"/>
      <c r="Q375" s="564"/>
      <c r="R375" s="564"/>
      <c r="S375" s="564"/>
      <c r="T375" s="564"/>
      <c r="U375" s="564"/>
      <c r="V375" s="564"/>
      <c r="W375" s="564"/>
      <c r="X375" s="564"/>
      <c r="Y375" s="564"/>
      <c r="Z375" s="564"/>
      <c r="AA375" s="555"/>
      <c r="AB375" s="555"/>
      <c r="AC375" s="555"/>
    </row>
    <row r="376" spans="1:68" ht="27" hidden="1" customHeight="1" x14ac:dyDescent="0.25">
      <c r="A376" s="54" t="s">
        <v>591</v>
      </c>
      <c r="B376" s="54" t="s">
        <v>592</v>
      </c>
      <c r="C376" s="31">
        <v>4301031303</v>
      </c>
      <c r="D376" s="576">
        <v>4607091384802</v>
      </c>
      <c r="E376" s="577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9"/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80"/>
      <c r="P377" s="569" t="s">
        <v>72</v>
      </c>
      <c r="Q377" s="570"/>
      <c r="R377" s="570"/>
      <c r="S377" s="570"/>
      <c r="T377" s="570"/>
      <c r="U377" s="570"/>
      <c r="V377" s="571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64"/>
      <c r="B378" s="564"/>
      <c r="C378" s="564"/>
      <c r="D378" s="564"/>
      <c r="E378" s="564"/>
      <c r="F378" s="564"/>
      <c r="G378" s="564"/>
      <c r="H378" s="564"/>
      <c r="I378" s="564"/>
      <c r="J378" s="564"/>
      <c r="K378" s="564"/>
      <c r="L378" s="564"/>
      <c r="M378" s="564"/>
      <c r="N378" s="564"/>
      <c r="O378" s="580"/>
      <c r="P378" s="569" t="s">
        <v>72</v>
      </c>
      <c r="Q378" s="570"/>
      <c r="R378" s="570"/>
      <c r="S378" s="570"/>
      <c r="T378" s="570"/>
      <c r="U378" s="570"/>
      <c r="V378" s="571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8" t="s">
        <v>74</v>
      </c>
      <c r="B379" s="564"/>
      <c r="C379" s="564"/>
      <c r="D379" s="564"/>
      <c r="E379" s="564"/>
      <c r="F379" s="564"/>
      <c r="G379" s="564"/>
      <c r="H379" s="564"/>
      <c r="I379" s="564"/>
      <c r="J379" s="564"/>
      <c r="K379" s="564"/>
      <c r="L379" s="564"/>
      <c r="M379" s="564"/>
      <c r="N379" s="564"/>
      <c r="O379" s="564"/>
      <c r="P379" s="564"/>
      <c r="Q379" s="564"/>
      <c r="R379" s="564"/>
      <c r="S379" s="564"/>
      <c r="T379" s="564"/>
      <c r="U379" s="564"/>
      <c r="V379" s="564"/>
      <c r="W379" s="564"/>
      <c r="X379" s="564"/>
      <c r="Y379" s="564"/>
      <c r="Z379" s="564"/>
      <c r="AA379" s="555"/>
      <c r="AB379" s="555"/>
      <c r="AC379" s="555"/>
    </row>
    <row r="380" spans="1:68" ht="27" hidden="1" customHeight="1" x14ac:dyDescent="0.25">
      <c r="A380" s="54" t="s">
        <v>594</v>
      </c>
      <c r="B380" s="54" t="s">
        <v>595</v>
      </c>
      <c r="C380" s="31">
        <v>4301051899</v>
      </c>
      <c r="D380" s="576">
        <v>4607091384246</v>
      </c>
      <c r="E380" s="577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597</v>
      </c>
      <c r="B381" s="54" t="s">
        <v>598</v>
      </c>
      <c r="C381" s="31">
        <v>4301051660</v>
      </c>
      <c r="D381" s="576">
        <v>4607091384253</v>
      </c>
      <c r="E381" s="577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9"/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80"/>
      <c r="P382" s="569" t="s">
        <v>72</v>
      </c>
      <c r="Q382" s="570"/>
      <c r="R382" s="570"/>
      <c r="S382" s="570"/>
      <c r="T382" s="570"/>
      <c r="U382" s="570"/>
      <c r="V382" s="571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64"/>
      <c r="B383" s="564"/>
      <c r="C383" s="564"/>
      <c r="D383" s="564"/>
      <c r="E383" s="564"/>
      <c r="F383" s="564"/>
      <c r="G383" s="564"/>
      <c r="H383" s="564"/>
      <c r="I383" s="564"/>
      <c r="J383" s="564"/>
      <c r="K383" s="564"/>
      <c r="L383" s="564"/>
      <c r="M383" s="564"/>
      <c r="N383" s="564"/>
      <c r="O383" s="580"/>
      <c r="P383" s="569" t="s">
        <v>72</v>
      </c>
      <c r="Q383" s="570"/>
      <c r="R383" s="570"/>
      <c r="S383" s="570"/>
      <c r="T383" s="570"/>
      <c r="U383" s="570"/>
      <c r="V383" s="571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78" t="s">
        <v>172</v>
      </c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64"/>
      <c r="P384" s="564"/>
      <c r="Q384" s="564"/>
      <c r="R384" s="564"/>
      <c r="S384" s="564"/>
      <c r="T384" s="564"/>
      <c r="U384" s="564"/>
      <c r="V384" s="564"/>
      <c r="W384" s="564"/>
      <c r="X384" s="564"/>
      <c r="Y384" s="564"/>
      <c r="Z384" s="564"/>
      <c r="AA384" s="555"/>
      <c r="AB384" s="555"/>
      <c r="AC384" s="555"/>
    </row>
    <row r="385" spans="1:68" ht="27" hidden="1" customHeight="1" x14ac:dyDescent="0.25">
      <c r="A385" s="54" t="s">
        <v>599</v>
      </c>
      <c r="B385" s="54" t="s">
        <v>600</v>
      </c>
      <c r="C385" s="31">
        <v>4301060441</v>
      </c>
      <c r="D385" s="576">
        <v>4607091389357</v>
      </c>
      <c r="E385" s="577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1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9"/>
      <c r="B386" s="564"/>
      <c r="C386" s="564"/>
      <c r="D386" s="564"/>
      <c r="E386" s="564"/>
      <c r="F386" s="564"/>
      <c r="G386" s="564"/>
      <c r="H386" s="564"/>
      <c r="I386" s="564"/>
      <c r="J386" s="564"/>
      <c r="K386" s="564"/>
      <c r="L386" s="564"/>
      <c r="M386" s="564"/>
      <c r="N386" s="564"/>
      <c r="O386" s="580"/>
      <c r="P386" s="569" t="s">
        <v>72</v>
      </c>
      <c r="Q386" s="570"/>
      <c r="R386" s="570"/>
      <c r="S386" s="570"/>
      <c r="T386" s="570"/>
      <c r="U386" s="570"/>
      <c r="V386" s="571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64"/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80"/>
      <c r="P387" s="569" t="s">
        <v>72</v>
      </c>
      <c r="Q387" s="570"/>
      <c r="R387" s="570"/>
      <c r="S387" s="570"/>
      <c r="T387" s="570"/>
      <c r="U387" s="570"/>
      <c r="V387" s="571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56" t="s">
        <v>602</v>
      </c>
      <c r="B388" s="657"/>
      <c r="C388" s="657"/>
      <c r="D388" s="657"/>
      <c r="E388" s="657"/>
      <c r="F388" s="657"/>
      <c r="G388" s="657"/>
      <c r="H388" s="657"/>
      <c r="I388" s="657"/>
      <c r="J388" s="657"/>
      <c r="K388" s="657"/>
      <c r="L388" s="657"/>
      <c r="M388" s="657"/>
      <c r="N388" s="657"/>
      <c r="O388" s="657"/>
      <c r="P388" s="657"/>
      <c r="Q388" s="657"/>
      <c r="R388" s="657"/>
      <c r="S388" s="657"/>
      <c r="T388" s="657"/>
      <c r="U388" s="657"/>
      <c r="V388" s="657"/>
      <c r="W388" s="657"/>
      <c r="X388" s="657"/>
      <c r="Y388" s="657"/>
      <c r="Z388" s="657"/>
      <c r="AA388" s="48"/>
      <c r="AB388" s="48"/>
      <c r="AC388" s="48"/>
    </row>
    <row r="389" spans="1:68" ht="16.5" hidden="1" customHeight="1" x14ac:dyDescent="0.25">
      <c r="A389" s="563" t="s">
        <v>603</v>
      </c>
      <c r="B389" s="564"/>
      <c r="C389" s="564"/>
      <c r="D389" s="564"/>
      <c r="E389" s="564"/>
      <c r="F389" s="564"/>
      <c r="G389" s="564"/>
      <c r="H389" s="564"/>
      <c r="I389" s="564"/>
      <c r="J389" s="564"/>
      <c r="K389" s="564"/>
      <c r="L389" s="564"/>
      <c r="M389" s="564"/>
      <c r="N389" s="564"/>
      <c r="O389" s="564"/>
      <c r="P389" s="564"/>
      <c r="Q389" s="564"/>
      <c r="R389" s="564"/>
      <c r="S389" s="564"/>
      <c r="T389" s="564"/>
      <c r="U389" s="564"/>
      <c r="V389" s="564"/>
      <c r="W389" s="564"/>
      <c r="X389" s="564"/>
      <c r="Y389" s="564"/>
      <c r="Z389" s="564"/>
      <c r="AA389" s="554"/>
      <c r="AB389" s="554"/>
      <c r="AC389" s="554"/>
    </row>
    <row r="390" spans="1:68" ht="14.25" hidden="1" customHeight="1" x14ac:dyDescent="0.25">
      <c r="A390" s="578" t="s">
        <v>64</v>
      </c>
      <c r="B390" s="564"/>
      <c r="C390" s="564"/>
      <c r="D390" s="564"/>
      <c r="E390" s="564"/>
      <c r="F390" s="564"/>
      <c r="G390" s="564"/>
      <c r="H390" s="564"/>
      <c r="I390" s="564"/>
      <c r="J390" s="564"/>
      <c r="K390" s="564"/>
      <c r="L390" s="564"/>
      <c r="M390" s="564"/>
      <c r="N390" s="564"/>
      <c r="O390" s="564"/>
      <c r="P390" s="564"/>
      <c r="Q390" s="564"/>
      <c r="R390" s="564"/>
      <c r="S390" s="564"/>
      <c r="T390" s="564"/>
      <c r="U390" s="564"/>
      <c r="V390" s="564"/>
      <c r="W390" s="564"/>
      <c r="X390" s="564"/>
      <c r="Y390" s="564"/>
      <c r="Z390" s="564"/>
      <c r="AA390" s="555"/>
      <c r="AB390" s="555"/>
      <c r="AC390" s="555"/>
    </row>
    <row r="391" spans="1:68" ht="27" hidden="1" customHeight="1" x14ac:dyDescent="0.25">
      <c r="A391" s="54" t="s">
        <v>604</v>
      </c>
      <c r="B391" s="54" t="s">
        <v>605</v>
      </c>
      <c r="C391" s="31">
        <v>4301031405</v>
      </c>
      <c r="D391" s="576">
        <v>4680115886100</v>
      </c>
      <c r="E391" s="577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4301031382</v>
      </c>
      <c r="D392" s="576">
        <v>4680115886117</v>
      </c>
      <c r="E392" s="577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607</v>
      </c>
      <c r="B393" s="54" t="s">
        <v>610</v>
      </c>
      <c r="C393" s="31">
        <v>4301031406</v>
      </c>
      <c r="D393" s="576">
        <v>4680115886117</v>
      </c>
      <c r="E393" s="577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4301031402</v>
      </c>
      <c r="D394" s="576">
        <v>4680115886124</v>
      </c>
      <c r="E394" s="577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59">
        <v>10</v>
      </c>
      <c r="Y394" s="560">
        <f t="shared" si="52"/>
        <v>10.8</v>
      </c>
      <c r="Z394" s="36">
        <f>IFERROR(IF(Y394=0,"",ROUNDUP(Y394/H394,0)*0.00902),"")</f>
        <v>1.804E-2</v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10.388888888888889</v>
      </c>
      <c r="BN394" s="64">
        <f t="shared" si="54"/>
        <v>11.22</v>
      </c>
      <c r="BO394" s="64">
        <f t="shared" si="55"/>
        <v>1.4029180695847361E-2</v>
      </c>
      <c r="BP394" s="64">
        <f t="shared" si="56"/>
        <v>1.5151515151515152E-2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4301031366</v>
      </c>
      <c r="D395" s="576">
        <v>4680115883147</v>
      </c>
      <c r="E395" s="577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4301031362</v>
      </c>
      <c r="D396" s="576">
        <v>4607091384338</v>
      </c>
      <c r="E396" s="577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70</v>
      </c>
      <c r="X396" s="559">
        <v>35</v>
      </c>
      <c r="Y396" s="560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6">
        <v>4607091389524</v>
      </c>
      <c r="E397" s="577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59">
        <v>10.5</v>
      </c>
      <c r="Y397" s="560">
        <f t="shared" si="52"/>
        <v>10.5</v>
      </c>
      <c r="Z397" s="36">
        <f t="shared" si="57"/>
        <v>2.5100000000000001E-2</v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11.149999999999999</v>
      </c>
      <c r="BN397" s="64">
        <f t="shared" si="54"/>
        <v>11.149999999999999</v>
      </c>
      <c r="BO397" s="64">
        <f t="shared" si="55"/>
        <v>2.1367521367521368E-2</v>
      </c>
      <c r="BP397" s="64">
        <f t="shared" si="56"/>
        <v>2.1367521367521368E-2</v>
      </c>
    </row>
    <row r="398" spans="1:68" ht="27" hidden="1" customHeight="1" x14ac:dyDescent="0.25">
      <c r="A398" s="54" t="s">
        <v>621</v>
      </c>
      <c r="B398" s="54" t="s">
        <v>622</v>
      </c>
      <c r="C398" s="31">
        <v>4301031364</v>
      </c>
      <c r="D398" s="576">
        <v>4680115883161</v>
      </c>
      <c r="E398" s="577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6">
        <v>4607091389531</v>
      </c>
      <c r="E399" s="577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6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70</v>
      </c>
      <c r="X399" s="559">
        <v>35</v>
      </c>
      <c r="Y399" s="560">
        <f t="shared" si="52"/>
        <v>35.700000000000003</v>
      </c>
      <c r="Z399" s="36">
        <f t="shared" si="57"/>
        <v>8.5339999999999999E-2</v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37.166666666666664</v>
      </c>
      <c r="BN399" s="64">
        <f t="shared" si="54"/>
        <v>37.910000000000004</v>
      </c>
      <c r="BO399" s="64">
        <f t="shared" si="55"/>
        <v>7.1225071225071226E-2</v>
      </c>
      <c r="BP399" s="64">
        <f t="shared" si="56"/>
        <v>7.2649572649572655E-2</v>
      </c>
    </row>
    <row r="400" spans="1:68" ht="37.5" hidden="1" customHeight="1" x14ac:dyDescent="0.25">
      <c r="A400" s="54" t="s">
        <v>627</v>
      </c>
      <c r="B400" s="54" t="s">
        <v>628</v>
      </c>
      <c r="C400" s="31">
        <v>4301031360</v>
      </c>
      <c r="D400" s="576">
        <v>4607091384345</v>
      </c>
      <c r="E400" s="577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9"/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80"/>
      <c r="P401" s="569" t="s">
        <v>72</v>
      </c>
      <c r="Q401" s="570"/>
      <c r="R401" s="570"/>
      <c r="S401" s="570"/>
      <c r="T401" s="570"/>
      <c r="U401" s="570"/>
      <c r="V401" s="571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40.185185185185176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41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0.21382000000000001</v>
      </c>
      <c r="AA401" s="562"/>
      <c r="AB401" s="562"/>
      <c r="AC401" s="562"/>
    </row>
    <row r="402" spans="1:68" x14ac:dyDescent="0.2">
      <c r="A402" s="564"/>
      <c r="B402" s="564"/>
      <c r="C402" s="564"/>
      <c r="D402" s="564"/>
      <c r="E402" s="564"/>
      <c r="F402" s="564"/>
      <c r="G402" s="564"/>
      <c r="H402" s="564"/>
      <c r="I402" s="564"/>
      <c r="J402" s="564"/>
      <c r="K402" s="564"/>
      <c r="L402" s="564"/>
      <c r="M402" s="564"/>
      <c r="N402" s="564"/>
      <c r="O402" s="580"/>
      <c r="P402" s="569" t="s">
        <v>72</v>
      </c>
      <c r="Q402" s="570"/>
      <c r="R402" s="570"/>
      <c r="S402" s="570"/>
      <c r="T402" s="570"/>
      <c r="U402" s="570"/>
      <c r="V402" s="571"/>
      <c r="W402" s="37" t="s">
        <v>70</v>
      </c>
      <c r="X402" s="561">
        <f>IFERROR(SUM(X391:X400),"0")</f>
        <v>90.5</v>
      </c>
      <c r="Y402" s="561">
        <f>IFERROR(SUM(Y391:Y400),"0")</f>
        <v>92.7</v>
      </c>
      <c r="Z402" s="37"/>
      <c r="AA402" s="562"/>
      <c r="AB402" s="562"/>
      <c r="AC402" s="562"/>
    </row>
    <row r="403" spans="1:68" ht="14.25" hidden="1" customHeight="1" x14ac:dyDescent="0.25">
      <c r="A403" s="578" t="s">
        <v>74</v>
      </c>
      <c r="B403" s="564"/>
      <c r="C403" s="564"/>
      <c r="D403" s="564"/>
      <c r="E403" s="564"/>
      <c r="F403" s="564"/>
      <c r="G403" s="564"/>
      <c r="H403" s="564"/>
      <c r="I403" s="564"/>
      <c r="J403" s="564"/>
      <c r="K403" s="564"/>
      <c r="L403" s="564"/>
      <c r="M403" s="564"/>
      <c r="N403" s="564"/>
      <c r="O403" s="564"/>
      <c r="P403" s="564"/>
      <c r="Q403" s="564"/>
      <c r="R403" s="564"/>
      <c r="S403" s="564"/>
      <c r="T403" s="564"/>
      <c r="U403" s="564"/>
      <c r="V403" s="564"/>
      <c r="W403" s="564"/>
      <c r="X403" s="564"/>
      <c r="Y403" s="564"/>
      <c r="Z403" s="564"/>
      <c r="AA403" s="555"/>
      <c r="AB403" s="555"/>
      <c r="AC403" s="555"/>
    </row>
    <row r="404" spans="1:68" ht="27" hidden="1" customHeight="1" x14ac:dyDescent="0.25">
      <c r="A404" s="54" t="s">
        <v>629</v>
      </c>
      <c r="B404" s="54" t="s">
        <v>630</v>
      </c>
      <c r="C404" s="31">
        <v>4301051284</v>
      </c>
      <c r="D404" s="576">
        <v>4607091384352</v>
      </c>
      <c r="E404" s="577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632</v>
      </c>
      <c r="B405" s="54" t="s">
        <v>633</v>
      </c>
      <c r="C405" s="31">
        <v>4301051431</v>
      </c>
      <c r="D405" s="576">
        <v>4607091389654</v>
      </c>
      <c r="E405" s="577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9"/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80"/>
      <c r="P406" s="569" t="s">
        <v>72</v>
      </c>
      <c r="Q406" s="570"/>
      <c r="R406" s="570"/>
      <c r="S406" s="570"/>
      <c r="T406" s="570"/>
      <c r="U406" s="570"/>
      <c r="V406" s="571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64"/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80"/>
      <c r="P407" s="569" t="s">
        <v>72</v>
      </c>
      <c r="Q407" s="570"/>
      <c r="R407" s="570"/>
      <c r="S407" s="570"/>
      <c r="T407" s="570"/>
      <c r="U407" s="570"/>
      <c r="V407" s="571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63" t="s">
        <v>635</v>
      </c>
      <c r="B408" s="564"/>
      <c r="C408" s="564"/>
      <c r="D408" s="564"/>
      <c r="E408" s="564"/>
      <c r="F408" s="564"/>
      <c r="G408" s="564"/>
      <c r="H408" s="564"/>
      <c r="I408" s="564"/>
      <c r="J408" s="564"/>
      <c r="K408" s="564"/>
      <c r="L408" s="564"/>
      <c r="M408" s="564"/>
      <c r="N408" s="564"/>
      <c r="O408" s="564"/>
      <c r="P408" s="564"/>
      <c r="Q408" s="564"/>
      <c r="R408" s="564"/>
      <c r="S408" s="564"/>
      <c r="T408" s="564"/>
      <c r="U408" s="564"/>
      <c r="V408" s="564"/>
      <c r="W408" s="564"/>
      <c r="X408" s="564"/>
      <c r="Y408" s="564"/>
      <c r="Z408" s="564"/>
      <c r="AA408" s="554"/>
      <c r="AB408" s="554"/>
      <c r="AC408" s="554"/>
    </row>
    <row r="409" spans="1:68" ht="14.25" hidden="1" customHeight="1" x14ac:dyDescent="0.25">
      <c r="A409" s="578" t="s">
        <v>137</v>
      </c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64"/>
      <c r="P409" s="564"/>
      <c r="Q409" s="564"/>
      <c r="R409" s="564"/>
      <c r="S409" s="564"/>
      <c r="T409" s="564"/>
      <c r="U409" s="564"/>
      <c r="V409" s="564"/>
      <c r="W409" s="564"/>
      <c r="X409" s="564"/>
      <c r="Y409" s="564"/>
      <c r="Z409" s="564"/>
      <c r="AA409" s="555"/>
      <c r="AB409" s="555"/>
      <c r="AC409" s="555"/>
    </row>
    <row r="410" spans="1:68" ht="27" hidden="1" customHeight="1" x14ac:dyDescent="0.25">
      <c r="A410" s="54" t="s">
        <v>636</v>
      </c>
      <c r="B410" s="54" t="s">
        <v>637</v>
      </c>
      <c r="C410" s="31">
        <v>4301020319</v>
      </c>
      <c r="D410" s="576">
        <v>4680115885240</v>
      </c>
      <c r="E410" s="577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9"/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80"/>
      <c r="P411" s="569" t="s">
        <v>72</v>
      </c>
      <c r="Q411" s="570"/>
      <c r="R411" s="570"/>
      <c r="S411" s="570"/>
      <c r="T411" s="570"/>
      <c r="U411" s="570"/>
      <c r="V411" s="571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64"/>
      <c r="B412" s="564"/>
      <c r="C412" s="564"/>
      <c r="D412" s="564"/>
      <c r="E412" s="564"/>
      <c r="F412" s="564"/>
      <c r="G412" s="564"/>
      <c r="H412" s="564"/>
      <c r="I412" s="564"/>
      <c r="J412" s="564"/>
      <c r="K412" s="564"/>
      <c r="L412" s="564"/>
      <c r="M412" s="564"/>
      <c r="N412" s="564"/>
      <c r="O412" s="580"/>
      <c r="P412" s="569" t="s">
        <v>72</v>
      </c>
      <c r="Q412" s="570"/>
      <c r="R412" s="570"/>
      <c r="S412" s="570"/>
      <c r="T412" s="570"/>
      <c r="U412" s="570"/>
      <c r="V412" s="571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8" t="s">
        <v>64</v>
      </c>
      <c r="B413" s="564"/>
      <c r="C413" s="564"/>
      <c r="D413" s="564"/>
      <c r="E413" s="564"/>
      <c r="F413" s="564"/>
      <c r="G413" s="564"/>
      <c r="H413" s="564"/>
      <c r="I413" s="564"/>
      <c r="J413" s="564"/>
      <c r="K413" s="564"/>
      <c r="L413" s="564"/>
      <c r="M413" s="564"/>
      <c r="N413" s="564"/>
      <c r="O413" s="564"/>
      <c r="P413" s="564"/>
      <c r="Q413" s="564"/>
      <c r="R413" s="564"/>
      <c r="S413" s="564"/>
      <c r="T413" s="564"/>
      <c r="U413" s="564"/>
      <c r="V413" s="564"/>
      <c r="W413" s="564"/>
      <c r="X413" s="564"/>
      <c r="Y413" s="564"/>
      <c r="Z413" s="564"/>
      <c r="AA413" s="555"/>
      <c r="AB413" s="555"/>
      <c r="AC413" s="555"/>
    </row>
    <row r="414" spans="1:68" ht="27" hidden="1" customHeight="1" x14ac:dyDescent="0.25">
      <c r="A414" s="54" t="s">
        <v>639</v>
      </c>
      <c r="B414" s="54" t="s">
        <v>640</v>
      </c>
      <c r="C414" s="31">
        <v>4301031403</v>
      </c>
      <c r="D414" s="576">
        <v>4680115886094</v>
      </c>
      <c r="E414" s="577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642</v>
      </c>
      <c r="B415" s="54" t="s">
        <v>643</v>
      </c>
      <c r="C415" s="31">
        <v>4301031363</v>
      </c>
      <c r="D415" s="576">
        <v>4607091389425</v>
      </c>
      <c r="E415" s="577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645</v>
      </c>
      <c r="B416" s="54" t="s">
        <v>646</v>
      </c>
      <c r="C416" s="31">
        <v>4301031373</v>
      </c>
      <c r="D416" s="576">
        <v>4680115880771</v>
      </c>
      <c r="E416" s="577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4301031359</v>
      </c>
      <c r="D417" s="576">
        <v>4607091389500</v>
      </c>
      <c r="E417" s="577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59">
        <v>14</v>
      </c>
      <c r="Y417" s="560">
        <f>IFERROR(IF(X417="",0,CEILING((X417/$H417),1)*$H417),"")</f>
        <v>14.700000000000001</v>
      </c>
      <c r="Z417" s="36">
        <f>IFERROR(IF(Y417=0,"",ROUNDUP(Y417/H417,0)*0.00502),"")</f>
        <v>3.5140000000000005E-2</v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14.866666666666665</v>
      </c>
      <c r="BN417" s="64">
        <f>IFERROR(Y417*I417/H417,"0")</f>
        <v>15.61</v>
      </c>
      <c r="BO417" s="64">
        <f>IFERROR(1/J417*(X417/H417),"0")</f>
        <v>2.8490028490028491E-2</v>
      </c>
      <c r="BP417" s="64">
        <f>IFERROR(1/J417*(Y417/H417),"0")</f>
        <v>2.9914529914529919E-2</v>
      </c>
    </row>
    <row r="418" spans="1:68" x14ac:dyDescent="0.2">
      <c r="A418" s="579"/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80"/>
      <c r="P418" s="569" t="s">
        <v>72</v>
      </c>
      <c r="Q418" s="570"/>
      <c r="R418" s="570"/>
      <c r="S418" s="570"/>
      <c r="T418" s="570"/>
      <c r="U418" s="570"/>
      <c r="V418" s="571"/>
      <c r="W418" s="37" t="s">
        <v>73</v>
      </c>
      <c r="X418" s="561">
        <f>IFERROR(X414/H414,"0")+IFERROR(X415/H415,"0")+IFERROR(X416/H416,"0")+IFERROR(X417/H417,"0")</f>
        <v>6.6666666666666661</v>
      </c>
      <c r="Y418" s="561">
        <f>IFERROR(Y414/H414,"0")+IFERROR(Y415/H415,"0")+IFERROR(Y416/H416,"0")+IFERROR(Y417/H417,"0")</f>
        <v>7</v>
      </c>
      <c r="Z418" s="561">
        <f>IFERROR(IF(Z414="",0,Z414),"0")+IFERROR(IF(Z415="",0,Z415),"0")+IFERROR(IF(Z416="",0,Z416),"0")+IFERROR(IF(Z417="",0,Z417),"0")</f>
        <v>3.5140000000000005E-2</v>
      </c>
      <c r="AA418" s="562"/>
      <c r="AB418" s="562"/>
      <c r="AC418" s="562"/>
    </row>
    <row r="419" spans="1:68" x14ac:dyDescent="0.2">
      <c r="A419" s="564"/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80"/>
      <c r="P419" s="569" t="s">
        <v>72</v>
      </c>
      <c r="Q419" s="570"/>
      <c r="R419" s="570"/>
      <c r="S419" s="570"/>
      <c r="T419" s="570"/>
      <c r="U419" s="570"/>
      <c r="V419" s="571"/>
      <c r="W419" s="37" t="s">
        <v>70</v>
      </c>
      <c r="X419" s="561">
        <f>IFERROR(SUM(X414:X417),"0")</f>
        <v>14</v>
      </c>
      <c r="Y419" s="561">
        <f>IFERROR(SUM(Y414:Y417),"0")</f>
        <v>14.700000000000001</v>
      </c>
      <c r="Z419" s="37"/>
      <c r="AA419" s="562"/>
      <c r="AB419" s="562"/>
      <c r="AC419" s="562"/>
    </row>
    <row r="420" spans="1:68" ht="16.5" hidden="1" customHeight="1" x14ac:dyDescent="0.25">
      <c r="A420" s="563" t="s">
        <v>650</v>
      </c>
      <c r="B420" s="564"/>
      <c r="C420" s="564"/>
      <c r="D420" s="564"/>
      <c r="E420" s="564"/>
      <c r="F420" s="564"/>
      <c r="G420" s="564"/>
      <c r="H420" s="564"/>
      <c r="I420" s="564"/>
      <c r="J420" s="564"/>
      <c r="K420" s="564"/>
      <c r="L420" s="564"/>
      <c r="M420" s="564"/>
      <c r="N420" s="564"/>
      <c r="O420" s="564"/>
      <c r="P420" s="564"/>
      <c r="Q420" s="564"/>
      <c r="R420" s="564"/>
      <c r="S420" s="564"/>
      <c r="T420" s="564"/>
      <c r="U420" s="564"/>
      <c r="V420" s="564"/>
      <c r="W420" s="564"/>
      <c r="X420" s="564"/>
      <c r="Y420" s="564"/>
      <c r="Z420" s="564"/>
      <c r="AA420" s="554"/>
      <c r="AB420" s="554"/>
      <c r="AC420" s="554"/>
    </row>
    <row r="421" spans="1:68" ht="14.25" hidden="1" customHeight="1" x14ac:dyDescent="0.25">
      <c r="A421" s="578" t="s">
        <v>64</v>
      </c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64"/>
      <c r="P421" s="564"/>
      <c r="Q421" s="564"/>
      <c r="R421" s="564"/>
      <c r="S421" s="564"/>
      <c r="T421" s="564"/>
      <c r="U421" s="564"/>
      <c r="V421" s="564"/>
      <c r="W421" s="564"/>
      <c r="X421" s="564"/>
      <c r="Y421" s="564"/>
      <c r="Z421" s="564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6">
        <v>4680115885110</v>
      </c>
      <c r="E422" s="577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70</v>
      </c>
      <c r="X422" s="559">
        <v>60</v>
      </c>
      <c r="Y422" s="560">
        <f>IFERROR(IF(X422="",0,CEILING((X422/$H422),1)*$H422),"")</f>
        <v>60</v>
      </c>
      <c r="Z422" s="36">
        <f>IFERROR(IF(Y422=0,"",ROUNDUP(Y422/H422,0)*0.00651),"")</f>
        <v>0.32550000000000001</v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105</v>
      </c>
      <c r="BN422" s="64">
        <f>IFERROR(Y422*I422/H422,"0")</f>
        <v>105</v>
      </c>
      <c r="BO422" s="64">
        <f>IFERROR(1/J422*(X422/H422),"0")</f>
        <v>0.27472527472527475</v>
      </c>
      <c r="BP422" s="64">
        <f>IFERROR(1/J422*(Y422/H422),"0")</f>
        <v>0.27472527472527475</v>
      </c>
    </row>
    <row r="423" spans="1:68" x14ac:dyDescent="0.2">
      <c r="A423" s="579"/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80"/>
      <c r="P423" s="569" t="s">
        <v>72</v>
      </c>
      <c r="Q423" s="570"/>
      <c r="R423" s="570"/>
      <c r="S423" s="570"/>
      <c r="T423" s="570"/>
      <c r="U423" s="570"/>
      <c r="V423" s="571"/>
      <c r="W423" s="37" t="s">
        <v>73</v>
      </c>
      <c r="X423" s="561">
        <f>IFERROR(X422/H422,"0")</f>
        <v>50</v>
      </c>
      <c r="Y423" s="561">
        <f>IFERROR(Y422/H422,"0")</f>
        <v>50</v>
      </c>
      <c r="Z423" s="561">
        <f>IFERROR(IF(Z422="",0,Z422),"0")</f>
        <v>0.32550000000000001</v>
      </c>
      <c r="AA423" s="562"/>
      <c r="AB423" s="562"/>
      <c r="AC423" s="562"/>
    </row>
    <row r="424" spans="1:68" x14ac:dyDescent="0.2">
      <c r="A424" s="564"/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80"/>
      <c r="P424" s="569" t="s">
        <v>72</v>
      </c>
      <c r="Q424" s="570"/>
      <c r="R424" s="570"/>
      <c r="S424" s="570"/>
      <c r="T424" s="570"/>
      <c r="U424" s="570"/>
      <c r="V424" s="571"/>
      <c r="W424" s="37" t="s">
        <v>70</v>
      </c>
      <c r="X424" s="561">
        <f>IFERROR(SUM(X422:X422),"0")</f>
        <v>60</v>
      </c>
      <c r="Y424" s="561">
        <f>IFERROR(SUM(Y422:Y422),"0")</f>
        <v>60</v>
      </c>
      <c r="Z424" s="37"/>
      <c r="AA424" s="562"/>
      <c r="AB424" s="562"/>
      <c r="AC424" s="562"/>
    </row>
    <row r="425" spans="1:68" ht="16.5" hidden="1" customHeight="1" x14ac:dyDescent="0.25">
      <c r="A425" s="563" t="s">
        <v>654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54"/>
      <c r="AB425" s="554"/>
      <c r="AC425" s="554"/>
    </row>
    <row r="426" spans="1:68" ht="14.25" hidden="1" customHeight="1" x14ac:dyDescent="0.25">
      <c r="A426" s="578" t="s">
        <v>64</v>
      </c>
      <c r="B426" s="564"/>
      <c r="C426" s="564"/>
      <c r="D426" s="564"/>
      <c r="E426" s="564"/>
      <c r="F426" s="564"/>
      <c r="G426" s="564"/>
      <c r="H426" s="564"/>
      <c r="I426" s="564"/>
      <c r="J426" s="564"/>
      <c r="K426" s="564"/>
      <c r="L426" s="564"/>
      <c r="M426" s="564"/>
      <c r="N426" s="564"/>
      <c r="O426" s="564"/>
      <c r="P426" s="564"/>
      <c r="Q426" s="564"/>
      <c r="R426" s="564"/>
      <c r="S426" s="564"/>
      <c r="T426" s="564"/>
      <c r="U426" s="564"/>
      <c r="V426" s="564"/>
      <c r="W426" s="564"/>
      <c r="X426" s="564"/>
      <c r="Y426" s="564"/>
      <c r="Z426" s="564"/>
      <c r="AA426" s="555"/>
      <c r="AB426" s="555"/>
      <c r="AC426" s="555"/>
    </row>
    <row r="427" spans="1:68" ht="27" hidden="1" customHeight="1" x14ac:dyDescent="0.25">
      <c r="A427" s="54" t="s">
        <v>655</v>
      </c>
      <c r="B427" s="54" t="s">
        <v>656</v>
      </c>
      <c r="C427" s="31">
        <v>4301031261</v>
      </c>
      <c r="D427" s="576">
        <v>4680115885103</v>
      </c>
      <c r="E427" s="577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9"/>
      <c r="B428" s="564"/>
      <c r="C428" s="564"/>
      <c r="D428" s="564"/>
      <c r="E428" s="564"/>
      <c r="F428" s="564"/>
      <c r="G428" s="564"/>
      <c r="H428" s="564"/>
      <c r="I428" s="564"/>
      <c r="J428" s="564"/>
      <c r="K428" s="564"/>
      <c r="L428" s="564"/>
      <c r="M428" s="564"/>
      <c r="N428" s="564"/>
      <c r="O428" s="580"/>
      <c r="P428" s="569" t="s">
        <v>72</v>
      </c>
      <c r="Q428" s="570"/>
      <c r="R428" s="570"/>
      <c r="S428" s="570"/>
      <c r="T428" s="570"/>
      <c r="U428" s="570"/>
      <c r="V428" s="571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64"/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80"/>
      <c r="P429" s="569" t="s">
        <v>72</v>
      </c>
      <c r="Q429" s="570"/>
      <c r="R429" s="570"/>
      <c r="S429" s="570"/>
      <c r="T429" s="570"/>
      <c r="U429" s="570"/>
      <c r="V429" s="571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56" t="s">
        <v>658</v>
      </c>
      <c r="B430" s="657"/>
      <c r="C430" s="657"/>
      <c r="D430" s="657"/>
      <c r="E430" s="657"/>
      <c r="F430" s="657"/>
      <c r="G430" s="657"/>
      <c r="H430" s="657"/>
      <c r="I430" s="657"/>
      <c r="J430" s="657"/>
      <c r="K430" s="657"/>
      <c r="L430" s="657"/>
      <c r="M430" s="657"/>
      <c r="N430" s="657"/>
      <c r="O430" s="657"/>
      <c r="P430" s="657"/>
      <c r="Q430" s="657"/>
      <c r="R430" s="657"/>
      <c r="S430" s="657"/>
      <c r="T430" s="657"/>
      <c r="U430" s="657"/>
      <c r="V430" s="657"/>
      <c r="W430" s="657"/>
      <c r="X430" s="657"/>
      <c r="Y430" s="657"/>
      <c r="Z430" s="657"/>
      <c r="AA430" s="48"/>
      <c r="AB430" s="48"/>
      <c r="AC430" s="48"/>
    </row>
    <row r="431" spans="1:68" ht="16.5" hidden="1" customHeight="1" x14ac:dyDescent="0.25">
      <c r="A431" s="563" t="s">
        <v>658</v>
      </c>
      <c r="B431" s="564"/>
      <c r="C431" s="564"/>
      <c r="D431" s="564"/>
      <c r="E431" s="564"/>
      <c r="F431" s="564"/>
      <c r="G431" s="564"/>
      <c r="H431" s="564"/>
      <c r="I431" s="564"/>
      <c r="J431" s="564"/>
      <c r="K431" s="564"/>
      <c r="L431" s="564"/>
      <c r="M431" s="564"/>
      <c r="N431" s="564"/>
      <c r="O431" s="564"/>
      <c r="P431" s="564"/>
      <c r="Q431" s="564"/>
      <c r="R431" s="564"/>
      <c r="S431" s="564"/>
      <c r="T431" s="564"/>
      <c r="U431" s="564"/>
      <c r="V431" s="564"/>
      <c r="W431" s="564"/>
      <c r="X431" s="564"/>
      <c r="Y431" s="564"/>
      <c r="Z431" s="564"/>
      <c r="AA431" s="554"/>
      <c r="AB431" s="554"/>
      <c r="AC431" s="554"/>
    </row>
    <row r="432" spans="1:68" ht="14.25" hidden="1" customHeight="1" x14ac:dyDescent="0.25">
      <c r="A432" s="578" t="s">
        <v>103</v>
      </c>
      <c r="B432" s="564"/>
      <c r="C432" s="564"/>
      <c r="D432" s="564"/>
      <c r="E432" s="564"/>
      <c r="F432" s="564"/>
      <c r="G432" s="564"/>
      <c r="H432" s="564"/>
      <c r="I432" s="564"/>
      <c r="J432" s="564"/>
      <c r="K432" s="564"/>
      <c r="L432" s="564"/>
      <c r="M432" s="564"/>
      <c r="N432" s="564"/>
      <c r="O432" s="564"/>
      <c r="P432" s="564"/>
      <c r="Q432" s="564"/>
      <c r="R432" s="564"/>
      <c r="S432" s="564"/>
      <c r="T432" s="564"/>
      <c r="U432" s="564"/>
      <c r="V432" s="564"/>
      <c r="W432" s="564"/>
      <c r="X432" s="564"/>
      <c r="Y432" s="564"/>
      <c r="Z432" s="564"/>
      <c r="AA432" s="555"/>
      <c r="AB432" s="555"/>
      <c r="AC432" s="555"/>
    </row>
    <row r="433" spans="1:68" ht="27" customHeight="1" x14ac:dyDescent="0.25">
      <c r="A433" s="54" t="s">
        <v>659</v>
      </c>
      <c r="B433" s="54" t="s">
        <v>660</v>
      </c>
      <c r="C433" s="31">
        <v>4301011795</v>
      </c>
      <c r="D433" s="576">
        <v>4607091389067</v>
      </c>
      <c r="E433" s="577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70</v>
      </c>
      <c r="X433" s="559">
        <v>100</v>
      </c>
      <c r="Y433" s="560">
        <f t="shared" ref="Y433:Y446" si="58">IFERROR(IF(X433="",0,CEILING((X433/$H433),1)*$H433),"")</f>
        <v>100.32000000000001</v>
      </c>
      <c r="Z433" s="36">
        <f t="shared" ref="Z433:Z439" si="59">IFERROR(IF(Y433=0,"",ROUNDUP(Y433/H433,0)*0.01196),"")</f>
        <v>0.22724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106.81818181818181</v>
      </c>
      <c r="BN433" s="64">
        <f t="shared" ref="BN433:BN446" si="61">IFERROR(Y433*I433/H433,"0")</f>
        <v>107.16</v>
      </c>
      <c r="BO433" s="64">
        <f t="shared" ref="BO433:BO446" si="62">IFERROR(1/J433*(X433/H433),"0")</f>
        <v>0.18210955710955709</v>
      </c>
      <c r="BP433" s="64">
        <f t="shared" ref="BP433:BP446" si="63">IFERROR(1/J433*(Y433/H433),"0")</f>
        <v>0.18269230769230771</v>
      </c>
    </row>
    <row r="434" spans="1:68" ht="27" hidden="1" customHeight="1" x14ac:dyDescent="0.25">
      <c r="A434" s="54" t="s">
        <v>662</v>
      </c>
      <c r="B434" s="54" t="s">
        <v>663</v>
      </c>
      <c r="C434" s="31">
        <v>4301011961</v>
      </c>
      <c r="D434" s="576">
        <v>4680115885271</v>
      </c>
      <c r="E434" s="577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6">
        <v>4680115885226</v>
      </c>
      <c r="E435" s="577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59">
        <v>90</v>
      </c>
      <c r="Y435" s="560">
        <f t="shared" si="58"/>
        <v>95.04</v>
      </c>
      <c r="Z435" s="36">
        <f t="shared" si="59"/>
        <v>0.21528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96.136363636363626</v>
      </c>
      <c r="BN435" s="64">
        <f t="shared" si="61"/>
        <v>101.52000000000001</v>
      </c>
      <c r="BO435" s="64">
        <f t="shared" si="62"/>
        <v>0.16389860139860138</v>
      </c>
      <c r="BP435" s="64">
        <f t="shared" si="63"/>
        <v>0.17307692307692307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4301012145</v>
      </c>
      <c r="D436" s="576">
        <v>4607091383522</v>
      </c>
      <c r="E436" s="577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670</v>
      </c>
      <c r="Q436" s="566"/>
      <c r="R436" s="566"/>
      <c r="S436" s="566"/>
      <c r="T436" s="567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672</v>
      </c>
      <c r="B437" s="54" t="s">
        <v>673</v>
      </c>
      <c r="C437" s="31">
        <v>4301011774</v>
      </c>
      <c r="D437" s="576">
        <v>4680115884502</v>
      </c>
      <c r="E437" s="577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6">
        <v>4607091389104</v>
      </c>
      <c r="E438" s="577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59">
        <v>200</v>
      </c>
      <c r="Y438" s="560">
        <f t="shared" si="58"/>
        <v>200.64000000000001</v>
      </c>
      <c r="Z438" s="36">
        <f t="shared" si="59"/>
        <v>0.45448</v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213.63636363636363</v>
      </c>
      <c r="BN438" s="64">
        <f t="shared" si="61"/>
        <v>214.32</v>
      </c>
      <c r="BO438" s="64">
        <f t="shared" si="62"/>
        <v>0.36421911421911418</v>
      </c>
      <c r="BP438" s="64">
        <f t="shared" si="63"/>
        <v>0.36538461538461542</v>
      </c>
    </row>
    <row r="439" spans="1:68" ht="16.5" hidden="1" customHeight="1" x14ac:dyDescent="0.25">
      <c r="A439" s="54" t="s">
        <v>678</v>
      </c>
      <c r="B439" s="54" t="s">
        <v>679</v>
      </c>
      <c r="C439" s="31">
        <v>4301011799</v>
      </c>
      <c r="D439" s="576">
        <v>4680115884519</v>
      </c>
      <c r="E439" s="577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4301012125</v>
      </c>
      <c r="D440" s="576">
        <v>4680115886391</v>
      </c>
      <c r="E440" s="577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2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6">
        <v>4680115880603</v>
      </c>
      <c r="E441" s="577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70</v>
      </c>
      <c r="X441" s="559">
        <v>90</v>
      </c>
      <c r="Y441" s="560">
        <f t="shared" si="58"/>
        <v>91.2</v>
      </c>
      <c r="Z441" s="36">
        <f>IFERROR(IF(Y441=0,"",ROUNDUP(Y441/H441,0)*0.00902),"")</f>
        <v>0.17138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129.9375</v>
      </c>
      <c r="BN441" s="64">
        <f t="shared" si="61"/>
        <v>131.66999999999999</v>
      </c>
      <c r="BO441" s="64">
        <f t="shared" si="62"/>
        <v>0.14204545454545456</v>
      </c>
      <c r="BP441" s="64">
        <f t="shared" si="63"/>
        <v>0.14393939393939395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4301012146</v>
      </c>
      <c r="D442" s="576">
        <v>4607091389999</v>
      </c>
      <c r="E442" s="577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0" t="s">
        <v>687</v>
      </c>
      <c r="Q442" s="566"/>
      <c r="R442" s="566"/>
      <c r="S442" s="566"/>
      <c r="T442" s="567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4301012036</v>
      </c>
      <c r="D443" s="576">
        <v>4680115882782</v>
      </c>
      <c r="E443" s="577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690</v>
      </c>
      <c r="B444" s="54" t="s">
        <v>691</v>
      </c>
      <c r="C444" s="31">
        <v>4301012050</v>
      </c>
      <c r="D444" s="576">
        <v>4680115885479</v>
      </c>
      <c r="E444" s="577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8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6">
        <v>4607091389982</v>
      </c>
      <c r="E445" s="577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59">
        <v>168</v>
      </c>
      <c r="Y445" s="560">
        <f t="shared" si="58"/>
        <v>169.20000000000002</v>
      </c>
      <c r="Z445" s="36">
        <f>IFERROR(IF(Y445=0,"",ROUNDUP(Y445/H445,0)*0.00902),"")</f>
        <v>0.42393999999999998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177.8</v>
      </c>
      <c r="BN445" s="64">
        <f t="shared" si="61"/>
        <v>179.07000000000002</v>
      </c>
      <c r="BO445" s="64">
        <f t="shared" si="62"/>
        <v>0.35353535353535354</v>
      </c>
      <c r="BP445" s="64">
        <f t="shared" si="63"/>
        <v>0.35606060606060613</v>
      </c>
    </row>
    <row r="446" spans="1:68" ht="27" hidden="1" customHeight="1" x14ac:dyDescent="0.25">
      <c r="A446" s="54" t="s">
        <v>692</v>
      </c>
      <c r="B446" s="54" t="s">
        <v>694</v>
      </c>
      <c r="C446" s="31">
        <v>4301012034</v>
      </c>
      <c r="D446" s="576">
        <v>4607091389982</v>
      </c>
      <c r="E446" s="577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9"/>
      <c r="B447" s="564"/>
      <c r="C447" s="564"/>
      <c r="D447" s="564"/>
      <c r="E447" s="564"/>
      <c r="F447" s="564"/>
      <c r="G447" s="564"/>
      <c r="H447" s="564"/>
      <c r="I447" s="564"/>
      <c r="J447" s="564"/>
      <c r="K447" s="564"/>
      <c r="L447" s="564"/>
      <c r="M447" s="564"/>
      <c r="N447" s="564"/>
      <c r="O447" s="580"/>
      <c r="P447" s="569" t="s">
        <v>72</v>
      </c>
      <c r="Q447" s="570"/>
      <c r="R447" s="570"/>
      <c r="S447" s="570"/>
      <c r="T447" s="570"/>
      <c r="U447" s="570"/>
      <c r="V447" s="571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139.28030303030303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141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1.4923200000000001</v>
      </c>
      <c r="AA447" s="562"/>
      <c r="AB447" s="562"/>
      <c r="AC447" s="562"/>
    </row>
    <row r="448" spans="1:68" x14ac:dyDescent="0.2">
      <c r="A448" s="564"/>
      <c r="B448" s="564"/>
      <c r="C448" s="564"/>
      <c r="D448" s="564"/>
      <c r="E448" s="564"/>
      <c r="F448" s="564"/>
      <c r="G448" s="564"/>
      <c r="H448" s="564"/>
      <c r="I448" s="564"/>
      <c r="J448" s="564"/>
      <c r="K448" s="564"/>
      <c r="L448" s="564"/>
      <c r="M448" s="564"/>
      <c r="N448" s="564"/>
      <c r="O448" s="580"/>
      <c r="P448" s="569" t="s">
        <v>72</v>
      </c>
      <c r="Q448" s="570"/>
      <c r="R448" s="570"/>
      <c r="S448" s="570"/>
      <c r="T448" s="570"/>
      <c r="U448" s="570"/>
      <c r="V448" s="571"/>
      <c r="W448" s="37" t="s">
        <v>70</v>
      </c>
      <c r="X448" s="561">
        <f>IFERROR(SUM(X433:X446),"0")</f>
        <v>648</v>
      </c>
      <c r="Y448" s="561">
        <f>IFERROR(SUM(Y433:Y446),"0")</f>
        <v>656.4</v>
      </c>
      <c r="Z448" s="37"/>
      <c r="AA448" s="562"/>
      <c r="AB448" s="562"/>
      <c r="AC448" s="562"/>
    </row>
    <row r="449" spans="1:68" ht="14.25" hidden="1" customHeight="1" x14ac:dyDescent="0.25">
      <c r="A449" s="578" t="s">
        <v>137</v>
      </c>
      <c r="B449" s="564"/>
      <c r="C449" s="564"/>
      <c r="D449" s="564"/>
      <c r="E449" s="564"/>
      <c r="F449" s="564"/>
      <c r="G449" s="564"/>
      <c r="H449" s="564"/>
      <c r="I449" s="564"/>
      <c r="J449" s="564"/>
      <c r="K449" s="564"/>
      <c r="L449" s="564"/>
      <c r="M449" s="564"/>
      <c r="N449" s="564"/>
      <c r="O449" s="564"/>
      <c r="P449" s="564"/>
      <c r="Q449" s="564"/>
      <c r="R449" s="564"/>
      <c r="S449" s="564"/>
      <c r="T449" s="564"/>
      <c r="U449" s="564"/>
      <c r="V449" s="564"/>
      <c r="W449" s="564"/>
      <c r="X449" s="564"/>
      <c r="Y449" s="564"/>
      <c r="Z449" s="564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6">
        <v>4607091388930</v>
      </c>
      <c r="E450" s="577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70</v>
      </c>
      <c r="X450" s="559">
        <v>150</v>
      </c>
      <c r="Y450" s="560">
        <f>IFERROR(IF(X450="",0,CEILING((X450/$H450),1)*$H450),"")</f>
        <v>153.12</v>
      </c>
      <c r="Z450" s="36">
        <f>IFERROR(IF(Y450=0,"",ROUNDUP(Y450/H450,0)*0.01196),"")</f>
        <v>0.34683999999999998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160.22727272727272</v>
      </c>
      <c r="BN450" s="64">
        <f>IFERROR(Y450*I450/H450,"0")</f>
        <v>163.56</v>
      </c>
      <c r="BO450" s="64">
        <f>IFERROR(1/J450*(X450/H450),"0")</f>
        <v>0.27316433566433568</v>
      </c>
      <c r="BP450" s="64">
        <f>IFERROR(1/J450*(Y450/H450),"0")</f>
        <v>0.27884615384615385</v>
      </c>
    </row>
    <row r="451" spans="1:68" ht="16.5" hidden="1" customHeight="1" x14ac:dyDescent="0.25">
      <c r="A451" s="54" t="s">
        <v>698</v>
      </c>
      <c r="B451" s="54" t="s">
        <v>699</v>
      </c>
      <c r="C451" s="31">
        <v>4301020384</v>
      </c>
      <c r="D451" s="576">
        <v>4680115886407</v>
      </c>
      <c r="E451" s="577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700</v>
      </c>
      <c r="B452" s="54" t="s">
        <v>701</v>
      </c>
      <c r="C452" s="31">
        <v>4301020385</v>
      </c>
      <c r="D452" s="576">
        <v>4680115880054</v>
      </c>
      <c r="E452" s="577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0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7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80"/>
      <c r="P453" s="569" t="s">
        <v>72</v>
      </c>
      <c r="Q453" s="570"/>
      <c r="R453" s="570"/>
      <c r="S453" s="570"/>
      <c r="T453" s="570"/>
      <c r="U453" s="570"/>
      <c r="V453" s="571"/>
      <c r="W453" s="37" t="s">
        <v>73</v>
      </c>
      <c r="X453" s="561">
        <f>IFERROR(X450/H450,"0")+IFERROR(X451/H451,"0")+IFERROR(X452/H452,"0")</f>
        <v>28.409090909090907</v>
      </c>
      <c r="Y453" s="561">
        <f>IFERROR(Y450/H450,"0")+IFERROR(Y451/H451,"0")+IFERROR(Y452/H452,"0")</f>
        <v>29</v>
      </c>
      <c r="Z453" s="561">
        <f>IFERROR(IF(Z450="",0,Z450),"0")+IFERROR(IF(Z451="",0,Z451),"0")+IFERROR(IF(Z452="",0,Z452),"0")</f>
        <v>0.34683999999999998</v>
      </c>
      <c r="AA453" s="562"/>
      <c r="AB453" s="562"/>
      <c r="AC453" s="562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80"/>
      <c r="P454" s="569" t="s">
        <v>72</v>
      </c>
      <c r="Q454" s="570"/>
      <c r="R454" s="570"/>
      <c r="S454" s="570"/>
      <c r="T454" s="570"/>
      <c r="U454" s="570"/>
      <c r="V454" s="571"/>
      <c r="W454" s="37" t="s">
        <v>70</v>
      </c>
      <c r="X454" s="561">
        <f>IFERROR(SUM(X450:X452),"0")</f>
        <v>150</v>
      </c>
      <c r="Y454" s="561">
        <f>IFERROR(SUM(Y450:Y452),"0")</f>
        <v>153.12</v>
      </c>
      <c r="Z454" s="37"/>
      <c r="AA454" s="562"/>
      <c r="AB454" s="562"/>
      <c r="AC454" s="562"/>
    </row>
    <row r="455" spans="1:68" ht="14.25" hidden="1" customHeight="1" x14ac:dyDescent="0.25">
      <c r="A455" s="578" t="s">
        <v>64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6">
        <v>4680115883116</v>
      </c>
      <c r="E456" s="577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70</v>
      </c>
      <c r="X456" s="559">
        <v>40</v>
      </c>
      <c r="Y456" s="560">
        <f t="shared" ref="Y456:Y462" si="64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42.727272727272727</v>
      </c>
      <c r="BN456" s="64">
        <f t="shared" ref="BN456:BN462" si="66">IFERROR(Y456*I456/H456,"0")</f>
        <v>45.12</v>
      </c>
      <c r="BO456" s="64">
        <f t="shared" ref="BO456:BO462" si="67">IFERROR(1/J456*(X456/H456),"0")</f>
        <v>7.2843822843822847E-2</v>
      </c>
      <c r="BP456" s="64">
        <f t="shared" ref="BP456:BP462" si="68">IFERROR(1/J456*(Y456/H456),"0")</f>
        <v>7.6923076923076927E-2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6">
        <v>4680115883093</v>
      </c>
      <c r="E457" s="577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59">
        <v>30</v>
      </c>
      <c r="Y457" s="560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32.04545454545454</v>
      </c>
      <c r="BN457" s="64">
        <f t="shared" si="66"/>
        <v>33.839999999999996</v>
      </c>
      <c r="BO457" s="64">
        <f t="shared" si="67"/>
        <v>5.4632867132867136E-2</v>
      </c>
      <c r="BP457" s="64">
        <f t="shared" si="68"/>
        <v>5.7692307692307696E-2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6">
        <v>4680115883109</v>
      </c>
      <c r="E458" s="577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59">
        <v>100</v>
      </c>
      <c r="Y458" s="560">
        <f t="shared" si="64"/>
        <v>100.32000000000001</v>
      </c>
      <c r="Z458" s="36">
        <f>IFERROR(IF(Y458=0,"",ROUNDUP(Y458/H458,0)*0.01196),"")</f>
        <v>0.22724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106.81818181818181</v>
      </c>
      <c r="BN458" s="64">
        <f t="shared" si="66"/>
        <v>107.16</v>
      </c>
      <c r="BO458" s="64">
        <f t="shared" si="67"/>
        <v>0.18210955710955709</v>
      </c>
      <c r="BP458" s="64">
        <f t="shared" si="68"/>
        <v>0.18269230769230771</v>
      </c>
    </row>
    <row r="459" spans="1:68" ht="27" hidden="1" customHeight="1" x14ac:dyDescent="0.25">
      <c r="A459" s="54" t="s">
        <v>711</v>
      </c>
      <c r="B459" s="54" t="s">
        <v>712</v>
      </c>
      <c r="C459" s="31">
        <v>4301031351</v>
      </c>
      <c r="D459" s="576">
        <v>4680115882072</v>
      </c>
      <c r="E459" s="577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6">
        <v>4680115882072</v>
      </c>
      <c r="E460" s="577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8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59">
        <v>54</v>
      </c>
      <c r="Y460" s="560">
        <f t="shared" si="64"/>
        <v>57.599999999999994</v>
      </c>
      <c r="Z460" s="36">
        <f>IFERROR(IF(Y460=0,"",ROUNDUP(Y460/H460,0)*0.00902),"")</f>
        <v>0.10824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77.962499999999991</v>
      </c>
      <c r="BN460" s="64">
        <f t="shared" si="66"/>
        <v>83.16</v>
      </c>
      <c r="BO460" s="64">
        <f t="shared" si="67"/>
        <v>8.5227272727272735E-2</v>
      </c>
      <c r="BP460" s="64">
        <f t="shared" si="68"/>
        <v>9.0909090909090912E-2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6">
        <v>4680115882102</v>
      </c>
      <c r="E461" s="577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70</v>
      </c>
      <c r="X461" s="559">
        <v>30</v>
      </c>
      <c r="Y461" s="560">
        <f t="shared" si="64"/>
        <v>33.6</v>
      </c>
      <c r="Z461" s="36">
        <f>IFERROR(IF(Y461=0,"",ROUNDUP(Y461/H461,0)*0.00902),"")</f>
        <v>6.3140000000000002E-2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41.812500000000007</v>
      </c>
      <c r="BN461" s="64">
        <f t="shared" si="66"/>
        <v>46.830000000000005</v>
      </c>
      <c r="BO461" s="64">
        <f t="shared" si="67"/>
        <v>4.7348484848484848E-2</v>
      </c>
      <c r="BP461" s="64">
        <f t="shared" si="68"/>
        <v>5.3030303030303039E-2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6">
        <v>4680115882096</v>
      </c>
      <c r="E462" s="577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7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59">
        <v>72</v>
      </c>
      <c r="Y462" s="560">
        <f t="shared" si="64"/>
        <v>72</v>
      </c>
      <c r="Z462" s="36">
        <f>IFERROR(IF(Y462=0,"",ROUNDUP(Y462/H462,0)*0.00902),"")</f>
        <v>0.1353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100.35000000000001</v>
      </c>
      <c r="BN462" s="64">
        <f t="shared" si="66"/>
        <v>100.35000000000001</v>
      </c>
      <c r="BO462" s="64">
        <f t="shared" si="67"/>
        <v>0.11363636363636365</v>
      </c>
      <c r="BP462" s="64">
        <f t="shared" si="68"/>
        <v>0.11363636363636365</v>
      </c>
    </row>
    <row r="463" spans="1:68" x14ac:dyDescent="0.2">
      <c r="A463" s="579"/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80"/>
      <c r="P463" s="569" t="s">
        <v>72</v>
      </c>
      <c r="Q463" s="570"/>
      <c r="R463" s="570"/>
      <c r="S463" s="570"/>
      <c r="T463" s="570"/>
      <c r="U463" s="570"/>
      <c r="V463" s="571"/>
      <c r="W463" s="37" t="s">
        <v>73</v>
      </c>
      <c r="X463" s="561">
        <f>IFERROR(X456/H456,"0")+IFERROR(X457/H457,"0")+IFERROR(X458/H458,"0")+IFERROR(X459/H459,"0")+IFERROR(X460/H460,"0")+IFERROR(X461/H461,"0")+IFERROR(X462/H462,"0")</f>
        <v>64.696969696969688</v>
      </c>
      <c r="Y463" s="561">
        <f>IFERROR(Y456/H456,"0")+IFERROR(Y457/H457,"0")+IFERROR(Y458/H458,"0")+IFERROR(Y459/H459,"0")+IFERROR(Y460/H460,"0")+IFERROR(Y461/H461,"0")+IFERROR(Y462/H462,"0")</f>
        <v>67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0.70135999999999998</v>
      </c>
      <c r="AA463" s="562"/>
      <c r="AB463" s="562"/>
      <c r="AC463" s="562"/>
    </row>
    <row r="464" spans="1:68" x14ac:dyDescent="0.2">
      <c r="A464" s="564"/>
      <c r="B464" s="564"/>
      <c r="C464" s="564"/>
      <c r="D464" s="564"/>
      <c r="E464" s="564"/>
      <c r="F464" s="564"/>
      <c r="G464" s="564"/>
      <c r="H464" s="564"/>
      <c r="I464" s="564"/>
      <c r="J464" s="564"/>
      <c r="K464" s="564"/>
      <c r="L464" s="564"/>
      <c r="M464" s="564"/>
      <c r="N464" s="564"/>
      <c r="O464" s="580"/>
      <c r="P464" s="569" t="s">
        <v>72</v>
      </c>
      <c r="Q464" s="570"/>
      <c r="R464" s="570"/>
      <c r="S464" s="570"/>
      <c r="T464" s="570"/>
      <c r="U464" s="570"/>
      <c r="V464" s="571"/>
      <c r="W464" s="37" t="s">
        <v>70</v>
      </c>
      <c r="X464" s="561">
        <f>IFERROR(SUM(X456:X462),"0")</f>
        <v>326</v>
      </c>
      <c r="Y464" s="561">
        <f>IFERROR(SUM(Y456:Y462),"0")</f>
        <v>337.44</v>
      </c>
      <c r="Z464" s="37"/>
      <c r="AA464" s="562"/>
      <c r="AB464" s="562"/>
      <c r="AC464" s="562"/>
    </row>
    <row r="465" spans="1:68" ht="14.25" hidden="1" customHeight="1" x14ac:dyDescent="0.25">
      <c r="A465" s="578" t="s">
        <v>74</v>
      </c>
      <c r="B465" s="564"/>
      <c r="C465" s="564"/>
      <c r="D465" s="564"/>
      <c r="E465" s="564"/>
      <c r="F465" s="564"/>
      <c r="G465" s="564"/>
      <c r="H465" s="564"/>
      <c r="I465" s="564"/>
      <c r="J465" s="564"/>
      <c r="K465" s="564"/>
      <c r="L465" s="564"/>
      <c r="M465" s="564"/>
      <c r="N465" s="564"/>
      <c r="O465" s="564"/>
      <c r="P465" s="564"/>
      <c r="Q465" s="564"/>
      <c r="R465" s="564"/>
      <c r="S465" s="564"/>
      <c r="T465" s="564"/>
      <c r="U465" s="564"/>
      <c r="V465" s="564"/>
      <c r="W465" s="564"/>
      <c r="X465" s="564"/>
      <c r="Y465" s="564"/>
      <c r="Z465" s="564"/>
      <c r="AA465" s="555"/>
      <c r="AB465" s="555"/>
      <c r="AC465" s="555"/>
    </row>
    <row r="466" spans="1:68" ht="16.5" hidden="1" customHeight="1" x14ac:dyDescent="0.25">
      <c r="A466" s="54" t="s">
        <v>718</v>
      </c>
      <c r="B466" s="54" t="s">
        <v>719</v>
      </c>
      <c r="C466" s="31">
        <v>4301051232</v>
      </c>
      <c r="D466" s="576">
        <v>4607091383409</v>
      </c>
      <c r="E466" s="577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721</v>
      </c>
      <c r="B467" s="54" t="s">
        <v>722</v>
      </c>
      <c r="C467" s="31">
        <v>4301051233</v>
      </c>
      <c r="D467" s="576">
        <v>4607091383416</v>
      </c>
      <c r="E467" s="577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7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724</v>
      </c>
      <c r="B468" s="54" t="s">
        <v>725</v>
      </c>
      <c r="C468" s="31">
        <v>4301051064</v>
      </c>
      <c r="D468" s="576">
        <v>4680115883536</v>
      </c>
      <c r="E468" s="577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9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80"/>
      <c r="P469" s="569" t="s">
        <v>72</v>
      </c>
      <c r="Q469" s="570"/>
      <c r="R469" s="570"/>
      <c r="S469" s="570"/>
      <c r="T469" s="570"/>
      <c r="U469" s="570"/>
      <c r="V469" s="571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64"/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80"/>
      <c r="P470" s="569" t="s">
        <v>72</v>
      </c>
      <c r="Q470" s="570"/>
      <c r="R470" s="570"/>
      <c r="S470" s="570"/>
      <c r="T470" s="570"/>
      <c r="U470" s="570"/>
      <c r="V470" s="571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56" t="s">
        <v>727</v>
      </c>
      <c r="B471" s="657"/>
      <c r="C471" s="657"/>
      <c r="D471" s="657"/>
      <c r="E471" s="657"/>
      <c r="F471" s="657"/>
      <c r="G471" s="657"/>
      <c r="H471" s="657"/>
      <c r="I471" s="657"/>
      <c r="J471" s="657"/>
      <c r="K471" s="657"/>
      <c r="L471" s="657"/>
      <c r="M471" s="657"/>
      <c r="N471" s="657"/>
      <c r="O471" s="657"/>
      <c r="P471" s="657"/>
      <c r="Q471" s="657"/>
      <c r="R471" s="657"/>
      <c r="S471" s="657"/>
      <c r="T471" s="657"/>
      <c r="U471" s="657"/>
      <c r="V471" s="657"/>
      <c r="W471" s="657"/>
      <c r="X471" s="657"/>
      <c r="Y471" s="657"/>
      <c r="Z471" s="657"/>
      <c r="AA471" s="48"/>
      <c r="AB471" s="48"/>
      <c r="AC471" s="48"/>
    </row>
    <row r="472" spans="1:68" ht="16.5" hidden="1" customHeight="1" x14ac:dyDescent="0.25">
      <c r="A472" s="563" t="s">
        <v>727</v>
      </c>
      <c r="B472" s="564"/>
      <c r="C472" s="564"/>
      <c r="D472" s="564"/>
      <c r="E472" s="564"/>
      <c r="F472" s="564"/>
      <c r="G472" s="564"/>
      <c r="H472" s="564"/>
      <c r="I472" s="564"/>
      <c r="J472" s="564"/>
      <c r="K472" s="564"/>
      <c r="L472" s="564"/>
      <c r="M472" s="564"/>
      <c r="N472" s="564"/>
      <c r="O472" s="564"/>
      <c r="P472" s="564"/>
      <c r="Q472" s="564"/>
      <c r="R472" s="564"/>
      <c r="S472" s="564"/>
      <c r="T472" s="564"/>
      <c r="U472" s="564"/>
      <c r="V472" s="564"/>
      <c r="W472" s="564"/>
      <c r="X472" s="564"/>
      <c r="Y472" s="564"/>
      <c r="Z472" s="564"/>
      <c r="AA472" s="554"/>
      <c r="AB472" s="554"/>
      <c r="AC472" s="554"/>
    </row>
    <row r="473" spans="1:68" ht="14.25" hidden="1" customHeight="1" x14ac:dyDescent="0.25">
      <c r="A473" s="578" t="s">
        <v>103</v>
      </c>
      <c r="B473" s="564"/>
      <c r="C473" s="564"/>
      <c r="D473" s="564"/>
      <c r="E473" s="564"/>
      <c r="F473" s="564"/>
      <c r="G473" s="564"/>
      <c r="H473" s="564"/>
      <c r="I473" s="564"/>
      <c r="J473" s="564"/>
      <c r="K473" s="564"/>
      <c r="L473" s="564"/>
      <c r="M473" s="564"/>
      <c r="N473" s="564"/>
      <c r="O473" s="564"/>
      <c r="P473" s="564"/>
      <c r="Q473" s="564"/>
      <c r="R473" s="564"/>
      <c r="S473" s="564"/>
      <c r="T473" s="564"/>
      <c r="U473" s="564"/>
      <c r="V473" s="564"/>
      <c r="W473" s="564"/>
      <c r="X473" s="564"/>
      <c r="Y473" s="564"/>
      <c r="Z473" s="564"/>
      <c r="AA473" s="555"/>
      <c r="AB473" s="555"/>
      <c r="AC473" s="555"/>
    </row>
    <row r="474" spans="1:68" ht="27" hidden="1" customHeight="1" x14ac:dyDescent="0.25">
      <c r="A474" s="54" t="s">
        <v>728</v>
      </c>
      <c r="B474" s="54" t="s">
        <v>729</v>
      </c>
      <c r="C474" s="31">
        <v>4301011763</v>
      </c>
      <c r="D474" s="576">
        <v>4640242181011</v>
      </c>
      <c r="E474" s="577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4" t="s">
        <v>730</v>
      </c>
      <c r="Q474" s="566"/>
      <c r="R474" s="566"/>
      <c r="S474" s="566"/>
      <c r="T474" s="567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6">
        <v>4640242180441</v>
      </c>
      <c r="E475" s="577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734</v>
      </c>
      <c r="Q475" s="566"/>
      <c r="R475" s="566"/>
      <c r="S475" s="566"/>
      <c r="T475" s="567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736</v>
      </c>
      <c r="B476" s="54" t="s">
        <v>737</v>
      </c>
      <c r="C476" s="31">
        <v>4301011584</v>
      </c>
      <c r="D476" s="576">
        <v>4640242180564</v>
      </c>
      <c r="E476" s="577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5" t="s">
        <v>738</v>
      </c>
      <c r="Q476" s="566"/>
      <c r="R476" s="566"/>
      <c r="S476" s="566"/>
      <c r="T476" s="567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740</v>
      </c>
      <c r="B477" s="54" t="s">
        <v>741</v>
      </c>
      <c r="C477" s="31">
        <v>4301011764</v>
      </c>
      <c r="D477" s="576">
        <v>4640242181189</v>
      </c>
      <c r="E477" s="577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22" t="s">
        <v>742</v>
      </c>
      <c r="Q477" s="566"/>
      <c r="R477" s="566"/>
      <c r="S477" s="566"/>
      <c r="T477" s="567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9"/>
      <c r="B478" s="564"/>
      <c r="C478" s="564"/>
      <c r="D478" s="564"/>
      <c r="E478" s="564"/>
      <c r="F478" s="564"/>
      <c r="G478" s="564"/>
      <c r="H478" s="564"/>
      <c r="I478" s="564"/>
      <c r="J478" s="564"/>
      <c r="K478" s="564"/>
      <c r="L478" s="564"/>
      <c r="M478" s="564"/>
      <c r="N478" s="564"/>
      <c r="O478" s="580"/>
      <c r="P478" s="569" t="s">
        <v>72</v>
      </c>
      <c r="Q478" s="570"/>
      <c r="R478" s="570"/>
      <c r="S478" s="570"/>
      <c r="T478" s="570"/>
      <c r="U478" s="570"/>
      <c r="V478" s="571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64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80"/>
      <c r="P479" s="569" t="s">
        <v>72</v>
      </c>
      <c r="Q479" s="570"/>
      <c r="R479" s="570"/>
      <c r="S479" s="570"/>
      <c r="T479" s="570"/>
      <c r="U479" s="570"/>
      <c r="V479" s="571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8" t="s">
        <v>137</v>
      </c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64"/>
      <c r="P480" s="564"/>
      <c r="Q480" s="564"/>
      <c r="R480" s="564"/>
      <c r="S480" s="564"/>
      <c r="T480" s="564"/>
      <c r="U480" s="564"/>
      <c r="V480" s="564"/>
      <c r="W480" s="564"/>
      <c r="X480" s="564"/>
      <c r="Y480" s="564"/>
      <c r="Z480" s="564"/>
      <c r="AA480" s="555"/>
      <c r="AB480" s="555"/>
      <c r="AC480" s="555"/>
    </row>
    <row r="481" spans="1:68" ht="27" hidden="1" customHeight="1" x14ac:dyDescent="0.25">
      <c r="A481" s="54" t="s">
        <v>743</v>
      </c>
      <c r="B481" s="54" t="s">
        <v>744</v>
      </c>
      <c r="C481" s="31">
        <v>4301020400</v>
      </c>
      <c r="D481" s="576">
        <v>4640242180519</v>
      </c>
      <c r="E481" s="577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50" t="s">
        <v>745</v>
      </c>
      <c r="Q481" s="566"/>
      <c r="R481" s="566"/>
      <c r="S481" s="566"/>
      <c r="T481" s="567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748</v>
      </c>
      <c r="C482" s="31">
        <v>4301020260</v>
      </c>
      <c r="D482" s="576">
        <v>4640242180526</v>
      </c>
      <c r="E482" s="577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0" t="s">
        <v>749</v>
      </c>
      <c r="Q482" s="566"/>
      <c r="R482" s="566"/>
      <c r="S482" s="566"/>
      <c r="T482" s="567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751</v>
      </c>
      <c r="B483" s="54" t="s">
        <v>752</v>
      </c>
      <c r="C483" s="31">
        <v>4301020295</v>
      </c>
      <c r="D483" s="576">
        <v>4640242181363</v>
      </c>
      <c r="E483" s="577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6"/>
      <c r="R483" s="566"/>
      <c r="S483" s="566"/>
      <c r="T483" s="567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9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80"/>
      <c r="P484" s="569" t="s">
        <v>72</v>
      </c>
      <c r="Q484" s="570"/>
      <c r="R484" s="570"/>
      <c r="S484" s="570"/>
      <c r="T484" s="570"/>
      <c r="U484" s="570"/>
      <c r="V484" s="571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64"/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80"/>
      <c r="P485" s="569" t="s">
        <v>72</v>
      </c>
      <c r="Q485" s="570"/>
      <c r="R485" s="570"/>
      <c r="S485" s="570"/>
      <c r="T485" s="570"/>
      <c r="U485" s="570"/>
      <c r="V485" s="571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8" t="s">
        <v>64</v>
      </c>
      <c r="B486" s="564"/>
      <c r="C486" s="564"/>
      <c r="D486" s="564"/>
      <c r="E486" s="564"/>
      <c r="F486" s="564"/>
      <c r="G486" s="564"/>
      <c r="H486" s="564"/>
      <c r="I486" s="564"/>
      <c r="J486" s="564"/>
      <c r="K486" s="564"/>
      <c r="L486" s="564"/>
      <c r="M486" s="564"/>
      <c r="N486" s="564"/>
      <c r="O486" s="564"/>
      <c r="P486" s="564"/>
      <c r="Q486" s="564"/>
      <c r="R486" s="564"/>
      <c r="S486" s="564"/>
      <c r="T486" s="564"/>
      <c r="U486" s="564"/>
      <c r="V486" s="564"/>
      <c r="W486" s="564"/>
      <c r="X486" s="564"/>
      <c r="Y486" s="564"/>
      <c r="Z486" s="564"/>
      <c r="AA486" s="555"/>
      <c r="AB486" s="555"/>
      <c r="AC486" s="555"/>
    </row>
    <row r="487" spans="1:68" ht="27" hidden="1" customHeight="1" x14ac:dyDescent="0.25">
      <c r="A487" s="54" t="s">
        <v>755</v>
      </c>
      <c r="B487" s="54" t="s">
        <v>756</v>
      </c>
      <c r="C487" s="31">
        <v>4301031280</v>
      </c>
      <c r="D487" s="576">
        <v>4640242180816</v>
      </c>
      <c r="E487" s="577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2" t="s">
        <v>757</v>
      </c>
      <c r="Q487" s="566"/>
      <c r="R487" s="566"/>
      <c r="S487" s="566"/>
      <c r="T487" s="567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4301031244</v>
      </c>
      <c r="D488" s="576">
        <v>4640242180595</v>
      </c>
      <c r="E488" s="577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2" t="s">
        <v>761</v>
      </c>
      <c r="Q488" s="566"/>
      <c r="R488" s="566"/>
      <c r="S488" s="566"/>
      <c r="T488" s="567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9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80"/>
      <c r="P489" s="569" t="s">
        <v>72</v>
      </c>
      <c r="Q489" s="570"/>
      <c r="R489" s="570"/>
      <c r="S489" s="570"/>
      <c r="T489" s="570"/>
      <c r="U489" s="570"/>
      <c r="V489" s="571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64"/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80"/>
      <c r="P490" s="569" t="s">
        <v>72</v>
      </c>
      <c r="Q490" s="570"/>
      <c r="R490" s="570"/>
      <c r="S490" s="570"/>
      <c r="T490" s="570"/>
      <c r="U490" s="570"/>
      <c r="V490" s="571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8" t="s">
        <v>74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6">
        <v>4640242180533</v>
      </c>
      <c r="E492" s="577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48" t="s">
        <v>765</v>
      </c>
      <c r="Q492" s="566"/>
      <c r="R492" s="566"/>
      <c r="S492" s="566"/>
      <c r="T492" s="567"/>
      <c r="U492" s="34"/>
      <c r="V492" s="34"/>
      <c r="W492" s="35" t="s">
        <v>70</v>
      </c>
      <c r="X492" s="559">
        <v>300</v>
      </c>
      <c r="Y492" s="560">
        <f>IFERROR(IF(X492="",0,CEILING((X492/$H492),1)*$H492),"")</f>
        <v>306</v>
      </c>
      <c r="Z492" s="36">
        <f>IFERROR(IF(Y492=0,"",ROUNDUP(Y492/H492,0)*0.01898),"")</f>
        <v>0.64532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317.29999999999995</v>
      </c>
      <c r="BN492" s="64">
        <f>IFERROR(Y492*I492/H492,"0")</f>
        <v>323.64599999999996</v>
      </c>
      <c r="BO492" s="64">
        <f>IFERROR(1/J492*(X492/H492),"0")</f>
        <v>0.52083333333333337</v>
      </c>
      <c r="BP492" s="64">
        <f>IFERROR(1/J492*(Y492/H492),"0")</f>
        <v>0.53125</v>
      </c>
    </row>
    <row r="493" spans="1:68" ht="27" hidden="1" customHeight="1" x14ac:dyDescent="0.25">
      <c r="A493" s="54" t="s">
        <v>767</v>
      </c>
      <c r="B493" s="54" t="s">
        <v>768</v>
      </c>
      <c r="C493" s="31">
        <v>4301051920</v>
      </c>
      <c r="D493" s="576">
        <v>4640242181233</v>
      </c>
      <c r="E493" s="577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52" t="s">
        <v>769</v>
      </c>
      <c r="Q493" s="566"/>
      <c r="R493" s="566"/>
      <c r="S493" s="566"/>
      <c r="T493" s="567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9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80"/>
      <c r="P494" s="569" t="s">
        <v>72</v>
      </c>
      <c r="Q494" s="570"/>
      <c r="R494" s="570"/>
      <c r="S494" s="570"/>
      <c r="T494" s="570"/>
      <c r="U494" s="570"/>
      <c r="V494" s="571"/>
      <c r="W494" s="37" t="s">
        <v>73</v>
      </c>
      <c r="X494" s="561">
        <f>IFERROR(X492/H492,"0")+IFERROR(X493/H493,"0")</f>
        <v>33.333333333333336</v>
      </c>
      <c r="Y494" s="561">
        <f>IFERROR(Y492/H492,"0")+IFERROR(Y493/H493,"0")</f>
        <v>34</v>
      </c>
      <c r="Z494" s="561">
        <f>IFERROR(IF(Z492="",0,Z492),"0")+IFERROR(IF(Z493="",0,Z493),"0")</f>
        <v>0.64532</v>
      </c>
      <c r="AA494" s="562"/>
      <c r="AB494" s="562"/>
      <c r="AC494" s="562"/>
    </row>
    <row r="495" spans="1:68" x14ac:dyDescent="0.2">
      <c r="A495" s="56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580"/>
      <c r="P495" s="569" t="s">
        <v>72</v>
      </c>
      <c r="Q495" s="570"/>
      <c r="R495" s="570"/>
      <c r="S495" s="570"/>
      <c r="T495" s="570"/>
      <c r="U495" s="570"/>
      <c r="V495" s="571"/>
      <c r="W495" s="37" t="s">
        <v>70</v>
      </c>
      <c r="X495" s="561">
        <f>IFERROR(SUM(X492:X493),"0")</f>
        <v>300</v>
      </c>
      <c r="Y495" s="561">
        <f>IFERROR(SUM(Y492:Y493),"0")</f>
        <v>306</v>
      </c>
      <c r="Z495" s="37"/>
      <c r="AA495" s="562"/>
      <c r="AB495" s="562"/>
      <c r="AC495" s="562"/>
    </row>
    <row r="496" spans="1:68" ht="14.25" hidden="1" customHeight="1" x14ac:dyDescent="0.25">
      <c r="A496" s="578" t="s">
        <v>172</v>
      </c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564"/>
      <c r="P496" s="564"/>
      <c r="Q496" s="564"/>
      <c r="R496" s="564"/>
      <c r="S496" s="564"/>
      <c r="T496" s="564"/>
      <c r="U496" s="564"/>
      <c r="V496" s="564"/>
      <c r="W496" s="564"/>
      <c r="X496" s="564"/>
      <c r="Y496" s="564"/>
      <c r="Z496" s="564"/>
      <c r="AA496" s="555"/>
      <c r="AB496" s="555"/>
      <c r="AC496" s="555"/>
    </row>
    <row r="497" spans="1:68" ht="27" customHeight="1" x14ac:dyDescent="0.25">
      <c r="A497" s="54" t="s">
        <v>770</v>
      </c>
      <c r="B497" s="54" t="s">
        <v>771</v>
      </c>
      <c r="C497" s="31">
        <v>4301060491</v>
      </c>
      <c r="D497" s="576">
        <v>4640242180120</v>
      </c>
      <c r="E497" s="577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91" t="s">
        <v>772</v>
      </c>
      <c r="Q497" s="566"/>
      <c r="R497" s="566"/>
      <c r="S497" s="566"/>
      <c r="T497" s="567"/>
      <c r="U497" s="34"/>
      <c r="V497" s="34"/>
      <c r="W497" s="35" t="s">
        <v>70</v>
      </c>
      <c r="X497" s="559">
        <v>10</v>
      </c>
      <c r="Y497" s="560">
        <f>IFERROR(IF(X497="",0,CEILING((X497/$H497),1)*$H497),"")</f>
        <v>18</v>
      </c>
      <c r="Z497" s="36">
        <f>IFERROR(IF(Y497=0,"",ROUNDUP(Y497/H497,0)*0.01898),"")</f>
        <v>3.7960000000000001E-2</v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10.483333333333334</v>
      </c>
      <c r="BN497" s="64">
        <f>IFERROR(Y497*I497/H497,"0")</f>
        <v>18.87</v>
      </c>
      <c r="BO497" s="64">
        <f>IFERROR(1/J497*(X497/H497),"0")</f>
        <v>1.7361111111111112E-2</v>
      </c>
      <c r="BP497" s="64">
        <f>IFERROR(1/J497*(Y497/H497),"0")</f>
        <v>3.125E-2</v>
      </c>
    </row>
    <row r="498" spans="1:68" ht="27" hidden="1" customHeight="1" x14ac:dyDescent="0.25">
      <c r="A498" s="54" t="s">
        <v>774</v>
      </c>
      <c r="B498" s="54" t="s">
        <v>775</v>
      </c>
      <c r="C498" s="31">
        <v>4301060493</v>
      </c>
      <c r="D498" s="576">
        <v>4640242180137</v>
      </c>
      <c r="E498" s="577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51" t="s">
        <v>776</v>
      </c>
      <c r="Q498" s="566"/>
      <c r="R498" s="566"/>
      <c r="S498" s="566"/>
      <c r="T498" s="567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9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580"/>
      <c r="P499" s="569" t="s">
        <v>72</v>
      </c>
      <c r="Q499" s="570"/>
      <c r="R499" s="570"/>
      <c r="S499" s="570"/>
      <c r="T499" s="570"/>
      <c r="U499" s="570"/>
      <c r="V499" s="571"/>
      <c r="W499" s="37" t="s">
        <v>73</v>
      </c>
      <c r="X499" s="561">
        <f>IFERROR(X497/H497,"0")+IFERROR(X498/H498,"0")</f>
        <v>1.1111111111111112</v>
      </c>
      <c r="Y499" s="561">
        <f>IFERROR(Y497/H497,"0")+IFERROR(Y498/H498,"0")</f>
        <v>2</v>
      </c>
      <c r="Z499" s="561">
        <f>IFERROR(IF(Z497="",0,Z497),"0")+IFERROR(IF(Z498="",0,Z498),"0")</f>
        <v>3.7960000000000001E-2</v>
      </c>
      <c r="AA499" s="562"/>
      <c r="AB499" s="562"/>
      <c r="AC499" s="562"/>
    </row>
    <row r="500" spans="1:68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580"/>
      <c r="P500" s="569" t="s">
        <v>72</v>
      </c>
      <c r="Q500" s="570"/>
      <c r="R500" s="570"/>
      <c r="S500" s="570"/>
      <c r="T500" s="570"/>
      <c r="U500" s="570"/>
      <c r="V500" s="571"/>
      <c r="W500" s="37" t="s">
        <v>70</v>
      </c>
      <c r="X500" s="561">
        <f>IFERROR(SUM(X497:X498),"0")</f>
        <v>10</v>
      </c>
      <c r="Y500" s="561">
        <f>IFERROR(SUM(Y497:Y498),"0")</f>
        <v>18</v>
      </c>
      <c r="Z500" s="37"/>
      <c r="AA500" s="562"/>
      <c r="AB500" s="562"/>
      <c r="AC500" s="562"/>
    </row>
    <row r="501" spans="1:68" ht="16.5" hidden="1" customHeight="1" x14ac:dyDescent="0.25">
      <c r="A501" s="563" t="s">
        <v>778</v>
      </c>
      <c r="B501" s="564"/>
      <c r="C501" s="564"/>
      <c r="D501" s="564"/>
      <c r="E501" s="564"/>
      <c r="F501" s="564"/>
      <c r="G501" s="564"/>
      <c r="H501" s="564"/>
      <c r="I501" s="564"/>
      <c r="J501" s="564"/>
      <c r="K501" s="564"/>
      <c r="L501" s="564"/>
      <c r="M501" s="564"/>
      <c r="N501" s="564"/>
      <c r="O501" s="564"/>
      <c r="P501" s="564"/>
      <c r="Q501" s="564"/>
      <c r="R501" s="564"/>
      <c r="S501" s="564"/>
      <c r="T501" s="564"/>
      <c r="U501" s="564"/>
      <c r="V501" s="564"/>
      <c r="W501" s="564"/>
      <c r="X501" s="564"/>
      <c r="Y501" s="564"/>
      <c r="Z501" s="564"/>
      <c r="AA501" s="554"/>
      <c r="AB501" s="554"/>
      <c r="AC501" s="554"/>
    </row>
    <row r="502" spans="1:68" ht="14.25" hidden="1" customHeight="1" x14ac:dyDescent="0.25">
      <c r="A502" s="578" t="s">
        <v>137</v>
      </c>
      <c r="B502" s="564"/>
      <c r="C502" s="564"/>
      <c r="D502" s="564"/>
      <c r="E502" s="564"/>
      <c r="F502" s="564"/>
      <c r="G502" s="564"/>
      <c r="H502" s="564"/>
      <c r="I502" s="564"/>
      <c r="J502" s="564"/>
      <c r="K502" s="564"/>
      <c r="L502" s="564"/>
      <c r="M502" s="564"/>
      <c r="N502" s="564"/>
      <c r="O502" s="564"/>
      <c r="P502" s="564"/>
      <c r="Q502" s="564"/>
      <c r="R502" s="564"/>
      <c r="S502" s="564"/>
      <c r="T502" s="564"/>
      <c r="U502" s="564"/>
      <c r="V502" s="564"/>
      <c r="W502" s="564"/>
      <c r="X502" s="564"/>
      <c r="Y502" s="564"/>
      <c r="Z502" s="564"/>
      <c r="AA502" s="555"/>
      <c r="AB502" s="555"/>
      <c r="AC502" s="555"/>
    </row>
    <row r="503" spans="1:68" ht="27" hidden="1" customHeight="1" x14ac:dyDescent="0.25">
      <c r="A503" s="54" t="s">
        <v>779</v>
      </c>
      <c r="B503" s="54" t="s">
        <v>780</v>
      </c>
      <c r="C503" s="31">
        <v>4301020314</v>
      </c>
      <c r="D503" s="576">
        <v>4640242180090</v>
      </c>
      <c r="E503" s="577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1" t="s">
        <v>781</v>
      </c>
      <c r="Q503" s="566"/>
      <c r="R503" s="566"/>
      <c r="S503" s="566"/>
      <c r="T503" s="567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9"/>
      <c r="B504" s="564"/>
      <c r="C504" s="564"/>
      <c r="D504" s="564"/>
      <c r="E504" s="564"/>
      <c r="F504" s="564"/>
      <c r="G504" s="564"/>
      <c r="H504" s="564"/>
      <c r="I504" s="564"/>
      <c r="J504" s="564"/>
      <c r="K504" s="564"/>
      <c r="L504" s="564"/>
      <c r="M504" s="564"/>
      <c r="N504" s="564"/>
      <c r="O504" s="580"/>
      <c r="P504" s="569" t="s">
        <v>72</v>
      </c>
      <c r="Q504" s="570"/>
      <c r="R504" s="570"/>
      <c r="S504" s="570"/>
      <c r="T504" s="570"/>
      <c r="U504" s="570"/>
      <c r="V504" s="571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64"/>
      <c r="B505" s="564"/>
      <c r="C505" s="564"/>
      <c r="D505" s="564"/>
      <c r="E505" s="564"/>
      <c r="F505" s="564"/>
      <c r="G505" s="564"/>
      <c r="H505" s="564"/>
      <c r="I505" s="564"/>
      <c r="J505" s="564"/>
      <c r="K505" s="564"/>
      <c r="L505" s="564"/>
      <c r="M505" s="564"/>
      <c r="N505" s="564"/>
      <c r="O505" s="580"/>
      <c r="P505" s="569" t="s">
        <v>72</v>
      </c>
      <c r="Q505" s="570"/>
      <c r="R505" s="570"/>
      <c r="S505" s="570"/>
      <c r="T505" s="570"/>
      <c r="U505" s="570"/>
      <c r="V505" s="571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9"/>
      <c r="B506" s="564"/>
      <c r="C506" s="564"/>
      <c r="D506" s="564"/>
      <c r="E506" s="564"/>
      <c r="F506" s="564"/>
      <c r="G506" s="564"/>
      <c r="H506" s="564"/>
      <c r="I506" s="564"/>
      <c r="J506" s="564"/>
      <c r="K506" s="564"/>
      <c r="L506" s="564"/>
      <c r="M506" s="564"/>
      <c r="N506" s="564"/>
      <c r="O506" s="724"/>
      <c r="P506" s="586" t="s">
        <v>783</v>
      </c>
      <c r="Q506" s="587"/>
      <c r="R506" s="587"/>
      <c r="S506" s="587"/>
      <c r="T506" s="587"/>
      <c r="U506" s="587"/>
      <c r="V506" s="588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17620.349999999999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17795.25</v>
      </c>
      <c r="Z506" s="37"/>
      <c r="AA506" s="562"/>
      <c r="AB506" s="562"/>
      <c r="AC506" s="562"/>
    </row>
    <row r="507" spans="1:68" x14ac:dyDescent="0.2">
      <c r="A507" s="564"/>
      <c r="B507" s="564"/>
      <c r="C507" s="564"/>
      <c r="D507" s="564"/>
      <c r="E507" s="564"/>
      <c r="F507" s="564"/>
      <c r="G507" s="564"/>
      <c r="H507" s="564"/>
      <c r="I507" s="564"/>
      <c r="J507" s="564"/>
      <c r="K507" s="564"/>
      <c r="L507" s="564"/>
      <c r="M507" s="564"/>
      <c r="N507" s="564"/>
      <c r="O507" s="724"/>
      <c r="P507" s="586" t="s">
        <v>784</v>
      </c>
      <c r="Q507" s="587"/>
      <c r="R507" s="587"/>
      <c r="S507" s="587"/>
      <c r="T507" s="587"/>
      <c r="U507" s="587"/>
      <c r="V507" s="588"/>
      <c r="W507" s="37" t="s">
        <v>70</v>
      </c>
      <c r="X507" s="561">
        <f>IFERROR(SUM(BM22:BM503),"0")</f>
        <v>18828.514771476926</v>
      </c>
      <c r="Y507" s="561">
        <f>IFERROR(SUM(BN22:BN503),"0")</f>
        <v>19016.070000000003</v>
      </c>
      <c r="Z507" s="37"/>
      <c r="AA507" s="562"/>
      <c r="AB507" s="562"/>
      <c r="AC507" s="562"/>
    </row>
    <row r="508" spans="1:68" x14ac:dyDescent="0.2">
      <c r="A508" s="564"/>
      <c r="B508" s="564"/>
      <c r="C508" s="564"/>
      <c r="D508" s="564"/>
      <c r="E508" s="564"/>
      <c r="F508" s="564"/>
      <c r="G508" s="564"/>
      <c r="H508" s="564"/>
      <c r="I508" s="564"/>
      <c r="J508" s="564"/>
      <c r="K508" s="564"/>
      <c r="L508" s="564"/>
      <c r="M508" s="564"/>
      <c r="N508" s="564"/>
      <c r="O508" s="724"/>
      <c r="P508" s="586" t="s">
        <v>785</v>
      </c>
      <c r="Q508" s="587"/>
      <c r="R508" s="587"/>
      <c r="S508" s="587"/>
      <c r="T508" s="587"/>
      <c r="U508" s="587"/>
      <c r="V508" s="588"/>
      <c r="W508" s="37" t="s">
        <v>786</v>
      </c>
      <c r="X508" s="38">
        <f>ROUNDUP(SUM(BO22:BO503),0)</f>
        <v>33</v>
      </c>
      <c r="Y508" s="38">
        <f>ROUNDUP(SUM(BP22:BP503),0)</f>
        <v>33</v>
      </c>
      <c r="Z508" s="37"/>
      <c r="AA508" s="562"/>
      <c r="AB508" s="562"/>
      <c r="AC508" s="562"/>
    </row>
    <row r="509" spans="1:68" x14ac:dyDescent="0.2">
      <c r="A509" s="564"/>
      <c r="B509" s="564"/>
      <c r="C509" s="564"/>
      <c r="D509" s="564"/>
      <c r="E509" s="564"/>
      <c r="F509" s="564"/>
      <c r="G509" s="564"/>
      <c r="H509" s="564"/>
      <c r="I509" s="564"/>
      <c r="J509" s="564"/>
      <c r="K509" s="564"/>
      <c r="L509" s="564"/>
      <c r="M509" s="564"/>
      <c r="N509" s="564"/>
      <c r="O509" s="724"/>
      <c r="P509" s="586" t="s">
        <v>787</v>
      </c>
      <c r="Q509" s="587"/>
      <c r="R509" s="587"/>
      <c r="S509" s="587"/>
      <c r="T509" s="587"/>
      <c r="U509" s="587"/>
      <c r="V509" s="588"/>
      <c r="W509" s="37" t="s">
        <v>70</v>
      </c>
      <c r="X509" s="561">
        <f>GrossWeightTotal+PalletQtyTotal*25</f>
        <v>19653.514771476926</v>
      </c>
      <c r="Y509" s="561">
        <f>GrossWeightTotalR+PalletQtyTotalR*25</f>
        <v>19841.070000000003</v>
      </c>
      <c r="Z509" s="37"/>
      <c r="AA509" s="562"/>
      <c r="AB509" s="562"/>
      <c r="AC509" s="562"/>
    </row>
    <row r="510" spans="1:68" x14ac:dyDescent="0.2">
      <c r="A510" s="564"/>
      <c r="B510" s="564"/>
      <c r="C510" s="564"/>
      <c r="D510" s="564"/>
      <c r="E510" s="564"/>
      <c r="F510" s="564"/>
      <c r="G510" s="564"/>
      <c r="H510" s="564"/>
      <c r="I510" s="564"/>
      <c r="J510" s="564"/>
      <c r="K510" s="564"/>
      <c r="L510" s="564"/>
      <c r="M510" s="564"/>
      <c r="N510" s="564"/>
      <c r="O510" s="724"/>
      <c r="P510" s="586" t="s">
        <v>788</v>
      </c>
      <c r="Q510" s="587"/>
      <c r="R510" s="587"/>
      <c r="S510" s="587"/>
      <c r="T510" s="587"/>
      <c r="U510" s="587"/>
      <c r="V510" s="588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4020.6955120230987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4050</v>
      </c>
      <c r="Z510" s="37"/>
      <c r="AA510" s="562"/>
      <c r="AB510" s="562"/>
      <c r="AC510" s="562"/>
    </row>
    <row r="511" spans="1:68" ht="14.25" hidden="1" customHeight="1" x14ac:dyDescent="0.2">
      <c r="A511" s="564"/>
      <c r="B511" s="564"/>
      <c r="C511" s="564"/>
      <c r="D511" s="564"/>
      <c r="E511" s="564"/>
      <c r="F511" s="564"/>
      <c r="G511" s="564"/>
      <c r="H511" s="564"/>
      <c r="I511" s="564"/>
      <c r="J511" s="564"/>
      <c r="K511" s="564"/>
      <c r="L511" s="564"/>
      <c r="M511" s="564"/>
      <c r="N511" s="564"/>
      <c r="O511" s="724"/>
      <c r="P511" s="586" t="s">
        <v>789</v>
      </c>
      <c r="Q511" s="587"/>
      <c r="R511" s="587"/>
      <c r="S511" s="587"/>
      <c r="T511" s="587"/>
      <c r="U511" s="587"/>
      <c r="V511" s="588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37.651309999999995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3" t="s">
        <v>101</v>
      </c>
      <c r="D513" s="763"/>
      <c r="E513" s="763"/>
      <c r="F513" s="763"/>
      <c r="G513" s="763"/>
      <c r="H513" s="764"/>
      <c r="I513" s="583" t="s">
        <v>258</v>
      </c>
      <c r="J513" s="763"/>
      <c r="K513" s="763"/>
      <c r="L513" s="763"/>
      <c r="M513" s="763"/>
      <c r="N513" s="763"/>
      <c r="O513" s="763"/>
      <c r="P513" s="763"/>
      <c r="Q513" s="763"/>
      <c r="R513" s="763"/>
      <c r="S513" s="764"/>
      <c r="T513" s="583" t="s">
        <v>545</v>
      </c>
      <c r="U513" s="764"/>
      <c r="V513" s="583" t="s">
        <v>602</v>
      </c>
      <c r="W513" s="763"/>
      <c r="X513" s="763"/>
      <c r="Y513" s="764"/>
      <c r="Z513" s="556" t="s">
        <v>658</v>
      </c>
      <c r="AA513" s="583" t="s">
        <v>727</v>
      </c>
      <c r="AB513" s="764"/>
      <c r="AC513" s="52"/>
      <c r="AF513" s="557"/>
    </row>
    <row r="514" spans="1:32" ht="14.25" customHeight="1" thickTop="1" x14ac:dyDescent="0.2">
      <c r="A514" s="746" t="s">
        <v>792</v>
      </c>
      <c r="B514" s="583" t="s">
        <v>63</v>
      </c>
      <c r="C514" s="583" t="s">
        <v>102</v>
      </c>
      <c r="D514" s="583" t="s">
        <v>119</v>
      </c>
      <c r="E514" s="583" t="s">
        <v>179</v>
      </c>
      <c r="F514" s="583" t="s">
        <v>201</v>
      </c>
      <c r="G514" s="583" t="s">
        <v>234</v>
      </c>
      <c r="H514" s="583" t="s">
        <v>101</v>
      </c>
      <c r="I514" s="583" t="s">
        <v>259</v>
      </c>
      <c r="J514" s="583" t="s">
        <v>299</v>
      </c>
      <c r="K514" s="583" t="s">
        <v>360</v>
      </c>
      <c r="L514" s="583" t="s">
        <v>400</v>
      </c>
      <c r="M514" s="583" t="s">
        <v>416</v>
      </c>
      <c r="N514" s="557"/>
      <c r="O514" s="583" t="s">
        <v>429</v>
      </c>
      <c r="P514" s="583" t="s">
        <v>439</v>
      </c>
      <c r="Q514" s="583" t="s">
        <v>446</v>
      </c>
      <c r="R514" s="583" t="s">
        <v>451</v>
      </c>
      <c r="S514" s="583" t="s">
        <v>535</v>
      </c>
      <c r="T514" s="583" t="s">
        <v>546</v>
      </c>
      <c r="U514" s="583" t="s">
        <v>580</v>
      </c>
      <c r="V514" s="583" t="s">
        <v>603</v>
      </c>
      <c r="W514" s="583" t="s">
        <v>635</v>
      </c>
      <c r="X514" s="583" t="s">
        <v>650</v>
      </c>
      <c r="Y514" s="583" t="s">
        <v>654</v>
      </c>
      <c r="Z514" s="583" t="s">
        <v>658</v>
      </c>
      <c r="AA514" s="583" t="s">
        <v>727</v>
      </c>
      <c r="AB514" s="583" t="s">
        <v>778</v>
      </c>
      <c r="AC514" s="52"/>
      <c r="AF514" s="557"/>
    </row>
    <row r="515" spans="1:32" ht="13.5" customHeight="1" thickBot="1" x14ac:dyDescent="0.25">
      <c r="A515" s="747"/>
      <c r="B515" s="584"/>
      <c r="C515" s="584"/>
      <c r="D515" s="584"/>
      <c r="E515" s="584"/>
      <c r="F515" s="584"/>
      <c r="G515" s="584"/>
      <c r="H515" s="584"/>
      <c r="I515" s="584"/>
      <c r="J515" s="584"/>
      <c r="K515" s="584"/>
      <c r="L515" s="584"/>
      <c r="M515" s="584"/>
      <c r="N515" s="557"/>
      <c r="O515" s="584"/>
      <c r="P515" s="584"/>
      <c r="Q515" s="584"/>
      <c r="R515" s="584"/>
      <c r="S515" s="584"/>
      <c r="T515" s="584"/>
      <c r="U515" s="584"/>
      <c r="V515" s="584"/>
      <c r="W515" s="584"/>
      <c r="X515" s="584"/>
      <c r="Y515" s="584"/>
      <c r="Z515" s="584"/>
      <c r="AA515" s="584"/>
      <c r="AB515" s="584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348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1140.9000000000001</v>
      </c>
      <c r="E516" s="46">
        <f>IFERROR(Y89*1,"0")+IFERROR(Y90*1,"0")+IFERROR(Y91*1,"0")+IFERROR(Y95*1,"0")+IFERROR(Y96*1,"0")+IFERROR(Y97*1,"0")+IFERROR(Y98*1,"0")+IFERROR(Y99*1,"0")</f>
        <v>1354.5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2076.6600000000003</v>
      </c>
      <c r="G516" s="46">
        <f>IFERROR(Y130*1,"0")+IFERROR(Y131*1,"0")+IFERROR(Y135*1,"0")+IFERROR(Y136*1,"0")+IFERROR(Y140*1,"0")+IFERROR(Y141*1,"0")</f>
        <v>199.2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724.49999999999989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2387.1000000000004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347.98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362.4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884.25000000000011</v>
      </c>
      <c r="S516" s="46">
        <f>IFERROR(Y336*1,"0")+IFERROR(Y337*1,"0")+IFERROR(Y338*1,"0")</f>
        <v>1226.4000000000001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5045</v>
      </c>
      <c r="U516" s="46">
        <f>IFERROR(Y369*1,"0")+IFERROR(Y370*1,"0")+IFERROR(Y371*1,"0")+IFERROR(Y372*1,"0")+IFERROR(Y376*1,"0")+IFERROR(Y380*1,"0")+IFERROR(Y381*1,"0")+IFERROR(Y385*1,"0")</f>
        <v>60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92.7</v>
      </c>
      <c r="W516" s="46">
        <f>IFERROR(Y410*1,"0")+IFERROR(Y414*1,"0")+IFERROR(Y415*1,"0")+IFERROR(Y416*1,"0")+IFERROR(Y417*1,"0")</f>
        <v>14.700000000000001</v>
      </c>
      <c r="X516" s="46">
        <f>IFERROR(Y422*1,"0")</f>
        <v>60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1146.9599999999998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324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200,00"/>
        <filter val="1 225,00"/>
        <filter val="1 345,00"/>
        <filter val="1 500,00"/>
        <filter val="1 510,00"/>
        <filter val="1,11"/>
        <filter val="1,65"/>
        <filter val="10,00"/>
        <filter val="10,50"/>
        <filter val="100,00"/>
        <filter val="105,00"/>
        <filter val="11,11"/>
        <filter val="116,67"/>
        <filter val="118,52"/>
        <filter val="133,89"/>
        <filter val="138,52"/>
        <filter val="139,28"/>
        <filter val="14,00"/>
        <filter val="140,00"/>
        <filter val="15,00"/>
        <filter val="150,00"/>
        <filter val="16,67"/>
        <filter val="168,00"/>
        <filter val="17 620,35"/>
        <filter val="170,00"/>
        <filter val="18 828,51"/>
        <filter val="18,75"/>
        <filter val="180,00"/>
        <filter val="19 653,51"/>
        <filter val="2,10"/>
        <filter val="2,78"/>
        <filter val="2,83"/>
        <filter val="20,00"/>
        <filter val="200,00"/>
        <filter val="208,02"/>
        <filter val="210,00"/>
        <filter val="22,22"/>
        <filter val="239,81"/>
        <filter val="240,00"/>
        <filter val="25,00"/>
        <filter val="250,00"/>
        <filter val="253,00"/>
        <filter val="260,00"/>
        <filter val="263,10"/>
        <filter val="28,41"/>
        <filter val="3 765,00"/>
        <filter val="3,50"/>
        <filter val="3,75"/>
        <filter val="3,85"/>
        <filter val="30,00"/>
        <filter val="300,00"/>
        <filter val="31,67"/>
        <filter val="318,00"/>
        <filter val="326,00"/>
        <filter val="33"/>
        <filter val="33,00"/>
        <filter val="33,33"/>
        <filter val="336,42"/>
        <filter val="340,00"/>
        <filter val="35,00"/>
        <filter val="350,00"/>
        <filter val="36,00"/>
        <filter val="360,00"/>
        <filter val="4 020,70"/>
        <filter val="4,17"/>
        <filter val="4,44"/>
        <filter val="40,00"/>
        <filter val="40,19"/>
        <filter val="400,00"/>
        <filter val="41,83"/>
        <filter val="45,00"/>
        <filter val="450,00"/>
        <filter val="460,00"/>
        <filter val="48,00"/>
        <filter val="495,00"/>
        <filter val="5,33"/>
        <filter val="50,00"/>
        <filter val="52,50"/>
        <filter val="54,00"/>
        <filter val="540,00"/>
        <filter val="553,74"/>
        <filter val="58,42"/>
        <filter val="583,33"/>
        <filter val="585,00"/>
        <filter val="6,67"/>
        <filter val="60,00"/>
        <filter val="64,70"/>
        <filter val="648,00"/>
        <filter val="650,00"/>
        <filter val="66,00"/>
        <filter val="66,67"/>
        <filter val="68,67"/>
        <filter val="69,26"/>
        <filter val="690,00"/>
        <filter val="695,00"/>
        <filter val="7,00"/>
        <filter val="700,00"/>
        <filter val="702,50"/>
        <filter val="72,00"/>
        <filter val="740,00"/>
        <filter val="75,00"/>
        <filter val="76,00"/>
        <filter val="785,00"/>
        <filter val="8,00"/>
        <filter val="80,00"/>
        <filter val="83,33"/>
        <filter val="87,50"/>
        <filter val="875,00"/>
        <filter val="9,60"/>
        <filter val="90,00"/>
        <filter val="90,50"/>
      </filters>
    </filterColumn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K514:K515"/>
    <mergeCell ref="M514:M515"/>
    <mergeCell ref="A447:O448"/>
    <mergeCell ref="D483:E483"/>
    <mergeCell ref="P497:T49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P355:T355"/>
    <mergeCell ref="D336:E336"/>
    <mergeCell ref="P293:T293"/>
    <mergeCell ref="D107:E107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P83:T83"/>
    <mergeCell ref="P199:T199"/>
    <mergeCell ref="P435:T435"/>
    <mergeCell ref="D120:E120"/>
    <mergeCell ref="P291:T291"/>
    <mergeCell ref="D163:E163"/>
    <mergeCell ref="D405:E405"/>
    <mergeCell ref="D234:E23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D439:E439"/>
    <mergeCell ref="D317:E317"/>
    <mergeCell ref="P461:T461"/>
    <mergeCell ref="D304:E304"/>
    <mergeCell ref="P225:T225"/>
    <mergeCell ref="D146:E146"/>
    <mergeCell ref="P175:T175"/>
    <mergeCell ref="AA17:AA18"/>
    <mergeCell ref="AC17:AC18"/>
    <mergeCell ref="AB17:AB18"/>
    <mergeCell ref="P338:T338"/>
    <mergeCell ref="D344:E344"/>
    <mergeCell ref="P202:T202"/>
    <mergeCell ref="P122:V122"/>
    <mergeCell ref="P285:V285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H5:M5"/>
    <mergeCell ref="P98:T98"/>
    <mergeCell ref="D212:E212"/>
    <mergeCell ref="P396:T396"/>
    <mergeCell ref="A390:Z390"/>
    <mergeCell ref="A341:Z341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Z17:Z18"/>
    <mergeCell ref="H10:M10"/>
    <mergeCell ref="D393:E393"/>
    <mergeCell ref="A38:Z38"/>
    <mergeCell ref="D427:E427"/>
    <mergeCell ref="P325:T325"/>
    <mergeCell ref="D75:E75"/>
    <mergeCell ref="D57:E57"/>
    <mergeCell ref="P124:T124"/>
    <mergeCell ref="D355:E355"/>
    <mergeCell ref="D42:E42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P101:V101"/>
    <mergeCell ref="P279:T279"/>
    <mergeCell ref="A420:Z420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P269:T269"/>
    <mergeCell ref="P164:T164"/>
    <mergeCell ref="P462:T462"/>
    <mergeCell ref="A386:O387"/>
    <mergeCell ref="D299:E299"/>
    <mergeCell ref="D370:E370"/>
    <mergeCell ref="A100:O101"/>
    <mergeCell ref="D476:E476"/>
    <mergeCell ref="A274:Z274"/>
    <mergeCell ref="P207:T207"/>
    <mergeCell ref="A432:Z432"/>
    <mergeCell ref="P299:T299"/>
    <mergeCell ref="P172:V172"/>
    <mergeCell ref="P221:V221"/>
    <mergeCell ref="P326:V326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P484:V484"/>
    <mergeCell ref="A259:Z259"/>
    <mergeCell ref="D251:E25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P79:T79"/>
    <mergeCell ref="P244:T244"/>
    <mergeCell ref="P437:T437"/>
    <mergeCell ref="A361:O362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F514:F515"/>
    <mergeCell ref="P422:T422"/>
    <mergeCell ref="H514:H515"/>
    <mergeCell ref="P289:T289"/>
    <mergeCell ref="A406:O407"/>
    <mergeCell ref="P509:V509"/>
    <mergeCell ref="A418:O419"/>
    <mergeCell ref="A247:O248"/>
    <mergeCell ref="A46:Z46"/>
    <mergeCell ref="D380:E380"/>
    <mergeCell ref="P337:T337"/>
    <mergeCell ref="A282:Z282"/>
    <mergeCell ref="D209:E209"/>
    <mergeCell ref="A187:O188"/>
    <mergeCell ref="P168:T16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P68:T6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P482:T482"/>
    <mergeCell ref="D354:E354"/>
    <mergeCell ref="A332:O333"/>
    <mergeCell ref="P177:V177"/>
    <mergeCell ref="P33:V33"/>
    <mergeCell ref="D482:E482"/>
    <mergeCell ref="A149:Z149"/>
    <mergeCell ref="P209:T209"/>
    <mergeCell ref="P445:T445"/>
    <mergeCell ref="A50:Z50"/>
    <mergeCell ref="A264:O265"/>
    <mergeCell ref="W17:W18"/>
    <mergeCell ref="D7:M7"/>
    <mergeCell ref="D79:E79"/>
    <mergeCell ref="P327:V327"/>
    <mergeCell ref="P394:T394"/>
    <mergeCell ref="D442:E442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498:E498"/>
    <mergeCell ref="D360:E360"/>
    <mergeCell ref="D493:E493"/>
    <mergeCell ref="P170:T170"/>
    <mergeCell ref="P468:T468"/>
    <mergeCell ref="D474:E474"/>
    <mergeCell ref="P316:T316"/>
    <mergeCell ref="P443:T443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P391:T391"/>
    <mergeCell ref="P511:V511"/>
    <mergeCell ref="D312:E312"/>
    <mergeCell ref="D263:E263"/>
    <mergeCell ref="A363:Z363"/>
    <mergeCell ref="D238:E238"/>
    <mergeCell ref="P213:T213"/>
    <mergeCell ref="D376:E376"/>
    <mergeCell ref="P464:V464"/>
    <mergeCell ref="R514:R515"/>
    <mergeCell ref="P504:V504"/>
    <mergeCell ref="P506:V506"/>
    <mergeCell ref="A502:Z502"/>
    <mergeCell ref="P235:V235"/>
    <mergeCell ref="A358:Z358"/>
    <mergeCell ref="A34:Z34"/>
    <mergeCell ref="D410:E410"/>
    <mergeCell ref="A368:Z368"/>
    <mergeCell ref="A73:Z73"/>
    <mergeCell ref="A266:Z266"/>
    <mergeCell ref="D131:E131"/>
    <mergeCell ref="A171:O172"/>
    <mergeCell ref="H9:I9"/>
    <mergeCell ref="P24:V24"/>
    <mergeCell ref="D70:E70"/>
    <mergeCell ref="D78:E78"/>
    <mergeCell ref="A60:Z60"/>
    <mergeCell ref="A92:O93"/>
    <mergeCell ref="D69:E69"/>
    <mergeCell ref="V10:W10"/>
    <mergeCell ref="P99:T99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A431:Z431"/>
    <mergeCell ref="P56:T56"/>
    <mergeCell ref="P97:T97"/>
    <mergeCell ref="P59:V59"/>
    <mergeCell ref="P47:T47"/>
    <mergeCell ref="P131:T131"/>
    <mergeCell ref="P52:T52"/>
    <mergeCell ref="P302:T302"/>
    <mergeCell ref="D174:E174"/>
    <mergeCell ref="A421:Z421"/>
    <mergeCell ref="D96:E96"/>
    <mergeCell ref="P72:V72"/>
    <mergeCell ref="D391:E391"/>
    <mergeCell ref="D416:E416"/>
    <mergeCell ref="P427:T427"/>
    <mergeCell ref="D106:E106"/>
    <mergeCell ref="A51:Z51"/>
    <mergeCell ref="D170:E170"/>
    <mergeCell ref="A215:O216"/>
    <mergeCell ref="A142:O143"/>
    <mergeCell ref="A373:O37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2025-08-01T12:22:47Z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