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26B25F5E-01DB-46D1-A990-98FD8E49C9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Y275" i="1"/>
  <c r="X275" i="1"/>
  <c r="Z274" i="1"/>
  <c r="X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X257" i="1"/>
  <c r="Z256" i="1"/>
  <c r="X256" i="1"/>
  <c r="BO255" i="1"/>
  <c r="BM255" i="1"/>
  <c r="Z255" i="1"/>
  <c r="Y255" i="1"/>
  <c r="P255" i="1"/>
  <c r="Y253" i="1"/>
  <c r="X253" i="1"/>
  <c r="Z252" i="1"/>
  <c r="X252" i="1"/>
  <c r="BO251" i="1"/>
  <c r="BM251" i="1"/>
  <c r="Z251" i="1"/>
  <c r="Y251" i="1"/>
  <c r="P251" i="1"/>
  <c r="X247" i="1"/>
  <c r="Z246" i="1"/>
  <c r="X246" i="1"/>
  <c r="BO245" i="1"/>
  <c r="BM245" i="1"/>
  <c r="Z245" i="1"/>
  <c r="Y245" i="1"/>
  <c r="P245" i="1"/>
  <c r="Y241" i="1"/>
  <c r="X241" i="1"/>
  <c r="Z240" i="1"/>
  <c r="X240" i="1"/>
  <c r="BO239" i="1"/>
  <c r="BM239" i="1"/>
  <c r="Z239" i="1"/>
  <c r="Y239" i="1"/>
  <c r="P239" i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Z234" i="1" s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Z228" i="1" s="1"/>
  <c r="Y225" i="1"/>
  <c r="P225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Y213" i="1"/>
  <c r="X213" i="1"/>
  <c r="Z212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Y212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Z204" i="1" s="1"/>
  <c r="Y198" i="1"/>
  <c r="P198" i="1"/>
  <c r="X195" i="1"/>
  <c r="Z194" i="1"/>
  <c r="X194" i="1"/>
  <c r="BO193" i="1"/>
  <c r="BM193" i="1"/>
  <c r="Z193" i="1"/>
  <c r="Y193" i="1"/>
  <c r="P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Y189" i="1" s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Z152" i="1"/>
  <c r="X152" i="1"/>
  <c r="BO151" i="1"/>
  <c r="BM151" i="1"/>
  <c r="Z151" i="1"/>
  <c r="Y151" i="1"/>
  <c r="Y153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95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9" i="1" s="1"/>
  <c r="BO22" i="1"/>
  <c r="X297" i="1" s="1"/>
  <c r="BM22" i="1"/>
  <c r="X296" i="1" s="1"/>
  <c r="X29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37" i="1"/>
  <c r="Y299" i="1" s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65" i="1"/>
  <c r="BP162" i="1"/>
  <c r="BN162" i="1"/>
  <c r="Y164" i="1"/>
  <c r="BP170" i="1"/>
  <c r="BN170" i="1"/>
  <c r="Y172" i="1"/>
  <c r="Y176" i="1"/>
  <c r="BP175" i="1"/>
  <c r="BN175" i="1"/>
  <c r="Y194" i="1"/>
  <c r="BP193" i="1"/>
  <c r="BN193" i="1"/>
  <c r="BP226" i="1"/>
  <c r="BN226" i="1"/>
  <c r="Y228" i="1"/>
  <c r="BP233" i="1"/>
  <c r="BN233" i="1"/>
  <c r="Y246" i="1"/>
  <c r="BP245" i="1"/>
  <c r="BN245" i="1"/>
  <c r="Y256" i="1"/>
  <c r="BP255" i="1"/>
  <c r="BN255" i="1"/>
  <c r="BP279" i="1"/>
  <c r="BN279" i="1"/>
  <c r="BP280" i="1"/>
  <c r="BN280" i="1"/>
  <c r="BP282" i="1"/>
  <c r="BN282" i="1"/>
  <c r="BP283" i="1"/>
  <c r="BN283" i="1"/>
  <c r="Y29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Y152" i="1"/>
  <c r="Z164" i="1"/>
  <c r="Z300" i="1" s="1"/>
  <c r="Y173" i="1"/>
  <c r="Y177" i="1"/>
  <c r="BP186" i="1"/>
  <c r="BN186" i="1"/>
  <c r="BP188" i="1"/>
  <c r="BN188" i="1"/>
  <c r="Y195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29" i="1"/>
  <c r="Y234" i="1"/>
  <c r="Y235" i="1"/>
  <c r="Y240" i="1"/>
  <c r="BP239" i="1"/>
  <c r="BN239" i="1"/>
  <c r="Y247" i="1"/>
  <c r="Y252" i="1"/>
  <c r="BP251" i="1"/>
  <c r="BN251" i="1"/>
  <c r="Y257" i="1"/>
  <c r="Y274" i="1"/>
  <c r="BP271" i="1"/>
  <c r="BN271" i="1"/>
  <c r="BP273" i="1"/>
  <c r="BN273" i="1"/>
  <c r="Y294" i="1"/>
  <c r="Y297" i="1" l="1"/>
  <c r="Y296" i="1"/>
  <c r="Y298" i="1" s="1"/>
  <c r="Y295" i="1"/>
  <c r="A308" i="1"/>
  <c r="B308" i="1" l="1"/>
  <c r="C308" i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<sst xmlns="http://schemas.openxmlformats.org/spreadsheetml/2006/main" count="1388" uniqueCount="466">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</sst>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91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9" t="s">
        <v>0</v>
      </c>
      <c r="E1" s="312"/>
      <c r="F1" s="312"/>
      <c r="G1" s="12" t="s">
        <v>1</v>
      </c>
      <c r="H1" s="339" t="s">
        <v>2</v>
      </c>
      <c r="I1" s="312"/>
      <c r="J1" s="312"/>
      <c r="K1" s="312"/>
      <c r="L1" s="312"/>
      <c r="M1" s="312"/>
      <c r="N1" s="312"/>
      <c r="O1" s="312"/>
      <c r="P1" s="312"/>
      <c r="Q1" s="312"/>
      <c r="R1" s="311" t="s">
        <v>3</v>
      </c>
      <c r="S1" s="312"/>
      <c r="T1" s="3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63" t="s">
        <v>8</v>
      </c>
      <c r="B5" s="323"/>
      <c r="C5" s="324"/>
      <c r="D5" s="341"/>
      <c r="E5" s="342"/>
      <c r="F5" s="461" t="s">
        <v>9</v>
      </c>
      <c r="G5" s="324"/>
      <c r="H5" s="341"/>
      <c r="I5" s="427"/>
      <c r="J5" s="427"/>
      <c r="K5" s="427"/>
      <c r="L5" s="427"/>
      <c r="M5" s="342"/>
      <c r="N5" s="61"/>
      <c r="P5" s="24" t="s">
        <v>10</v>
      </c>
      <c r="Q5" s="470">
        <v>45873</v>
      </c>
      <c r="R5" s="362"/>
      <c r="T5" s="389" t="s">
        <v>11</v>
      </c>
      <c r="U5" s="390"/>
      <c r="V5" s="391" t="s">
        <v>12</v>
      </c>
      <c r="W5" s="362"/>
      <c r="AB5" s="51"/>
      <c r="AC5" s="51"/>
      <c r="AD5" s="51"/>
      <c r="AE5" s="51"/>
    </row>
    <row r="6" spans="1:32" s="285" customFormat="1" ht="24" customHeight="1" x14ac:dyDescent="0.2">
      <c r="A6" s="363" t="s">
        <v>13</v>
      </c>
      <c r="B6" s="323"/>
      <c r="C6" s="324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362"/>
      <c r="N6" s="62"/>
      <c r="P6" s="24" t="s">
        <v>15</v>
      </c>
      <c r="Q6" s="47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4" t="s">
        <v>16</v>
      </c>
      <c r="U6" s="390"/>
      <c r="V6" s="416" t="s">
        <v>17</v>
      </c>
      <c r="W6" s="32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2"/>
      <c r="U7" s="390"/>
      <c r="V7" s="417"/>
      <c r="W7" s="418"/>
      <c r="AB7" s="51"/>
      <c r="AC7" s="51"/>
      <c r="AD7" s="51"/>
      <c r="AE7" s="51"/>
    </row>
    <row r="8" spans="1:32" s="285" customFormat="1" ht="25.5" customHeight="1" x14ac:dyDescent="0.2">
      <c r="A8" s="483" t="s">
        <v>18</v>
      </c>
      <c r="B8" s="299"/>
      <c r="C8" s="300"/>
      <c r="D8" s="334"/>
      <c r="E8" s="335"/>
      <c r="F8" s="335"/>
      <c r="G8" s="335"/>
      <c r="H8" s="335"/>
      <c r="I8" s="335"/>
      <c r="J8" s="335"/>
      <c r="K8" s="335"/>
      <c r="L8" s="335"/>
      <c r="M8" s="336"/>
      <c r="N8" s="64"/>
      <c r="P8" s="24" t="s">
        <v>19</v>
      </c>
      <c r="Q8" s="365">
        <v>0.41666666666666669</v>
      </c>
      <c r="R8" s="329"/>
      <c r="T8" s="302"/>
      <c r="U8" s="390"/>
      <c r="V8" s="417"/>
      <c r="W8" s="418"/>
      <c r="AB8" s="51"/>
      <c r="AC8" s="51"/>
      <c r="AD8" s="51"/>
      <c r="AE8" s="51"/>
    </row>
    <row r="9" spans="1:32" s="285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0"/>
      <c r="E9" s="305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6"/>
      <c r="P9" s="26" t="s">
        <v>20</v>
      </c>
      <c r="Q9" s="359"/>
      <c r="R9" s="360"/>
      <c r="T9" s="302"/>
      <c r="U9" s="390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0"/>
      <c r="E10" s="305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0" t="str">
        <f>IFERROR(VLOOKUP($D$10,Proxy,2,FALSE),"")</f>
        <v/>
      </c>
      <c r="I10" s="302"/>
      <c r="J10" s="302"/>
      <c r="K10" s="302"/>
      <c r="L10" s="302"/>
      <c r="M10" s="302"/>
      <c r="N10" s="284"/>
      <c r="P10" s="26" t="s">
        <v>21</v>
      </c>
      <c r="Q10" s="395"/>
      <c r="R10" s="396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1"/>
      <c r="R11" s="362"/>
      <c r="U11" s="24" t="s">
        <v>26</v>
      </c>
      <c r="V11" s="442" t="s">
        <v>27</v>
      </c>
      <c r="W11" s="360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86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29</v>
      </c>
      <c r="Q12" s="365"/>
      <c r="R12" s="329"/>
      <c r="S12" s="23"/>
      <c r="U12" s="24"/>
      <c r="V12" s="312"/>
      <c r="W12" s="302"/>
      <c r="AB12" s="51"/>
      <c r="AC12" s="51"/>
      <c r="AD12" s="51"/>
      <c r="AE12" s="51"/>
    </row>
    <row r="13" spans="1:32" s="285" customFormat="1" ht="23.25" customHeight="1" x14ac:dyDescent="0.2">
      <c r="A13" s="386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31</v>
      </c>
      <c r="Q13" s="442"/>
      <c r="R13" s="3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86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377" t="s">
        <v>34</v>
      </c>
      <c r="Q15" s="312"/>
      <c r="R15" s="312"/>
      <c r="S15" s="312"/>
      <c r="T15" s="3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8"/>
      <c r="Q16" s="378"/>
      <c r="R16" s="378"/>
      <c r="S16" s="378"/>
      <c r="T16" s="3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68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0" t="s">
        <v>50</v>
      </c>
      <c r="V17" s="324"/>
      <c r="W17" s="318" t="s">
        <v>51</v>
      </c>
      <c r="X17" s="318" t="s">
        <v>52</v>
      </c>
      <c r="Y17" s="481" t="s">
        <v>53</v>
      </c>
      <c r="Z17" s="425" t="s">
        <v>54</v>
      </c>
      <c r="AA17" s="411" t="s">
        <v>55</v>
      </c>
      <c r="AB17" s="411" t="s">
        <v>56</v>
      </c>
      <c r="AC17" s="411" t="s">
        <v>57</v>
      </c>
      <c r="AD17" s="411" t="s">
        <v>58</v>
      </c>
      <c r="AE17" s="456"/>
      <c r="AF17" s="457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2"/>
      <c r="Z18" s="426"/>
      <c r="AA18" s="412"/>
      <c r="AB18" s="412"/>
      <c r="AC18" s="412"/>
      <c r="AD18" s="458"/>
      <c r="AE18" s="459"/>
      <c r="AF18" s="460"/>
      <c r="AG18" s="69"/>
      <c r="BD18" s="68"/>
    </row>
    <row r="19" spans="1:68" ht="27.75" customHeight="1" x14ac:dyDescent="0.2">
      <c r="A19" s="316" t="s">
        <v>62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customHeight="1" x14ac:dyDescent="0.25">
      <c r="A20" s="301" t="s">
        <v>62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customHeight="1" x14ac:dyDescent="0.25">
      <c r="A21" s="303" t="s">
        <v>63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16" t="s">
        <v>74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customHeight="1" x14ac:dyDescent="0.25">
      <c r="A26" s="301" t="s">
        <v>75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customHeight="1" x14ac:dyDescent="0.25">
      <c r="A27" s="303" t="s">
        <v>76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69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customHeight="1" x14ac:dyDescent="0.25">
      <c r="A32" s="301" t="s">
        <v>84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customHeight="1" x14ac:dyDescent="0.25">
      <c r="A33" s="303" t="s">
        <v>63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69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customHeight="1" x14ac:dyDescent="0.25">
      <c r="A39" s="301" t="s">
        <v>94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customHeight="1" x14ac:dyDescent="0.25">
      <c r="A40" s="303" t="s">
        <v>63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69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customHeight="1" x14ac:dyDescent="0.25">
      <c r="A47" s="301" t="s">
        <v>105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customHeight="1" x14ac:dyDescent="0.25">
      <c r="A48" s="303" t="s">
        <v>63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2"/>
      <c r="AB48" s="282"/>
      <c r="AC48" s="282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3" t="s">
        <v>109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2"/>
      <c r="AB52" s="282"/>
      <c r="AC52" s="282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3" t="s">
        <v>76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2"/>
      <c r="AB56" s="282"/>
      <c r="AC56" s="282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6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3" t="s">
        <v>116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2"/>
      <c r="AB60" s="282"/>
      <c r="AC60" s="282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3" t="s">
        <v>122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2"/>
      <c r="AB65" s="282"/>
      <c r="AC65" s="282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1" t="s">
        <v>130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customHeight="1" x14ac:dyDescent="0.25">
      <c r="A72" s="303" t="s">
        <v>63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2"/>
      <c r="AB72" s="282"/>
      <c r="AC72" s="282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1" t="s">
        <v>137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customHeight="1" x14ac:dyDescent="0.25">
      <c r="A78" s="303" t="s">
        <v>122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69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6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72</v>
      </c>
      <c r="Q81" s="299"/>
      <c r="R81" s="299"/>
      <c r="S81" s="299"/>
      <c r="T81" s="299"/>
      <c r="U81" s="299"/>
      <c r="V81" s="300"/>
      <c r="W81" s="37" t="s">
        <v>69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7"/>
      <c r="P82" s="298" t="s">
        <v>72</v>
      </c>
      <c r="Q82" s="299"/>
      <c r="R82" s="299"/>
      <c r="S82" s="299"/>
      <c r="T82" s="299"/>
      <c r="U82" s="299"/>
      <c r="V82" s="300"/>
      <c r="W82" s="37" t="s">
        <v>73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1" t="s">
        <v>143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customHeight="1" x14ac:dyDescent="0.25">
      <c r="A84" s="303" t="s">
        <v>144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69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69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06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72</v>
      </c>
      <c r="Q87" s="299"/>
      <c r="R87" s="299"/>
      <c r="S87" s="299"/>
      <c r="T87" s="299"/>
      <c r="U87" s="299"/>
      <c r="V87" s="300"/>
      <c r="W87" s="37" t="s">
        <v>69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7"/>
      <c r="P88" s="298" t="s">
        <v>72</v>
      </c>
      <c r="Q88" s="299"/>
      <c r="R88" s="299"/>
      <c r="S88" s="299"/>
      <c r="T88" s="299"/>
      <c r="U88" s="299"/>
      <c r="V88" s="300"/>
      <c r="W88" s="37" t="s">
        <v>73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1" t="s">
        <v>151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customHeight="1" x14ac:dyDescent="0.25">
      <c r="A90" s="303" t="s">
        <v>122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2"/>
      <c r="AB90" s="282"/>
      <c r="AC90" s="282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8" t="s">
        <v>154</v>
      </c>
      <c r="Q91" s="293"/>
      <c r="R91" s="293"/>
      <c r="S91" s="293"/>
      <c r="T91" s="294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0" t="s">
        <v>157</v>
      </c>
      <c r="Q92" s="293"/>
      <c r="R92" s="293"/>
      <c r="S92" s="293"/>
      <c r="T92" s="294"/>
      <c r="U92" s="34"/>
      <c r="V92" s="34"/>
      <c r="W92" s="35" t="s">
        <v>69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5" t="s">
        <v>160</v>
      </c>
      <c r="Q93" s="293"/>
      <c r="R93" s="293"/>
      <c r="S93" s="293"/>
      <c r="T93" s="294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3" t="s">
        <v>164</v>
      </c>
      <c r="Q94" s="293"/>
      <c r="R94" s="293"/>
      <c r="S94" s="293"/>
      <c r="T94" s="294"/>
      <c r="U94" s="34"/>
      <c r="V94" s="34"/>
      <c r="W94" s="35" t="s">
        <v>69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8" t="s">
        <v>167</v>
      </c>
      <c r="Q95" s="293"/>
      <c r="R95" s="293"/>
      <c r="S95" s="293"/>
      <c r="T95" s="294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6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72</v>
      </c>
      <c r="Q97" s="299"/>
      <c r="R97" s="299"/>
      <c r="S97" s="299"/>
      <c r="T97" s="299"/>
      <c r="U97" s="299"/>
      <c r="V97" s="300"/>
      <c r="W97" s="37" t="s">
        <v>69</v>
      </c>
      <c r="X97" s="290">
        <f>IFERROR(SUM(X91:X96),"0")</f>
        <v>0</v>
      </c>
      <c r="Y97" s="290">
        <f>IFERROR(SUM(Y91:Y96),"0")</f>
        <v>0</v>
      </c>
      <c r="Z97" s="290">
        <f>IFERROR(IF(Z91="",0,Z91),"0")+IFERROR(IF(Z92="",0,Z92),"0")+IFERROR(IF(Z93="",0,Z93),"0")+IFERROR(IF(Z94="",0,Z94),"0")+IFERROR(IF(Z95="",0,Z95),"0")+IFERROR(IF(Z96="",0,Z96),"0")</f>
        <v>0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7"/>
      <c r="P98" s="298" t="s">
        <v>72</v>
      </c>
      <c r="Q98" s="299"/>
      <c r="R98" s="299"/>
      <c r="S98" s="299"/>
      <c r="T98" s="299"/>
      <c r="U98" s="299"/>
      <c r="V98" s="300"/>
      <c r="W98" s="37" t="s">
        <v>73</v>
      </c>
      <c r="X98" s="290">
        <f>IFERROR(SUMPRODUCT(X91:X96*H91:H96),"0")</f>
        <v>0</v>
      </c>
      <c r="Y98" s="290">
        <f>IFERROR(SUMPRODUCT(Y91:Y96*H91:H96),"0")</f>
        <v>0</v>
      </c>
      <c r="Z98" s="37"/>
      <c r="AA98" s="291"/>
      <c r="AB98" s="291"/>
      <c r="AC98" s="291"/>
    </row>
    <row r="99" spans="1:68" ht="16.5" customHeight="1" x14ac:dyDescent="0.25">
      <c r="A99" s="301" t="s">
        <v>171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customHeight="1" x14ac:dyDescent="0.25">
      <c r="A100" s="303" t="s">
        <v>116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customHeight="1" x14ac:dyDescent="0.25">
      <c r="A104" s="301" t="s">
        <v>175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83"/>
      <c r="AB104" s="283"/>
      <c r="AC104" s="283"/>
    </row>
    <row r="105" spans="1:68" ht="14.25" customHeight="1" x14ac:dyDescent="0.25">
      <c r="A105" s="303" t="s">
        <v>63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2"/>
      <c r="AB105" s="282"/>
      <c r="AC105" s="28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6">
        <v>4620207491157</v>
      </c>
      <c r="E106" s="29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6">
        <v>4607111039262</v>
      </c>
      <c r="E107" s="29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6">
        <v>4607111039248</v>
      </c>
      <c r="E108" s="29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6">
        <v>4607111039293</v>
      </c>
      <c r="E109" s="29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69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6">
        <v>4607111039279</v>
      </c>
      <c r="E110" s="29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69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72</v>
      </c>
      <c r="Q111" s="299"/>
      <c r="R111" s="299"/>
      <c r="S111" s="299"/>
      <c r="T111" s="299"/>
      <c r="U111" s="299"/>
      <c r="V111" s="300"/>
      <c r="W111" s="37" t="s">
        <v>69</v>
      </c>
      <c r="X111" s="290">
        <f>IFERROR(SUM(X106:X110),"0")</f>
        <v>0</v>
      </c>
      <c r="Y111" s="290">
        <f>IFERROR(SUM(Y106:Y110),"0")</f>
        <v>0</v>
      </c>
      <c r="Z111" s="290">
        <f>IFERROR(IF(Z106="",0,Z106),"0")+IFERROR(IF(Z107="",0,Z107),"0")+IFERROR(IF(Z108="",0,Z108),"0")+IFERROR(IF(Z109="",0,Z109),"0")+IFERROR(IF(Z110="",0,Z110),"0")</f>
        <v>0</v>
      </c>
      <c r="AA111" s="291"/>
      <c r="AB111" s="291"/>
      <c r="AC111" s="291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72</v>
      </c>
      <c r="Q112" s="299"/>
      <c r="R112" s="299"/>
      <c r="S112" s="299"/>
      <c r="T112" s="299"/>
      <c r="U112" s="299"/>
      <c r="V112" s="300"/>
      <c r="W112" s="37" t="s">
        <v>73</v>
      </c>
      <c r="X112" s="290">
        <f>IFERROR(SUMPRODUCT(X106:X110*H106:H110),"0")</f>
        <v>0</v>
      </c>
      <c r="Y112" s="290">
        <f>IFERROR(SUMPRODUCT(Y106:Y110*H106:H110),"0")</f>
        <v>0</v>
      </c>
      <c r="Z112" s="37"/>
      <c r="AA112" s="291"/>
      <c r="AB112" s="291"/>
      <c r="AC112" s="291"/>
    </row>
    <row r="113" spans="1:68" ht="14.25" customHeight="1" x14ac:dyDescent="0.25">
      <c r="A113" s="303" t="s">
        <v>122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6">
        <v>4620207490983</v>
      </c>
      <c r="E114" s="29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3"/>
      <c r="R114" s="293"/>
      <c r="S114" s="293"/>
      <c r="T114" s="294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72</v>
      </c>
      <c r="Q115" s="299"/>
      <c r="R115" s="299"/>
      <c r="S115" s="299"/>
      <c r="T115" s="299"/>
      <c r="U115" s="299"/>
      <c r="V115" s="300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72</v>
      </c>
      <c r="Q116" s="299"/>
      <c r="R116" s="299"/>
      <c r="S116" s="299"/>
      <c r="T116" s="299"/>
      <c r="U116" s="299"/>
      <c r="V116" s="300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customHeight="1" x14ac:dyDescent="0.25">
      <c r="A117" s="303" t="s">
        <v>190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2"/>
      <c r="AB117" s="282"/>
      <c r="AC117" s="282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96">
        <v>4620207491140</v>
      </c>
      <c r="E118" s="29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64" t="s">
        <v>193</v>
      </c>
      <c r="Q118" s="293"/>
      <c r="R118" s="293"/>
      <c r="S118" s="293"/>
      <c r="T118" s="294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72</v>
      </c>
      <c r="Q119" s="299"/>
      <c r="R119" s="299"/>
      <c r="S119" s="299"/>
      <c r="T119" s="299"/>
      <c r="U119" s="299"/>
      <c r="V119" s="300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72</v>
      </c>
      <c r="Q120" s="299"/>
      <c r="R120" s="299"/>
      <c r="S120" s="299"/>
      <c r="T120" s="299"/>
      <c r="U120" s="299"/>
      <c r="V120" s="300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customHeight="1" x14ac:dyDescent="0.25">
      <c r="A121" s="301" t="s">
        <v>195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83"/>
      <c r="AB121" s="283"/>
      <c r="AC121" s="283"/>
    </row>
    <row r="122" spans="1:68" ht="14.25" customHeight="1" x14ac:dyDescent="0.25">
      <c r="A122" s="303" t="s">
        <v>122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96">
        <v>4607111034014</v>
      </c>
      <c r="E123" s="29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3"/>
      <c r="R123" s="293"/>
      <c r="S123" s="293"/>
      <c r="T123" s="294"/>
      <c r="U123" s="34"/>
      <c r="V123" s="34"/>
      <c r="W123" s="35" t="s">
        <v>69</v>
      </c>
      <c r="X123" s="288">
        <v>0</v>
      </c>
      <c r="Y123" s="28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96">
        <v>4607111033994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69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72</v>
      </c>
      <c r="Q125" s="299"/>
      <c r="R125" s="299"/>
      <c r="S125" s="299"/>
      <c r="T125" s="299"/>
      <c r="U125" s="299"/>
      <c r="V125" s="300"/>
      <c r="W125" s="37" t="s">
        <v>69</v>
      </c>
      <c r="X125" s="290">
        <f>IFERROR(SUM(X123:X124),"0")</f>
        <v>0</v>
      </c>
      <c r="Y125" s="290">
        <f>IFERROR(SUM(Y123:Y124),"0")</f>
        <v>0</v>
      </c>
      <c r="Z125" s="290">
        <f>IFERROR(IF(Z123="",0,Z123),"0")+IFERROR(IF(Z124="",0,Z124),"0")</f>
        <v>0</v>
      </c>
      <c r="AA125" s="291"/>
      <c r="AB125" s="291"/>
      <c r="AC125" s="291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72</v>
      </c>
      <c r="Q126" s="299"/>
      <c r="R126" s="299"/>
      <c r="S126" s="299"/>
      <c r="T126" s="299"/>
      <c r="U126" s="299"/>
      <c r="V126" s="300"/>
      <c r="W126" s="37" t="s">
        <v>73</v>
      </c>
      <c r="X126" s="290">
        <f>IFERROR(SUMPRODUCT(X123:X124*H123:H124),"0")</f>
        <v>0</v>
      </c>
      <c r="Y126" s="290">
        <f>IFERROR(SUMPRODUCT(Y123:Y124*H123:H124),"0")</f>
        <v>0</v>
      </c>
      <c r="Z126" s="37"/>
      <c r="AA126" s="291"/>
      <c r="AB126" s="291"/>
      <c r="AC126" s="291"/>
    </row>
    <row r="127" spans="1:68" ht="16.5" customHeight="1" x14ac:dyDescent="0.25">
      <c r="A127" s="301" t="s">
        <v>201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83"/>
      <c r="AB127" s="283"/>
      <c r="AC127" s="283"/>
    </row>
    <row r="128" spans="1:68" ht="14.25" customHeight="1" x14ac:dyDescent="0.25">
      <c r="A128" s="303" t="s">
        <v>122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96">
        <v>4607111039095</v>
      </c>
      <c r="E129" s="29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3"/>
      <c r="R129" s="293"/>
      <c r="S129" s="293"/>
      <c r="T129" s="294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96">
        <v>4607111034199</v>
      </c>
      <c r="E130" s="29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3"/>
      <c r="R130" s="293"/>
      <c r="S130" s="293"/>
      <c r="T130" s="294"/>
      <c r="U130" s="34"/>
      <c r="V130" s="34"/>
      <c r="W130" s="35" t="s">
        <v>69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72</v>
      </c>
      <c r="Q131" s="299"/>
      <c r="R131" s="299"/>
      <c r="S131" s="299"/>
      <c r="T131" s="299"/>
      <c r="U131" s="299"/>
      <c r="V131" s="300"/>
      <c r="W131" s="37" t="s">
        <v>69</v>
      </c>
      <c r="X131" s="290">
        <f>IFERROR(SUM(X129:X130),"0")</f>
        <v>0</v>
      </c>
      <c r="Y131" s="290">
        <f>IFERROR(SUM(Y129:Y130),"0")</f>
        <v>0</v>
      </c>
      <c r="Z131" s="290">
        <f>IFERROR(IF(Z129="",0,Z129),"0")+IFERROR(IF(Z130="",0,Z130),"0")</f>
        <v>0</v>
      </c>
      <c r="AA131" s="291"/>
      <c r="AB131" s="291"/>
      <c r="AC131" s="291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72</v>
      </c>
      <c r="Q132" s="299"/>
      <c r="R132" s="299"/>
      <c r="S132" s="299"/>
      <c r="T132" s="299"/>
      <c r="U132" s="299"/>
      <c r="V132" s="300"/>
      <c r="W132" s="37" t="s">
        <v>73</v>
      </c>
      <c r="X132" s="290">
        <f>IFERROR(SUMPRODUCT(X129:X130*H129:H130),"0")</f>
        <v>0</v>
      </c>
      <c r="Y132" s="290">
        <f>IFERROR(SUMPRODUCT(Y129:Y130*H129:H130),"0")</f>
        <v>0</v>
      </c>
      <c r="Z132" s="37"/>
      <c r="AA132" s="291"/>
      <c r="AB132" s="291"/>
      <c r="AC132" s="291"/>
    </row>
    <row r="133" spans="1:68" ht="16.5" customHeight="1" x14ac:dyDescent="0.25">
      <c r="A133" s="301" t="s">
        <v>208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83"/>
      <c r="AB133" s="283"/>
      <c r="AC133" s="283"/>
    </row>
    <row r="134" spans="1:68" ht="14.25" customHeight="1" x14ac:dyDescent="0.25">
      <c r="A134" s="303" t="s">
        <v>122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96">
        <v>4620207490914</v>
      </c>
      <c r="E135" s="29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5" t="s">
        <v>211</v>
      </c>
      <c r="Q135" s="293"/>
      <c r="R135" s="293"/>
      <c r="S135" s="293"/>
      <c r="T135" s="294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96">
        <v>4620207490853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4" t="s">
        <v>214</v>
      </c>
      <c r="Q136" s="293"/>
      <c r="R136" s="293"/>
      <c r="S136" s="293"/>
      <c r="T136" s="294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72</v>
      </c>
      <c r="Q137" s="299"/>
      <c r="R137" s="299"/>
      <c r="S137" s="299"/>
      <c r="T137" s="299"/>
      <c r="U137" s="299"/>
      <c r="V137" s="300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72</v>
      </c>
      <c r="Q138" s="299"/>
      <c r="R138" s="299"/>
      <c r="S138" s="299"/>
      <c r="T138" s="299"/>
      <c r="U138" s="299"/>
      <c r="V138" s="300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customHeight="1" x14ac:dyDescent="0.25">
      <c r="A139" s="301" t="s">
        <v>215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83"/>
      <c r="AB139" s="283"/>
      <c r="AC139" s="283"/>
    </row>
    <row r="140" spans="1:68" ht="14.25" customHeight="1" x14ac:dyDescent="0.25">
      <c r="A140" s="303" t="s">
        <v>122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296">
        <v>4607111035806</v>
      </c>
      <c r="E141" s="29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3"/>
      <c r="R141" s="293"/>
      <c r="S141" s="293"/>
      <c r="T141" s="294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72</v>
      </c>
      <c r="Q142" s="299"/>
      <c r="R142" s="299"/>
      <c r="S142" s="299"/>
      <c r="T142" s="299"/>
      <c r="U142" s="299"/>
      <c r="V142" s="300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72</v>
      </c>
      <c r="Q143" s="299"/>
      <c r="R143" s="299"/>
      <c r="S143" s="299"/>
      <c r="T143" s="299"/>
      <c r="U143" s="299"/>
      <c r="V143" s="300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customHeight="1" x14ac:dyDescent="0.25">
      <c r="A144" s="301" t="s">
        <v>219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83"/>
      <c r="AB144" s="283"/>
      <c r="AC144" s="283"/>
    </row>
    <row r="145" spans="1:68" ht="14.25" customHeight="1" x14ac:dyDescent="0.25">
      <c r="A145" s="303" t="s">
        <v>122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2"/>
      <c r="AB145" s="282"/>
      <c r="AC145" s="282"/>
    </row>
    <row r="146" spans="1:68" ht="16.5" customHeight="1" x14ac:dyDescent="0.25">
      <c r="A146" s="54" t="s">
        <v>220</v>
      </c>
      <c r="B146" s="54" t="s">
        <v>221</v>
      </c>
      <c r="C146" s="31">
        <v>4301135607</v>
      </c>
      <c r="D146" s="296">
        <v>4607111039613</v>
      </c>
      <c r="E146" s="29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3"/>
      <c r="R146" s="293"/>
      <c r="S146" s="293"/>
      <c r="T146" s="294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72</v>
      </c>
      <c r="Q147" s="299"/>
      <c r="R147" s="299"/>
      <c r="S147" s="299"/>
      <c r="T147" s="299"/>
      <c r="U147" s="299"/>
      <c r="V147" s="300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72</v>
      </c>
      <c r="Q148" s="299"/>
      <c r="R148" s="299"/>
      <c r="S148" s="299"/>
      <c r="T148" s="299"/>
      <c r="U148" s="299"/>
      <c r="V148" s="300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customHeight="1" x14ac:dyDescent="0.25">
      <c r="A149" s="301" t="s">
        <v>222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83"/>
      <c r="AB149" s="283"/>
      <c r="AC149" s="283"/>
    </row>
    <row r="150" spans="1:68" ht="14.25" customHeight="1" x14ac:dyDescent="0.25">
      <c r="A150" s="303" t="s">
        <v>190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2"/>
      <c r="AB150" s="282"/>
      <c r="AC150" s="282"/>
    </row>
    <row r="151" spans="1:68" ht="27" customHeight="1" x14ac:dyDescent="0.25">
      <c r="A151" s="54" t="s">
        <v>223</v>
      </c>
      <c r="B151" s="54" t="s">
        <v>224</v>
      </c>
      <c r="C151" s="31">
        <v>4301135540</v>
      </c>
      <c r="D151" s="296">
        <v>4607111035646</v>
      </c>
      <c r="E151" s="29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3"/>
      <c r="R151" s="293"/>
      <c r="S151" s="293"/>
      <c r="T151" s="294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72</v>
      </c>
      <c r="Q152" s="299"/>
      <c r="R152" s="299"/>
      <c r="S152" s="299"/>
      <c r="T152" s="299"/>
      <c r="U152" s="299"/>
      <c r="V152" s="300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72</v>
      </c>
      <c r="Q153" s="299"/>
      <c r="R153" s="299"/>
      <c r="S153" s="299"/>
      <c r="T153" s="299"/>
      <c r="U153" s="299"/>
      <c r="V153" s="300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customHeight="1" x14ac:dyDescent="0.25">
      <c r="A154" s="301" t="s">
        <v>227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83"/>
      <c r="AB154" s="283"/>
      <c r="AC154" s="283"/>
    </row>
    <row r="155" spans="1:68" ht="14.25" customHeight="1" x14ac:dyDescent="0.25">
      <c r="A155" s="303" t="s">
        <v>122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296">
        <v>4607111036568</v>
      </c>
      <c r="E156" s="29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3"/>
      <c r="R156" s="293"/>
      <c r="S156" s="293"/>
      <c r="T156" s="294"/>
      <c r="U156" s="34"/>
      <c r="V156" s="34"/>
      <c r="W156" s="35" t="s">
        <v>69</v>
      </c>
      <c r="X156" s="288">
        <v>0</v>
      </c>
      <c r="Y156" s="28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72</v>
      </c>
      <c r="Q157" s="299"/>
      <c r="R157" s="299"/>
      <c r="S157" s="299"/>
      <c r="T157" s="299"/>
      <c r="U157" s="299"/>
      <c r="V157" s="300"/>
      <c r="W157" s="37" t="s">
        <v>69</v>
      </c>
      <c r="X157" s="290">
        <f>IFERROR(SUM(X156:X156),"0")</f>
        <v>0</v>
      </c>
      <c r="Y157" s="290">
        <f>IFERROR(SUM(Y156:Y156),"0")</f>
        <v>0</v>
      </c>
      <c r="Z157" s="290">
        <f>IFERROR(IF(Z156="",0,Z156),"0")</f>
        <v>0</v>
      </c>
      <c r="AA157" s="291"/>
      <c r="AB157" s="291"/>
      <c r="AC157" s="291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72</v>
      </c>
      <c r="Q158" s="299"/>
      <c r="R158" s="299"/>
      <c r="S158" s="299"/>
      <c r="T158" s="299"/>
      <c r="U158" s="299"/>
      <c r="V158" s="300"/>
      <c r="W158" s="37" t="s">
        <v>73</v>
      </c>
      <c r="X158" s="290">
        <f>IFERROR(SUMPRODUCT(X156:X156*H156:H156),"0")</f>
        <v>0</v>
      </c>
      <c r="Y158" s="290">
        <f>IFERROR(SUMPRODUCT(Y156:Y156*H156:H156),"0")</f>
        <v>0</v>
      </c>
      <c r="Z158" s="37"/>
      <c r="AA158" s="291"/>
      <c r="AB158" s="291"/>
      <c r="AC158" s="291"/>
    </row>
    <row r="159" spans="1:68" ht="27.75" customHeight="1" x14ac:dyDescent="0.2">
      <c r="A159" s="316" t="s">
        <v>231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customHeight="1" x14ac:dyDescent="0.25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83"/>
      <c r="AB160" s="283"/>
      <c r="AC160" s="283"/>
    </row>
    <row r="161" spans="1:68" ht="14.25" customHeight="1" x14ac:dyDescent="0.25">
      <c r="A161" s="303" t="s">
        <v>63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2"/>
      <c r="AB161" s="282"/>
      <c r="AC161" s="282"/>
    </row>
    <row r="162" spans="1:68" ht="16.5" customHeight="1" x14ac:dyDescent="0.25">
      <c r="A162" s="54" t="s">
        <v>233</v>
      </c>
      <c r="B162" s="54" t="s">
        <v>234</v>
      </c>
      <c r="C162" s="31">
        <v>4301071062</v>
      </c>
      <c r="D162" s="296">
        <v>4607111036384</v>
      </c>
      <c r="E162" s="29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2" t="s">
        <v>235</v>
      </c>
      <c r="Q162" s="293"/>
      <c r="R162" s="293"/>
      <c r="S162" s="293"/>
      <c r="T162" s="294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296">
        <v>4607111036216</v>
      </c>
      <c r="E163" s="29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3"/>
      <c r="R163" s="293"/>
      <c r="S163" s="293"/>
      <c r="T163" s="294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72</v>
      </c>
      <c r="Q164" s="299"/>
      <c r="R164" s="299"/>
      <c r="S164" s="299"/>
      <c r="T164" s="299"/>
      <c r="U164" s="299"/>
      <c r="V164" s="300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72</v>
      </c>
      <c r="Q165" s="299"/>
      <c r="R165" s="299"/>
      <c r="S165" s="299"/>
      <c r="T165" s="299"/>
      <c r="U165" s="299"/>
      <c r="V165" s="300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customHeight="1" x14ac:dyDescent="0.2">
      <c r="A166" s="316" t="s">
        <v>240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customHeight="1" x14ac:dyDescent="0.25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83"/>
      <c r="AB167" s="283"/>
      <c r="AC167" s="283"/>
    </row>
    <row r="168" spans="1:68" ht="14.25" customHeight="1" x14ac:dyDescent="0.25">
      <c r="A168" s="303" t="s">
        <v>76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296">
        <v>4607111035691</v>
      </c>
      <c r="E169" s="29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3"/>
      <c r="R169" s="293"/>
      <c r="S169" s="293"/>
      <c r="T169" s="294"/>
      <c r="U169" s="34"/>
      <c r="V169" s="34"/>
      <c r="W169" s="35" t="s">
        <v>69</v>
      </c>
      <c r="X169" s="288">
        <v>0</v>
      </c>
      <c r="Y169" s="28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296">
        <v>4607111035721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3"/>
      <c r="R170" s="293"/>
      <c r="S170" s="293"/>
      <c r="T170" s="294"/>
      <c r="U170" s="34"/>
      <c r="V170" s="34"/>
      <c r="W170" s="35" t="s">
        <v>69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296">
        <v>4607111038487</v>
      </c>
      <c r="E171" s="29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3"/>
      <c r="R171" s="293"/>
      <c r="S171" s="293"/>
      <c r="T171" s="294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72</v>
      </c>
      <c r="Q172" s="299"/>
      <c r="R172" s="299"/>
      <c r="S172" s="299"/>
      <c r="T172" s="299"/>
      <c r="U172" s="299"/>
      <c r="V172" s="300"/>
      <c r="W172" s="37" t="s">
        <v>69</v>
      </c>
      <c r="X172" s="290">
        <f>IFERROR(SUM(X169:X171),"0")</f>
        <v>0</v>
      </c>
      <c r="Y172" s="290">
        <f>IFERROR(SUM(Y169:Y171),"0")</f>
        <v>0</v>
      </c>
      <c r="Z172" s="290">
        <f>IFERROR(IF(Z169="",0,Z169),"0")+IFERROR(IF(Z170="",0,Z170),"0")+IFERROR(IF(Z171="",0,Z171),"0")</f>
        <v>0</v>
      </c>
      <c r="AA172" s="291"/>
      <c r="AB172" s="291"/>
      <c r="AC172" s="291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72</v>
      </c>
      <c r="Q173" s="299"/>
      <c r="R173" s="299"/>
      <c r="S173" s="299"/>
      <c r="T173" s="299"/>
      <c r="U173" s="299"/>
      <c r="V173" s="300"/>
      <c r="W173" s="37" t="s">
        <v>73</v>
      </c>
      <c r="X173" s="290">
        <f>IFERROR(SUMPRODUCT(X169:X171*H169:H171),"0")</f>
        <v>0</v>
      </c>
      <c r="Y173" s="290">
        <f>IFERROR(SUMPRODUCT(Y169:Y171*H169:H171),"0")</f>
        <v>0</v>
      </c>
      <c r="Z173" s="37"/>
      <c r="AA173" s="291"/>
      <c r="AB173" s="291"/>
      <c r="AC173" s="291"/>
    </row>
    <row r="174" spans="1:68" ht="14.25" customHeight="1" x14ac:dyDescent="0.25">
      <c r="A174" s="303" t="s">
        <v>251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2"/>
      <c r="AB174" s="282"/>
      <c r="AC174" s="282"/>
    </row>
    <row r="175" spans="1:68" ht="27" customHeight="1" x14ac:dyDescent="0.25">
      <c r="A175" s="54" t="s">
        <v>252</v>
      </c>
      <c r="B175" s="54" t="s">
        <v>253</v>
      </c>
      <c r="C175" s="31">
        <v>4301051855</v>
      </c>
      <c r="D175" s="296">
        <v>4680115885875</v>
      </c>
      <c r="E175" s="29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1" t="s">
        <v>256</v>
      </c>
      <c r="Q175" s="293"/>
      <c r="R175" s="293"/>
      <c r="S175" s="293"/>
      <c r="T175" s="294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72</v>
      </c>
      <c r="Q176" s="299"/>
      <c r="R176" s="299"/>
      <c r="S176" s="299"/>
      <c r="T176" s="299"/>
      <c r="U176" s="299"/>
      <c r="V176" s="300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72</v>
      </c>
      <c r="Q177" s="299"/>
      <c r="R177" s="299"/>
      <c r="S177" s="299"/>
      <c r="T177" s="299"/>
      <c r="U177" s="299"/>
      <c r="V177" s="300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customHeight="1" x14ac:dyDescent="0.2">
      <c r="A178" s="316" t="s">
        <v>259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customHeight="1" x14ac:dyDescent="0.25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83"/>
      <c r="AB179" s="283"/>
      <c r="AC179" s="283"/>
    </row>
    <row r="180" spans="1:68" ht="14.25" customHeight="1" x14ac:dyDescent="0.25">
      <c r="A180" s="303" t="s">
        <v>76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296">
        <v>4620207491133</v>
      </c>
      <c r="E181" s="29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263</v>
      </c>
      <c r="Q181" s="293"/>
      <c r="R181" s="293"/>
      <c r="S181" s="293"/>
      <c r="T181" s="294"/>
      <c r="U181" s="34"/>
      <c r="V181" s="34"/>
      <c r="W181" s="35" t="s">
        <v>69</v>
      </c>
      <c r="X181" s="288">
        <v>0</v>
      </c>
      <c r="Y181" s="28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72</v>
      </c>
      <c r="Q182" s="299"/>
      <c r="R182" s="299"/>
      <c r="S182" s="299"/>
      <c r="T182" s="299"/>
      <c r="U182" s="299"/>
      <c r="V182" s="300"/>
      <c r="W182" s="37" t="s">
        <v>69</v>
      </c>
      <c r="X182" s="290">
        <f>IFERROR(SUM(X181:X181),"0")</f>
        <v>0</v>
      </c>
      <c r="Y182" s="290">
        <f>IFERROR(SUM(Y181:Y181),"0")</f>
        <v>0</v>
      </c>
      <c r="Z182" s="290">
        <f>IFERROR(IF(Z181="",0,Z181),"0")</f>
        <v>0</v>
      </c>
      <c r="AA182" s="291"/>
      <c r="AB182" s="291"/>
      <c r="AC182" s="291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72</v>
      </c>
      <c r="Q183" s="299"/>
      <c r="R183" s="299"/>
      <c r="S183" s="299"/>
      <c r="T183" s="299"/>
      <c r="U183" s="299"/>
      <c r="V183" s="300"/>
      <c r="W183" s="37" t="s">
        <v>73</v>
      </c>
      <c r="X183" s="290">
        <f>IFERROR(SUMPRODUCT(X181:X181*H181:H181),"0")</f>
        <v>0</v>
      </c>
      <c r="Y183" s="290">
        <f>IFERROR(SUMPRODUCT(Y181:Y181*H181:H181),"0")</f>
        <v>0</v>
      </c>
      <c r="Z183" s="37"/>
      <c r="AA183" s="291"/>
      <c r="AB183" s="291"/>
      <c r="AC183" s="291"/>
    </row>
    <row r="184" spans="1:68" ht="14.25" customHeight="1" x14ac:dyDescent="0.25">
      <c r="A184" s="303" t="s">
        <v>122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2"/>
      <c r="AB184" s="282"/>
      <c r="AC184" s="282"/>
    </row>
    <row r="185" spans="1:68" ht="27" customHeight="1" x14ac:dyDescent="0.25">
      <c r="A185" s="54" t="s">
        <v>265</v>
      </c>
      <c r="B185" s="54" t="s">
        <v>266</v>
      </c>
      <c r="C185" s="31">
        <v>4301135707</v>
      </c>
      <c r="D185" s="296">
        <v>4620207490198</v>
      </c>
      <c r="E185" s="29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3"/>
      <c r="R185" s="293"/>
      <c r="S185" s="293"/>
      <c r="T185" s="294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268</v>
      </c>
      <c r="B186" s="54" t="s">
        <v>269</v>
      </c>
      <c r="C186" s="31">
        <v>4301135696</v>
      </c>
      <c r="D186" s="296">
        <v>4620207490235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4301135697</v>
      </c>
      <c r="D187" s="296">
        <v>4620207490259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4301135681</v>
      </c>
      <c r="D188" s="296">
        <v>4620207490143</v>
      </c>
      <c r="E188" s="29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3"/>
      <c r="R188" s="293"/>
      <c r="S188" s="293"/>
      <c r="T188" s="294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72</v>
      </c>
      <c r="Q189" s="299"/>
      <c r="R189" s="299"/>
      <c r="S189" s="299"/>
      <c r="T189" s="299"/>
      <c r="U189" s="299"/>
      <c r="V189" s="300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72</v>
      </c>
      <c r="Q190" s="299"/>
      <c r="R190" s="299"/>
      <c r="S190" s="299"/>
      <c r="T190" s="299"/>
      <c r="U190" s="299"/>
      <c r="V190" s="300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customHeight="1" x14ac:dyDescent="0.25">
      <c r="A191" s="301" t="s">
        <v>276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83"/>
      <c r="AB191" s="283"/>
      <c r="AC191" s="283"/>
    </row>
    <row r="192" spans="1:68" ht="14.25" customHeight="1" x14ac:dyDescent="0.25">
      <c r="A192" s="303" t="s">
        <v>63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2"/>
      <c r="AB192" s="282"/>
      <c r="AC192" s="282"/>
    </row>
    <row r="193" spans="1:68" ht="27" customHeight="1" x14ac:dyDescent="0.25">
      <c r="A193" s="54" t="s">
        <v>277</v>
      </c>
      <c r="B193" s="54" t="s">
        <v>278</v>
      </c>
      <c r="C193" s="31">
        <v>4301070966</v>
      </c>
      <c r="D193" s="296">
        <v>4607111038135</v>
      </c>
      <c r="E193" s="29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293"/>
      <c r="R193" s="293"/>
      <c r="S193" s="293"/>
      <c r="T193" s="294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06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7"/>
      <c r="P194" s="298" t="s">
        <v>72</v>
      </c>
      <c r="Q194" s="299"/>
      <c r="R194" s="299"/>
      <c r="S194" s="299"/>
      <c r="T194" s="299"/>
      <c r="U194" s="299"/>
      <c r="V194" s="300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x14ac:dyDescent="0.2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7"/>
      <c r="P195" s="298" t="s">
        <v>72</v>
      </c>
      <c r="Q195" s="299"/>
      <c r="R195" s="299"/>
      <c r="S195" s="299"/>
      <c r="T195" s="299"/>
      <c r="U195" s="299"/>
      <c r="V195" s="300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customHeight="1" x14ac:dyDescent="0.25">
      <c r="A196" s="301" t="s">
        <v>280</v>
      </c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  <c r="AA196" s="283"/>
      <c r="AB196" s="283"/>
      <c r="AC196" s="283"/>
    </row>
    <row r="197" spans="1:68" ht="14.25" customHeight="1" x14ac:dyDescent="0.25">
      <c r="A197" s="303" t="s">
        <v>63</v>
      </c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  <c r="AA197" s="282"/>
      <c r="AB197" s="282"/>
      <c r="AC197" s="282"/>
    </row>
    <row r="198" spans="1:68" ht="27" customHeight="1" x14ac:dyDescent="0.25">
      <c r="A198" s="54" t="s">
        <v>281</v>
      </c>
      <c r="B198" s="54" t="s">
        <v>282</v>
      </c>
      <c r="C198" s="31">
        <v>4301070996</v>
      </c>
      <c r="D198" s="296">
        <v>4607111038654</v>
      </c>
      <c r="E198" s="29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296">
        <v>4607111038586</v>
      </c>
      <c r="E199" s="29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4301070962</v>
      </c>
      <c r="D200" s="296">
        <v>4607111038609</v>
      </c>
      <c r="E200" s="29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293"/>
      <c r="R200" s="293"/>
      <c r="S200" s="293"/>
      <c r="T200" s="294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296">
        <v>4607111038630</v>
      </c>
      <c r="E201" s="29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293"/>
      <c r="R201" s="293"/>
      <c r="S201" s="293"/>
      <c r="T201" s="294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4301070959</v>
      </c>
      <c r="D202" s="296">
        <v>4607111038616</v>
      </c>
      <c r="E202" s="29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293"/>
      <c r="R202" s="293"/>
      <c r="S202" s="293"/>
      <c r="T202" s="294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4301070960</v>
      </c>
      <c r="D203" s="296">
        <v>4607111038623</v>
      </c>
      <c r="E203" s="29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293"/>
      <c r="R203" s="293"/>
      <c r="S203" s="293"/>
      <c r="T203" s="294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x14ac:dyDescent="0.2">
      <c r="A204" s="306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7"/>
      <c r="P204" s="298" t="s">
        <v>72</v>
      </c>
      <c r="Q204" s="299"/>
      <c r="R204" s="299"/>
      <c r="S204" s="299"/>
      <c r="T204" s="299"/>
      <c r="U204" s="299"/>
      <c r="V204" s="300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7"/>
      <c r="P205" s="298" t="s">
        <v>72</v>
      </c>
      <c r="Q205" s="299"/>
      <c r="R205" s="299"/>
      <c r="S205" s="299"/>
      <c r="T205" s="299"/>
      <c r="U205" s="299"/>
      <c r="V205" s="300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customHeight="1" x14ac:dyDescent="0.25">
      <c r="A206" s="301" t="s">
        <v>295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3"/>
      <c r="AB206" s="283"/>
      <c r="AC206" s="283"/>
    </row>
    <row r="207" spans="1:68" ht="14.25" customHeight="1" x14ac:dyDescent="0.25">
      <c r="A207" s="303" t="s">
        <v>63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82"/>
      <c r="AB207" s="282"/>
      <c r="AC207" s="282"/>
    </row>
    <row r="208" spans="1:68" ht="27" customHeight="1" x14ac:dyDescent="0.25">
      <c r="A208" s="54" t="s">
        <v>296</v>
      </c>
      <c r="B208" s="54" t="s">
        <v>297</v>
      </c>
      <c r="C208" s="31">
        <v>4301070917</v>
      </c>
      <c r="D208" s="296">
        <v>4607111035912</v>
      </c>
      <c r="E208" s="29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293"/>
      <c r="R208" s="293"/>
      <c r="S208" s="293"/>
      <c r="T208" s="294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296">
        <v>4607111035929</v>
      </c>
      <c r="E209" s="29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293"/>
      <c r="R209" s="293"/>
      <c r="S209" s="293"/>
      <c r="T209" s="294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301</v>
      </c>
      <c r="B210" s="54" t="s">
        <v>302</v>
      </c>
      <c r="C210" s="31">
        <v>4301070915</v>
      </c>
      <c r="D210" s="296">
        <v>4607111035882</v>
      </c>
      <c r="E210" s="29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293"/>
      <c r="R210" s="293"/>
      <c r="S210" s="293"/>
      <c r="T210" s="294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296">
        <v>4607111035905</v>
      </c>
      <c r="E211" s="29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293"/>
      <c r="R211" s="293"/>
      <c r="S211" s="293"/>
      <c r="T211" s="294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06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x14ac:dyDescent="0.2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7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customHeight="1" x14ac:dyDescent="0.25">
      <c r="A214" s="301" t="s">
        <v>306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3"/>
      <c r="AB214" s="283"/>
      <c r="AC214" s="283"/>
    </row>
    <row r="215" spans="1:68" ht="14.25" customHeight="1" x14ac:dyDescent="0.25">
      <c r="A215" s="303" t="s">
        <v>63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296">
        <v>4620207491096</v>
      </c>
      <c r="E216" s="29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7" t="s">
        <v>309</v>
      </c>
      <c r="Q216" s="293"/>
      <c r="R216" s="293"/>
      <c r="S216" s="293"/>
      <c r="T216" s="294"/>
      <c r="U216" s="34"/>
      <c r="V216" s="34"/>
      <c r="W216" s="35" t="s">
        <v>69</v>
      </c>
      <c r="X216" s="288">
        <v>0</v>
      </c>
      <c r="Y216" s="28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06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90">
        <f>IFERROR(SUM(X216:X216),"0")</f>
        <v>0</v>
      </c>
      <c r="Y217" s="290">
        <f>IFERROR(SUM(Y216:Y216),"0")</f>
        <v>0</v>
      </c>
      <c r="Z217" s="290">
        <f>IFERROR(IF(Z216="",0,Z216),"0")</f>
        <v>0</v>
      </c>
      <c r="AA217" s="291"/>
      <c r="AB217" s="291"/>
      <c r="AC217" s="291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7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90">
        <f>IFERROR(SUMPRODUCT(X216:X216*H216:H216),"0")</f>
        <v>0</v>
      </c>
      <c r="Y218" s="290">
        <f>IFERROR(SUMPRODUCT(Y216:Y216*H216:H216),"0")</f>
        <v>0</v>
      </c>
      <c r="Z218" s="37"/>
      <c r="AA218" s="291"/>
      <c r="AB218" s="291"/>
      <c r="AC218" s="291"/>
    </row>
    <row r="219" spans="1:68" ht="16.5" customHeight="1" x14ac:dyDescent="0.25">
      <c r="A219" s="301" t="s">
        <v>311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3"/>
      <c r="AB219" s="283"/>
      <c r="AC219" s="283"/>
    </row>
    <row r="220" spans="1:68" ht="14.25" customHeight="1" x14ac:dyDescent="0.25">
      <c r="A220" s="303" t="s">
        <v>63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4301071093</v>
      </c>
      <c r="D221" s="296">
        <v>4620207490709</v>
      </c>
      <c r="E221" s="29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293"/>
      <c r="R221" s="293"/>
      <c r="S221" s="293"/>
      <c r="T221" s="294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72</v>
      </c>
      <c r="Q222" s="299"/>
      <c r="R222" s="299"/>
      <c r="S222" s="299"/>
      <c r="T222" s="299"/>
      <c r="U222" s="299"/>
      <c r="V222" s="300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72</v>
      </c>
      <c r="Q223" s="299"/>
      <c r="R223" s="299"/>
      <c r="S223" s="299"/>
      <c r="T223" s="299"/>
      <c r="U223" s="299"/>
      <c r="V223" s="300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customHeight="1" x14ac:dyDescent="0.25">
      <c r="A224" s="303" t="s">
        <v>122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2"/>
      <c r="AB224" s="282"/>
      <c r="AC224" s="282"/>
    </row>
    <row r="225" spans="1:68" ht="27" customHeight="1" x14ac:dyDescent="0.25">
      <c r="A225" s="54" t="s">
        <v>315</v>
      </c>
      <c r="B225" s="54" t="s">
        <v>316</v>
      </c>
      <c r="C225" s="31">
        <v>4301135692</v>
      </c>
      <c r="D225" s="296">
        <v>4620207490570</v>
      </c>
      <c r="E225" s="29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293"/>
      <c r="R225" s="293"/>
      <c r="S225" s="293"/>
      <c r="T225" s="294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318</v>
      </c>
      <c r="B226" s="54" t="s">
        <v>319</v>
      </c>
      <c r="C226" s="31">
        <v>4301135691</v>
      </c>
      <c r="D226" s="296">
        <v>4620207490549</v>
      </c>
      <c r="E226" s="29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293"/>
      <c r="R226" s="293"/>
      <c r="S226" s="293"/>
      <c r="T226" s="294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320</v>
      </c>
      <c r="B227" s="54" t="s">
        <v>321</v>
      </c>
      <c r="C227" s="31">
        <v>4301135694</v>
      </c>
      <c r="D227" s="296">
        <v>4620207490501</v>
      </c>
      <c r="E227" s="29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293"/>
      <c r="R227" s="293"/>
      <c r="S227" s="293"/>
      <c r="T227" s="294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72</v>
      </c>
      <c r="Q228" s="299"/>
      <c r="R228" s="299"/>
      <c r="S228" s="299"/>
      <c r="T228" s="299"/>
      <c r="U228" s="299"/>
      <c r="V228" s="300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72</v>
      </c>
      <c r="Q229" s="299"/>
      <c r="R229" s="299"/>
      <c r="S229" s="299"/>
      <c r="T229" s="299"/>
      <c r="U229" s="299"/>
      <c r="V229" s="300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customHeight="1" x14ac:dyDescent="0.25">
      <c r="A230" s="301" t="s">
        <v>322</v>
      </c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283"/>
      <c r="AB230" s="283"/>
      <c r="AC230" s="283"/>
    </row>
    <row r="231" spans="1:68" ht="14.25" customHeight="1" x14ac:dyDescent="0.25">
      <c r="A231" s="303" t="s">
        <v>63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82"/>
      <c r="AB231" s="282"/>
      <c r="AC231" s="282"/>
    </row>
    <row r="232" spans="1:68" ht="16.5" customHeight="1" x14ac:dyDescent="0.25">
      <c r="A232" s="54" t="s">
        <v>323</v>
      </c>
      <c r="B232" s="54" t="s">
        <v>324</v>
      </c>
      <c r="C232" s="31">
        <v>4301071063</v>
      </c>
      <c r="D232" s="296">
        <v>4607111039019</v>
      </c>
      <c r="E232" s="29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293"/>
      <c r="R232" s="293"/>
      <c r="S232" s="293"/>
      <c r="T232" s="294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customHeight="1" x14ac:dyDescent="0.25">
      <c r="A233" s="54" t="s">
        <v>326</v>
      </c>
      <c r="B233" s="54" t="s">
        <v>327</v>
      </c>
      <c r="C233" s="31">
        <v>4301071000</v>
      </c>
      <c r="D233" s="296">
        <v>4607111038708</v>
      </c>
      <c r="E233" s="29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293"/>
      <c r="R233" s="293"/>
      <c r="S233" s="293"/>
      <c r="T233" s="294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72</v>
      </c>
      <c r="Q234" s="299"/>
      <c r="R234" s="299"/>
      <c r="S234" s="299"/>
      <c r="T234" s="299"/>
      <c r="U234" s="299"/>
      <c r="V234" s="300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72</v>
      </c>
      <c r="Q235" s="299"/>
      <c r="R235" s="299"/>
      <c r="S235" s="299"/>
      <c r="T235" s="299"/>
      <c r="U235" s="299"/>
      <c r="V235" s="300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customHeight="1" x14ac:dyDescent="0.2">
      <c r="A236" s="316" t="s">
        <v>328</v>
      </c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17"/>
      <c r="U236" s="317"/>
      <c r="V236" s="317"/>
      <c r="W236" s="317"/>
      <c r="X236" s="317"/>
      <c r="Y236" s="317"/>
      <c r="Z236" s="317"/>
      <c r="AA236" s="48"/>
      <c r="AB236" s="48"/>
      <c r="AC236" s="48"/>
    </row>
    <row r="237" spans="1:68" ht="16.5" customHeight="1" x14ac:dyDescent="0.25">
      <c r="A237" s="301" t="s">
        <v>329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83"/>
      <c r="AB237" s="283"/>
      <c r="AC237" s="283"/>
    </row>
    <row r="238" spans="1:68" ht="14.25" customHeight="1" x14ac:dyDescent="0.25">
      <c r="A238" s="303" t="s">
        <v>63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2"/>
      <c r="AB238" s="282"/>
      <c r="AC238" s="282"/>
    </row>
    <row r="239" spans="1:68" ht="27" customHeight="1" x14ac:dyDescent="0.25">
      <c r="A239" s="54" t="s">
        <v>330</v>
      </c>
      <c r="B239" s="54" t="s">
        <v>331</v>
      </c>
      <c r="C239" s="31">
        <v>4301071036</v>
      </c>
      <c r="D239" s="296">
        <v>4607111036162</v>
      </c>
      <c r="E239" s="29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293"/>
      <c r="R239" s="293"/>
      <c r="S239" s="293"/>
      <c r="T239" s="294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72</v>
      </c>
      <c r="Q240" s="299"/>
      <c r="R240" s="299"/>
      <c r="S240" s="299"/>
      <c r="T240" s="299"/>
      <c r="U240" s="299"/>
      <c r="V240" s="300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72</v>
      </c>
      <c r="Q241" s="299"/>
      <c r="R241" s="299"/>
      <c r="S241" s="299"/>
      <c r="T241" s="299"/>
      <c r="U241" s="299"/>
      <c r="V241" s="300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customHeight="1" x14ac:dyDescent="0.2">
      <c r="A242" s="316" t="s">
        <v>333</v>
      </c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7"/>
      <c r="AA242" s="48"/>
      <c r="AB242" s="48"/>
      <c r="AC242" s="48"/>
    </row>
    <row r="243" spans="1:68" ht="16.5" customHeight="1" x14ac:dyDescent="0.25">
      <c r="A243" s="301" t="s">
        <v>334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83"/>
      <c r="AB243" s="283"/>
      <c r="AC243" s="283"/>
    </row>
    <row r="244" spans="1:68" ht="14.25" customHeight="1" x14ac:dyDescent="0.25">
      <c r="A244" s="303" t="s">
        <v>63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296">
        <v>4607111035899</v>
      </c>
      <c r="E245" s="29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293"/>
      <c r="R245" s="293"/>
      <c r="S245" s="293"/>
      <c r="T245" s="294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72</v>
      </c>
      <c r="Q246" s="299"/>
      <c r="R246" s="299"/>
      <c r="S246" s="299"/>
      <c r="T246" s="299"/>
      <c r="U246" s="299"/>
      <c r="V246" s="300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72</v>
      </c>
      <c r="Q247" s="299"/>
      <c r="R247" s="299"/>
      <c r="S247" s="299"/>
      <c r="T247" s="299"/>
      <c r="U247" s="299"/>
      <c r="V247" s="300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customHeight="1" x14ac:dyDescent="0.2">
      <c r="A248" s="316" t="s">
        <v>337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48"/>
      <c r="AB248" s="48"/>
      <c r="AC248" s="48"/>
    </row>
    <row r="249" spans="1:68" ht="16.5" customHeight="1" x14ac:dyDescent="0.25">
      <c r="A249" s="301" t="s">
        <v>338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83"/>
      <c r="AB249" s="283"/>
      <c r="AC249" s="283"/>
    </row>
    <row r="250" spans="1:68" ht="14.25" customHeight="1" x14ac:dyDescent="0.25">
      <c r="A250" s="303" t="s">
        <v>339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2"/>
      <c r="AB250" s="282"/>
      <c r="AC250" s="282"/>
    </row>
    <row r="251" spans="1:68" ht="27" customHeight="1" x14ac:dyDescent="0.25">
      <c r="A251" s="54" t="s">
        <v>340</v>
      </c>
      <c r="B251" s="54" t="s">
        <v>341</v>
      </c>
      <c r="C251" s="31">
        <v>4301133004</v>
      </c>
      <c r="D251" s="296">
        <v>4607111039774</v>
      </c>
      <c r="E251" s="29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6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7"/>
      <c r="P252" s="298" t="s">
        <v>72</v>
      </c>
      <c r="Q252" s="299"/>
      <c r="R252" s="299"/>
      <c r="S252" s="299"/>
      <c r="T252" s="299"/>
      <c r="U252" s="299"/>
      <c r="V252" s="300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7"/>
      <c r="P253" s="298" t="s">
        <v>72</v>
      </c>
      <c r="Q253" s="299"/>
      <c r="R253" s="299"/>
      <c r="S253" s="299"/>
      <c r="T253" s="299"/>
      <c r="U253" s="299"/>
      <c r="V253" s="300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customHeight="1" x14ac:dyDescent="0.25">
      <c r="A254" s="303" t="s">
        <v>122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2"/>
      <c r="AB254" s="282"/>
      <c r="AC254" s="282"/>
    </row>
    <row r="255" spans="1:68" ht="37.5" customHeight="1" x14ac:dyDescent="0.25">
      <c r="A255" s="54" t="s">
        <v>343</v>
      </c>
      <c r="B255" s="54" t="s">
        <v>344</v>
      </c>
      <c r="C255" s="31">
        <v>4301135400</v>
      </c>
      <c r="D255" s="296">
        <v>4607111039361</v>
      </c>
      <c r="E255" s="29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293"/>
      <c r="R255" s="293"/>
      <c r="S255" s="293"/>
      <c r="T255" s="294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06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7"/>
      <c r="P256" s="298" t="s">
        <v>72</v>
      </c>
      <c r="Q256" s="299"/>
      <c r="R256" s="299"/>
      <c r="S256" s="299"/>
      <c r="T256" s="299"/>
      <c r="U256" s="299"/>
      <c r="V256" s="300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x14ac:dyDescent="0.2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7"/>
      <c r="P257" s="298" t="s">
        <v>72</v>
      </c>
      <c r="Q257" s="299"/>
      <c r="R257" s="299"/>
      <c r="S257" s="299"/>
      <c r="T257" s="299"/>
      <c r="U257" s="299"/>
      <c r="V257" s="300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customHeight="1" x14ac:dyDescent="0.2">
      <c r="A258" s="316" t="s">
        <v>345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17"/>
      <c r="Y258" s="317"/>
      <c r="Z258" s="317"/>
      <c r="AA258" s="48"/>
      <c r="AB258" s="48"/>
      <c r="AC258" s="48"/>
    </row>
    <row r="259" spans="1:68" ht="16.5" customHeight="1" x14ac:dyDescent="0.25">
      <c r="A259" s="301" t="s">
        <v>345</v>
      </c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283"/>
      <c r="AB259" s="283"/>
      <c r="AC259" s="283"/>
    </row>
    <row r="260" spans="1:68" ht="14.25" customHeight="1" x14ac:dyDescent="0.25">
      <c r="A260" s="303" t="s">
        <v>63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2"/>
      <c r="AB260" s="282"/>
      <c r="AC260" s="282"/>
    </row>
    <row r="261" spans="1:68" ht="27" customHeight="1" x14ac:dyDescent="0.25">
      <c r="A261" s="54" t="s">
        <v>346</v>
      </c>
      <c r="B261" s="54" t="s">
        <v>347</v>
      </c>
      <c r="C261" s="31">
        <v>4301071014</v>
      </c>
      <c r="D261" s="296">
        <v>4640242181264</v>
      </c>
      <c r="E261" s="29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7" t="s">
        <v>348</v>
      </c>
      <c r="Q261" s="293"/>
      <c r="R261" s="293"/>
      <c r="S261" s="293"/>
      <c r="T261" s="294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296">
        <v>4640242181325</v>
      </c>
      <c r="E262" s="29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9" t="s">
        <v>352</v>
      </c>
      <c r="Q262" s="293"/>
      <c r="R262" s="293"/>
      <c r="S262" s="293"/>
      <c r="T262" s="294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353</v>
      </c>
      <c r="B263" s="54" t="s">
        <v>354</v>
      </c>
      <c r="C263" s="31">
        <v>4301070993</v>
      </c>
      <c r="D263" s="296">
        <v>4640242180670</v>
      </c>
      <c r="E263" s="29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5" t="s">
        <v>355</v>
      </c>
      <c r="Q263" s="293"/>
      <c r="R263" s="293"/>
      <c r="S263" s="293"/>
      <c r="T263" s="294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06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x14ac:dyDescent="0.2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7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customHeight="1" x14ac:dyDescent="0.25">
      <c r="A266" s="303" t="s">
        <v>76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296">
        <v>4640242180397</v>
      </c>
      <c r="E267" s="29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293"/>
      <c r="R267" s="293"/>
      <c r="S267" s="293"/>
      <c r="T267" s="294"/>
      <c r="U267" s="34"/>
      <c r="V267" s="34"/>
      <c r="W267" s="35" t="s">
        <v>69</v>
      </c>
      <c r="X267" s="288">
        <v>180</v>
      </c>
      <c r="Y267" s="289">
        <f>IFERROR(IF(X267="","",X267),"")</f>
        <v>180</v>
      </c>
      <c r="Z267" s="36">
        <f>IFERROR(IF(X267="","",X267*0.0155),"")</f>
        <v>2.79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1126.8</v>
      </c>
      <c r="BN267" s="67">
        <f>IFERROR(Y267*I267,"0")</f>
        <v>1126.8</v>
      </c>
      <c r="BO267" s="67">
        <f>IFERROR(X267/J267,"0")</f>
        <v>2.1428571428571428</v>
      </c>
      <c r="BP267" s="67">
        <f>IFERROR(Y267/J267,"0")</f>
        <v>2.1428571428571428</v>
      </c>
    </row>
    <row r="268" spans="1:68" x14ac:dyDescent="0.2">
      <c r="A268" s="306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7"/>
      <c r="P268" s="298" t="s">
        <v>72</v>
      </c>
      <c r="Q268" s="299"/>
      <c r="R268" s="299"/>
      <c r="S268" s="299"/>
      <c r="T268" s="299"/>
      <c r="U268" s="299"/>
      <c r="V268" s="300"/>
      <c r="W268" s="37" t="s">
        <v>69</v>
      </c>
      <c r="X268" s="290">
        <f>IFERROR(SUM(X267:X267),"0")</f>
        <v>180</v>
      </c>
      <c r="Y268" s="290">
        <f>IFERROR(SUM(Y267:Y267),"0")</f>
        <v>180</v>
      </c>
      <c r="Z268" s="290">
        <f>IFERROR(IF(Z267="",0,Z267),"0")</f>
        <v>2.79</v>
      </c>
      <c r="AA268" s="291"/>
      <c r="AB268" s="291"/>
      <c r="AC268" s="291"/>
    </row>
    <row r="269" spans="1:68" x14ac:dyDescent="0.2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72</v>
      </c>
      <c r="Q269" s="299"/>
      <c r="R269" s="299"/>
      <c r="S269" s="299"/>
      <c r="T269" s="299"/>
      <c r="U269" s="299"/>
      <c r="V269" s="300"/>
      <c r="W269" s="37" t="s">
        <v>73</v>
      </c>
      <c r="X269" s="290">
        <f>IFERROR(SUMPRODUCT(X267:X267*H267:H267),"0")</f>
        <v>1080</v>
      </c>
      <c r="Y269" s="290">
        <f>IFERROR(SUMPRODUCT(Y267:Y267*H267:H267),"0")</f>
        <v>1080</v>
      </c>
      <c r="Z269" s="37"/>
      <c r="AA269" s="291"/>
      <c r="AB269" s="291"/>
      <c r="AC269" s="291"/>
    </row>
    <row r="270" spans="1:68" ht="14.25" customHeight="1" x14ac:dyDescent="0.25">
      <c r="A270" s="303" t="s">
        <v>116</v>
      </c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296">
        <v>4640242180304</v>
      </c>
      <c r="E271" s="29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32" t="s">
        <v>362</v>
      </c>
      <c r="Q271" s="293"/>
      <c r="R271" s="293"/>
      <c r="S271" s="293"/>
      <c r="T271" s="294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296">
        <v>4640242180236</v>
      </c>
      <c r="E272" s="29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293"/>
      <c r="R272" s="293"/>
      <c r="S272" s="293"/>
      <c r="T272" s="294"/>
      <c r="U272" s="34"/>
      <c r="V272" s="34"/>
      <c r="W272" s="35" t="s">
        <v>69</v>
      </c>
      <c r="X272" s="288">
        <v>0</v>
      </c>
      <c r="Y272" s="289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366</v>
      </c>
      <c r="B273" s="54" t="s">
        <v>367</v>
      </c>
      <c r="C273" s="31">
        <v>4301136052</v>
      </c>
      <c r="D273" s="296">
        <v>4640242180410</v>
      </c>
      <c r="E273" s="29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293"/>
      <c r="R273" s="293"/>
      <c r="S273" s="293"/>
      <c r="T273" s="294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06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7"/>
      <c r="P274" s="298" t="s">
        <v>72</v>
      </c>
      <c r="Q274" s="299"/>
      <c r="R274" s="299"/>
      <c r="S274" s="299"/>
      <c r="T274" s="299"/>
      <c r="U274" s="299"/>
      <c r="V274" s="300"/>
      <c r="W274" s="37" t="s">
        <v>69</v>
      </c>
      <c r="X274" s="290">
        <f>IFERROR(SUM(X271:X273),"0")</f>
        <v>0</v>
      </c>
      <c r="Y274" s="290">
        <f>IFERROR(SUM(Y271:Y273),"0")</f>
        <v>0</v>
      </c>
      <c r="Z274" s="290">
        <f>IFERROR(IF(Z271="",0,Z271),"0")+IFERROR(IF(Z272="",0,Z272),"0")+IFERROR(IF(Z273="",0,Z273),"0")</f>
        <v>0</v>
      </c>
      <c r="AA274" s="291"/>
      <c r="AB274" s="291"/>
      <c r="AC274" s="291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7"/>
      <c r="P275" s="298" t="s">
        <v>72</v>
      </c>
      <c r="Q275" s="299"/>
      <c r="R275" s="299"/>
      <c r="S275" s="299"/>
      <c r="T275" s="299"/>
      <c r="U275" s="299"/>
      <c r="V275" s="300"/>
      <c r="W275" s="37" t="s">
        <v>73</v>
      </c>
      <c r="X275" s="290">
        <f>IFERROR(SUMPRODUCT(X271:X273*H271:H273),"0")</f>
        <v>0</v>
      </c>
      <c r="Y275" s="290">
        <f>IFERROR(SUMPRODUCT(Y271:Y273*H271:H273),"0")</f>
        <v>0</v>
      </c>
      <c r="Z275" s="37"/>
      <c r="AA275" s="291"/>
      <c r="AB275" s="291"/>
      <c r="AC275" s="291"/>
    </row>
    <row r="276" spans="1:68" ht="14.25" customHeight="1" x14ac:dyDescent="0.25">
      <c r="A276" s="303" t="s">
        <v>122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82"/>
      <c r="AB276" s="282"/>
      <c r="AC276" s="282"/>
    </row>
    <row r="277" spans="1:68" ht="37.5" customHeight="1" x14ac:dyDescent="0.25">
      <c r="A277" s="54" t="s">
        <v>368</v>
      </c>
      <c r="B277" s="54" t="s">
        <v>369</v>
      </c>
      <c r="C277" s="31">
        <v>4301135504</v>
      </c>
      <c r="D277" s="296">
        <v>4640242181554</v>
      </c>
      <c r="E277" s="29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3" t="s">
        <v>370</v>
      </c>
      <c r="Q277" s="293"/>
      <c r="R277" s="293"/>
      <c r="S277" s="293"/>
      <c r="T277" s="294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296">
        <v>4640242181561</v>
      </c>
      <c r="E278" s="29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0" t="s">
        <v>374</v>
      </c>
      <c r="Q278" s="293"/>
      <c r="R278" s="293"/>
      <c r="S278" s="293"/>
      <c r="T278" s="294"/>
      <c r="U278" s="34"/>
      <c r="V278" s="34"/>
      <c r="W278" s="35" t="s">
        <v>69</v>
      </c>
      <c r="X278" s="288">
        <v>154</v>
      </c>
      <c r="Y278" s="289">
        <f t="shared" si="12"/>
        <v>154</v>
      </c>
      <c r="Z278" s="36">
        <f>IFERROR(IF(X278="","",X278*0.00936),"")</f>
        <v>1.4414400000000001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599.36799999999994</v>
      </c>
      <c r="BN278" s="67">
        <f t="shared" si="14"/>
        <v>599.36799999999994</v>
      </c>
      <c r="BO278" s="67">
        <f t="shared" si="15"/>
        <v>1.2222222222222223</v>
      </c>
      <c r="BP278" s="67">
        <f t="shared" si="16"/>
        <v>1.2222222222222223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296">
        <v>4640242181424</v>
      </c>
      <c r="E279" s="29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293"/>
      <c r="R279" s="293"/>
      <c r="S279" s="293"/>
      <c r="T279" s="294"/>
      <c r="U279" s="34"/>
      <c r="V279" s="34"/>
      <c r="W279" s="35" t="s">
        <v>69</v>
      </c>
      <c r="X279" s="288">
        <v>264</v>
      </c>
      <c r="Y279" s="289">
        <f t="shared" si="12"/>
        <v>264</v>
      </c>
      <c r="Z279" s="36">
        <f>IFERROR(IF(X279="","",X279*0.0155),"")</f>
        <v>4.0919999999999996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1514.0400000000002</v>
      </c>
      <c r="BN279" s="67">
        <f t="shared" si="14"/>
        <v>1514.0400000000002</v>
      </c>
      <c r="BO279" s="67">
        <f t="shared" si="15"/>
        <v>3.1428571428571428</v>
      </c>
      <c r="BP279" s="67">
        <f t="shared" si="16"/>
        <v>3.1428571428571428</v>
      </c>
    </row>
    <row r="280" spans="1:68" ht="37.5" customHeight="1" x14ac:dyDescent="0.25">
      <c r="A280" s="54" t="s">
        <v>378</v>
      </c>
      <c r="B280" s="54" t="s">
        <v>379</v>
      </c>
      <c r="C280" s="31">
        <v>4301135552</v>
      </c>
      <c r="D280" s="296">
        <v>4640242181431</v>
      </c>
      <c r="E280" s="29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6" t="s">
        <v>380</v>
      </c>
      <c r="Q280" s="293"/>
      <c r="R280" s="293"/>
      <c r="S280" s="293"/>
      <c r="T280" s="294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296">
        <v>4640242181523</v>
      </c>
      <c r="E281" s="29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293"/>
      <c r="R281" s="293"/>
      <c r="S281" s="293"/>
      <c r="T281" s="294"/>
      <c r="U281" s="34"/>
      <c r="V281" s="34"/>
      <c r="W281" s="35" t="s">
        <v>69</v>
      </c>
      <c r="X281" s="288">
        <v>84</v>
      </c>
      <c r="Y281" s="289">
        <f t="shared" si="12"/>
        <v>84</v>
      </c>
      <c r="Z281" s="36">
        <f t="shared" si="17"/>
        <v>0.78624000000000005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268.12800000000004</v>
      </c>
      <c r="BN281" s="67">
        <f t="shared" si="14"/>
        <v>268.12800000000004</v>
      </c>
      <c r="BO281" s="67">
        <f t="shared" si="15"/>
        <v>0.66666666666666663</v>
      </c>
      <c r="BP281" s="67">
        <f t="shared" si="16"/>
        <v>0.66666666666666663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296">
        <v>4640242181486</v>
      </c>
      <c r="E282" s="29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293"/>
      <c r="R282" s="293"/>
      <c r="S282" s="293"/>
      <c r="T282" s="294"/>
      <c r="U282" s="34"/>
      <c r="V282" s="34"/>
      <c r="W282" s="35" t="s">
        <v>69</v>
      </c>
      <c r="X282" s="288">
        <v>378</v>
      </c>
      <c r="Y282" s="289">
        <f t="shared" si="12"/>
        <v>378</v>
      </c>
      <c r="Z282" s="36">
        <f t="shared" si="17"/>
        <v>3.5380799999999999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1471.1759999999999</v>
      </c>
      <c r="BN282" s="67">
        <f t="shared" si="14"/>
        <v>1471.1759999999999</v>
      </c>
      <c r="BO282" s="67">
        <f t="shared" si="15"/>
        <v>3</v>
      </c>
      <c r="BP282" s="67">
        <f t="shared" si="16"/>
        <v>3</v>
      </c>
    </row>
    <row r="283" spans="1:68" ht="37.5" customHeight="1" x14ac:dyDescent="0.25">
      <c r="A283" s="54" t="s">
        <v>386</v>
      </c>
      <c r="B283" s="54" t="s">
        <v>387</v>
      </c>
      <c r="C283" s="31">
        <v>4301135402</v>
      </c>
      <c r="D283" s="296">
        <v>4640242181493</v>
      </c>
      <c r="E283" s="29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82" t="s">
        <v>388</v>
      </c>
      <c r="Q283" s="293"/>
      <c r="R283" s="293"/>
      <c r="S283" s="293"/>
      <c r="T283" s="294"/>
      <c r="U283" s="34"/>
      <c r="V283" s="34"/>
      <c r="W283" s="35" t="s">
        <v>69</v>
      </c>
      <c r="X283" s="288">
        <v>28</v>
      </c>
      <c r="Y283" s="289">
        <f t="shared" si="12"/>
        <v>28</v>
      </c>
      <c r="Z283" s="36">
        <f t="shared" si="17"/>
        <v>0.26207999999999998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108.976</v>
      </c>
      <c r="BN283" s="67">
        <f t="shared" si="14"/>
        <v>108.976</v>
      </c>
      <c r="BO283" s="67">
        <f t="shared" si="15"/>
        <v>0.22222222222222221</v>
      </c>
      <c r="BP283" s="67">
        <f t="shared" si="16"/>
        <v>0.22222222222222221</v>
      </c>
    </row>
    <row r="284" spans="1:68" ht="37.5" customHeight="1" x14ac:dyDescent="0.25">
      <c r="A284" s="54" t="s">
        <v>389</v>
      </c>
      <c r="B284" s="54" t="s">
        <v>390</v>
      </c>
      <c r="C284" s="31">
        <v>4301135403</v>
      </c>
      <c r="D284" s="296">
        <v>4640242181509</v>
      </c>
      <c r="E284" s="29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293"/>
      <c r="R284" s="293"/>
      <c r="S284" s="293"/>
      <c r="T284" s="294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391</v>
      </c>
      <c r="B285" s="54" t="s">
        <v>392</v>
      </c>
      <c r="C285" s="31">
        <v>4301135304</v>
      </c>
      <c r="D285" s="296">
        <v>4640242181240</v>
      </c>
      <c r="E285" s="29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85" t="s">
        <v>393</v>
      </c>
      <c r="Q285" s="293"/>
      <c r="R285" s="293"/>
      <c r="S285" s="293"/>
      <c r="T285" s="294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4301135610</v>
      </c>
      <c r="D286" s="296">
        <v>4640242181318</v>
      </c>
      <c r="E286" s="29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55" t="s">
        <v>396</v>
      </c>
      <c r="Q286" s="293"/>
      <c r="R286" s="293"/>
      <c r="S286" s="293"/>
      <c r="T286" s="294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4301135306</v>
      </c>
      <c r="D287" s="296">
        <v>4640242181387</v>
      </c>
      <c r="E287" s="29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57" t="s">
        <v>399</v>
      </c>
      <c r="Q287" s="293"/>
      <c r="R287" s="293"/>
      <c r="S287" s="293"/>
      <c r="T287" s="294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400</v>
      </c>
      <c r="B288" s="54" t="s">
        <v>401</v>
      </c>
      <c r="C288" s="31">
        <v>4301135305</v>
      </c>
      <c r="D288" s="296">
        <v>4640242181394</v>
      </c>
      <c r="E288" s="29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73" t="s">
        <v>402</v>
      </c>
      <c r="Q288" s="293"/>
      <c r="R288" s="293"/>
      <c r="S288" s="293"/>
      <c r="T288" s="294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403</v>
      </c>
      <c r="B289" s="54" t="s">
        <v>404</v>
      </c>
      <c r="C289" s="31">
        <v>4301135309</v>
      </c>
      <c r="D289" s="296">
        <v>4640242181332</v>
      </c>
      <c r="E289" s="29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73" t="s">
        <v>405</v>
      </c>
      <c r="Q289" s="293"/>
      <c r="R289" s="293"/>
      <c r="S289" s="293"/>
      <c r="T289" s="294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4301135308</v>
      </c>
      <c r="D290" s="296">
        <v>4640242181349</v>
      </c>
      <c r="E290" s="29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15" t="s">
        <v>408</v>
      </c>
      <c r="Q290" s="293"/>
      <c r="R290" s="293"/>
      <c r="S290" s="293"/>
      <c r="T290" s="294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4301135307</v>
      </c>
      <c r="D291" s="296">
        <v>4640242181370</v>
      </c>
      <c r="E291" s="29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2" t="s">
        <v>411</v>
      </c>
      <c r="Q291" s="293"/>
      <c r="R291" s="293"/>
      <c r="S291" s="293"/>
      <c r="T291" s="294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413</v>
      </c>
      <c r="B292" s="54" t="s">
        <v>414</v>
      </c>
      <c r="C292" s="31">
        <v>4301135198</v>
      </c>
      <c r="D292" s="296">
        <v>4640242180663</v>
      </c>
      <c r="E292" s="29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78" t="s">
        <v>415</v>
      </c>
      <c r="Q292" s="293"/>
      <c r="R292" s="293"/>
      <c r="S292" s="293"/>
      <c r="T292" s="294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06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7"/>
      <c r="P293" s="298" t="s">
        <v>72</v>
      </c>
      <c r="Q293" s="299"/>
      <c r="R293" s="299"/>
      <c r="S293" s="299"/>
      <c r="T293" s="299"/>
      <c r="U293" s="299"/>
      <c r="V293" s="300"/>
      <c r="W293" s="37" t="s">
        <v>69</v>
      </c>
      <c r="X293" s="290">
        <f>IFERROR(SUM(X277:X292),"0")</f>
        <v>908</v>
      </c>
      <c r="Y293" s="290">
        <f>IFERROR(SUM(Y277:Y292),"0")</f>
        <v>908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10.119839999999998</v>
      </c>
      <c r="AA293" s="291"/>
      <c r="AB293" s="291"/>
      <c r="AC293" s="291"/>
    </row>
    <row r="294" spans="1:68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7"/>
      <c r="P294" s="298" t="s">
        <v>72</v>
      </c>
      <c r="Q294" s="299"/>
      <c r="R294" s="299"/>
      <c r="S294" s="299"/>
      <c r="T294" s="299"/>
      <c r="U294" s="299"/>
      <c r="V294" s="300"/>
      <c r="W294" s="37" t="s">
        <v>73</v>
      </c>
      <c r="X294" s="290">
        <f>IFERROR(SUMPRODUCT(X277:X292*H277:H292),"0")</f>
        <v>3776.0000000000005</v>
      </c>
      <c r="Y294" s="290">
        <f>IFERROR(SUMPRODUCT(Y277:Y292*H277:H292),"0")</f>
        <v>3776.0000000000005</v>
      </c>
      <c r="Z294" s="37"/>
      <c r="AA294" s="291"/>
      <c r="AB294" s="291"/>
      <c r="AC294" s="291"/>
    </row>
    <row r="295" spans="1:68" ht="15" customHeight="1" x14ac:dyDescent="0.2">
      <c r="A295" s="486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90"/>
      <c r="P295" s="322" t="s">
        <v>417</v>
      </c>
      <c r="Q295" s="323"/>
      <c r="R295" s="323"/>
      <c r="S295" s="323"/>
      <c r="T295" s="323"/>
      <c r="U295" s="323"/>
      <c r="V295" s="32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4856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4856</v>
      </c>
      <c r="Z295" s="37"/>
      <c r="AA295" s="291"/>
      <c r="AB295" s="291"/>
      <c r="AC295" s="291"/>
    </row>
    <row r="296" spans="1:68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90"/>
      <c r="P296" s="322" t="s">
        <v>418</v>
      </c>
      <c r="Q296" s="323"/>
      <c r="R296" s="323"/>
      <c r="S296" s="323"/>
      <c r="T296" s="323"/>
      <c r="U296" s="323"/>
      <c r="V296" s="324"/>
      <c r="W296" s="37" t="s">
        <v>73</v>
      </c>
      <c r="X296" s="290">
        <f>IFERROR(SUM(BM22:BM292),"0")</f>
        <v>5088.4880000000003</v>
      </c>
      <c r="Y296" s="290">
        <f>IFERROR(SUM(BN22:BN292),"0")</f>
        <v>5088.4880000000003</v>
      </c>
      <c r="Z296" s="37"/>
      <c r="AA296" s="291"/>
      <c r="AB296" s="291"/>
      <c r="AC296" s="291"/>
    </row>
    <row r="297" spans="1:68" x14ac:dyDescent="0.2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90"/>
      <c r="P297" s="322" t="s">
        <v>419</v>
      </c>
      <c r="Q297" s="323"/>
      <c r="R297" s="323"/>
      <c r="S297" s="323"/>
      <c r="T297" s="323"/>
      <c r="U297" s="323"/>
      <c r="V297" s="324"/>
      <c r="W297" s="37" t="s">
        <v>420</v>
      </c>
      <c r="X297" s="38">
        <f>ROUNDUP(SUM(BO22:BO292),0)</f>
        <v>11</v>
      </c>
      <c r="Y297" s="38">
        <f>ROUNDUP(SUM(BP22:BP292),0)</f>
        <v>11</v>
      </c>
      <c r="Z297" s="37"/>
      <c r="AA297" s="291"/>
      <c r="AB297" s="291"/>
      <c r="AC297" s="291"/>
    </row>
    <row r="298" spans="1:68" x14ac:dyDescent="0.2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90"/>
      <c r="P298" s="322" t="s">
        <v>421</v>
      </c>
      <c r="Q298" s="323"/>
      <c r="R298" s="323"/>
      <c r="S298" s="323"/>
      <c r="T298" s="323"/>
      <c r="U298" s="323"/>
      <c r="V298" s="324"/>
      <c r="W298" s="37" t="s">
        <v>73</v>
      </c>
      <c r="X298" s="290">
        <f>GrossWeightTotal+PalletQtyTotal*25</f>
        <v>5363.4880000000003</v>
      </c>
      <c r="Y298" s="290">
        <f>GrossWeightTotalR+PalletQtyTotalR*25</f>
        <v>5363.4880000000003</v>
      </c>
      <c r="Z298" s="37"/>
      <c r="AA298" s="291"/>
      <c r="AB298" s="291"/>
      <c r="AC298" s="291"/>
    </row>
    <row r="299" spans="1:68" x14ac:dyDescent="0.2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90"/>
      <c r="P299" s="322" t="s">
        <v>422</v>
      </c>
      <c r="Q299" s="323"/>
      <c r="R299" s="323"/>
      <c r="S299" s="323"/>
      <c r="T299" s="323"/>
      <c r="U299" s="323"/>
      <c r="V299" s="32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1088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1088</v>
      </c>
      <c r="Z299" s="37"/>
      <c r="AA299" s="291"/>
      <c r="AB299" s="291"/>
      <c r="AC299" s="291"/>
    </row>
    <row r="300" spans="1:68" ht="14.25" customHeight="1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90"/>
      <c r="P300" s="322" t="s">
        <v>423</v>
      </c>
      <c r="Q300" s="323"/>
      <c r="R300" s="323"/>
      <c r="S300" s="323"/>
      <c r="T300" s="323"/>
      <c r="U300" s="323"/>
      <c r="V300" s="32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12.909839999999999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09" t="s">
        <v>74</v>
      </c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1"/>
      <c r="U302" s="280" t="s">
        <v>231</v>
      </c>
      <c r="V302" s="280" t="s">
        <v>240</v>
      </c>
      <c r="W302" s="309" t="s">
        <v>259</v>
      </c>
      <c r="X302" s="400"/>
      <c r="Y302" s="400"/>
      <c r="Z302" s="400"/>
      <c r="AA302" s="400"/>
      <c r="AB302" s="400"/>
      <c r="AC302" s="401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45" t="s">
        <v>426</v>
      </c>
      <c r="B303" s="309" t="s">
        <v>62</v>
      </c>
      <c r="C303" s="309" t="s">
        <v>75</v>
      </c>
      <c r="D303" s="309" t="s">
        <v>84</v>
      </c>
      <c r="E303" s="309" t="s">
        <v>94</v>
      </c>
      <c r="F303" s="309" t="s">
        <v>105</v>
      </c>
      <c r="G303" s="309" t="s">
        <v>130</v>
      </c>
      <c r="H303" s="309" t="s">
        <v>137</v>
      </c>
      <c r="I303" s="309" t="s">
        <v>143</v>
      </c>
      <c r="J303" s="309" t="s">
        <v>151</v>
      </c>
      <c r="K303" s="309" t="s">
        <v>171</v>
      </c>
      <c r="L303" s="309" t="s">
        <v>175</v>
      </c>
      <c r="M303" s="309" t="s">
        <v>195</v>
      </c>
      <c r="N303" s="281"/>
      <c r="O303" s="309" t="s">
        <v>201</v>
      </c>
      <c r="P303" s="309" t="s">
        <v>208</v>
      </c>
      <c r="Q303" s="309" t="s">
        <v>215</v>
      </c>
      <c r="R303" s="309" t="s">
        <v>219</v>
      </c>
      <c r="S303" s="309" t="s">
        <v>222</v>
      </c>
      <c r="T303" s="309" t="s">
        <v>227</v>
      </c>
      <c r="U303" s="309" t="s">
        <v>232</v>
      </c>
      <c r="V303" s="309" t="s">
        <v>241</v>
      </c>
      <c r="W303" s="309" t="s">
        <v>260</v>
      </c>
      <c r="X303" s="309" t="s">
        <v>276</v>
      </c>
      <c r="Y303" s="309" t="s">
        <v>280</v>
      </c>
      <c r="Z303" s="309" t="s">
        <v>295</v>
      </c>
      <c r="AA303" s="309" t="s">
        <v>306</v>
      </c>
      <c r="AB303" s="309" t="s">
        <v>311</v>
      </c>
      <c r="AC303" s="309" t="s">
        <v>322</v>
      </c>
      <c r="AD303" s="309" t="s">
        <v>329</v>
      </c>
      <c r="AE303" s="309" t="s">
        <v>334</v>
      </c>
      <c r="AF303" s="309" t="s">
        <v>338</v>
      </c>
      <c r="AG303" s="309" t="s">
        <v>345</v>
      </c>
    </row>
    <row r="304" spans="1:68" ht="13.5" customHeight="1" thickBot="1" x14ac:dyDescent="0.25">
      <c r="A304" s="346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281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0</v>
      </c>
      <c r="D305" s="46">
        <f>IFERROR(X34*H34,"0")+IFERROR(X35*H35,"0")+IFERROR(X36*H36,"0")</f>
        <v>0</v>
      </c>
      <c r="E305" s="46">
        <f>IFERROR(X41*H41,"0")+IFERROR(X42*H42,"0")+IFERROR(X43*H43,"0")+IFERROR(X44*H44,"0")</f>
        <v>0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0</v>
      </c>
      <c r="I305" s="46">
        <f>IFERROR(X85*H85,"0")+IFERROR(X86*H86,"0")</f>
        <v>0</v>
      </c>
      <c r="J305" s="46">
        <f>IFERROR(X91*H91,"0")+IFERROR(X92*H92,"0")+IFERROR(X93*H93,"0")+IFERROR(X94*H94,"0")+IFERROR(X95*H95,"0")+IFERROR(X96*H96,"0")</f>
        <v>0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0</v>
      </c>
      <c r="M305" s="46">
        <f>IFERROR(X123*H123,"0")+IFERROR(X124*H124,"0")</f>
        <v>0</v>
      </c>
      <c r="N305" s="281"/>
      <c r="O305" s="46">
        <f>IFERROR(X129*H129,"0")+IFERROR(X130*H130,"0")</f>
        <v>0</v>
      </c>
      <c r="P305" s="46">
        <f>IFERROR(X135*H135,"0")+IFERROR(X136*H136,"0")</f>
        <v>0</v>
      </c>
      <c r="Q305" s="46">
        <f>IFERROR(X141*H141,"0")</f>
        <v>0</v>
      </c>
      <c r="R305" s="46">
        <f>IFERROR(X146*H146,"0")</f>
        <v>0</v>
      </c>
      <c r="S305" s="46">
        <f>IFERROR(X151*H151,"0")</f>
        <v>0</v>
      </c>
      <c r="T305" s="46">
        <f>IFERROR(X156*H156,"0")</f>
        <v>0</v>
      </c>
      <c r="U305" s="46">
        <f>IFERROR(X162*H162,"0")+IFERROR(X163*H163,"0")</f>
        <v>0</v>
      </c>
      <c r="V305" s="46">
        <f>IFERROR(X169*H169,"0")+IFERROR(X170*H170,"0")+IFERROR(X171*H171,"0")+IFERROR(X175*H175,"0")</f>
        <v>0</v>
      </c>
      <c r="W305" s="46">
        <f>IFERROR(X181*H181,"0")+IFERROR(X185*H185,"0")+IFERROR(X186*H186,"0")+IFERROR(X187*H187,"0")+IFERROR(X188*H188,"0")</f>
        <v>0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0</v>
      </c>
      <c r="AA305" s="46">
        <f>IFERROR(X216*H216,"0")</f>
        <v>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4856.0000000000009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0</v>
      </c>
      <c r="B308" s="60">
        <f>SUMPRODUCT(--(BB:BB="ПГП"),--(W:W="кор"),H:H,Y:Y)+SUMPRODUCT(--(BB:BB="ПГП"),--(W:W="кг"),Y:Y)</f>
        <v>4856.0000000000009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52:Z52"/>
    <mergeCell ref="D110:E110"/>
    <mergeCell ref="D44:E44"/>
    <mergeCell ref="D286:E286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P76:V76"/>
    <mergeCell ref="A137:O138"/>
    <mergeCell ref="A128:Z128"/>
    <mergeCell ref="A268:O269"/>
    <mergeCell ref="A10:C10"/>
    <mergeCell ref="P69:V69"/>
    <mergeCell ref="A21:Z21"/>
    <mergeCell ref="A192:Z192"/>
    <mergeCell ref="D42:E42"/>
    <mergeCell ref="D17:E18"/>
    <mergeCell ref="X17:X18"/>
    <mergeCell ref="D123:E123"/>
    <mergeCell ref="N17:N18"/>
    <mergeCell ref="D49:E49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V11:W11"/>
    <mergeCell ref="A254:Z254"/>
    <mergeCell ref="P181:T181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A17:AA18"/>
    <mergeCell ref="AC17:AC18"/>
    <mergeCell ref="A122:Z122"/>
    <mergeCell ref="P108:T108"/>
    <mergeCell ref="P279:T279"/>
    <mergeCell ref="A224:Z224"/>
    <mergeCell ref="A72:Z72"/>
    <mergeCell ref="P147:V147"/>
    <mergeCell ref="P251:T251"/>
    <mergeCell ref="D199:E199"/>
    <mergeCell ref="P109:T109"/>
    <mergeCell ref="P234:V234"/>
    <mergeCell ref="D186:E186"/>
    <mergeCell ref="P22:T22"/>
    <mergeCell ref="P193:T193"/>
    <mergeCell ref="P54:V54"/>
    <mergeCell ref="P80:T80"/>
    <mergeCell ref="Z17:Z18"/>
    <mergeCell ref="P173:V173"/>
    <mergeCell ref="AB17:AB18"/>
    <mergeCell ref="A172:O173"/>
    <mergeCell ref="P265:V265"/>
    <mergeCell ref="A90:Z90"/>
    <mergeCell ref="A230:Z230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D7:M7"/>
    <mergeCell ref="D129:E129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P15:T16"/>
    <mergeCell ref="D91:E91"/>
    <mergeCell ref="D162:E162"/>
    <mergeCell ref="A69:O7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D267:E267"/>
    <mergeCell ref="P96:T96"/>
    <mergeCell ref="P261:T261"/>
    <mergeCell ref="D198:E198"/>
    <mergeCell ref="P275:V275"/>
    <mergeCell ref="A157:O158"/>
    <mergeCell ref="A222:O223"/>
    <mergeCell ref="D225:E225"/>
    <mergeCell ref="P61:T61"/>
    <mergeCell ref="D200:E200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A40:Z40"/>
    <mergeCell ref="P30:V30"/>
    <mergeCell ref="H17:H18"/>
    <mergeCell ref="H10:M10"/>
    <mergeCell ref="V6:W9"/>
    <mergeCell ref="D29:E29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2025-08-01T06:38:11Z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