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D0D2CD26-9D0E-433A-99D1-0CCA879FE9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Z293" i="1" s="1"/>
  <c r="Y277" i="1"/>
  <c r="X275" i="1"/>
  <c r="X274" i="1"/>
  <c r="BO273" i="1"/>
  <c r="BM273" i="1"/>
  <c r="Z273" i="1"/>
  <c r="Y273" i="1"/>
  <c r="P273" i="1"/>
  <c r="BO272" i="1"/>
  <c r="BM272" i="1"/>
  <c r="Z272" i="1"/>
  <c r="Y272" i="1"/>
  <c r="P272" i="1"/>
  <c r="BO271" i="1"/>
  <c r="BM271" i="1"/>
  <c r="Z271" i="1"/>
  <c r="Y271" i="1"/>
  <c r="X269" i="1"/>
  <c r="X268" i="1"/>
  <c r="BO267" i="1"/>
  <c r="BM267" i="1"/>
  <c r="Z267" i="1"/>
  <c r="Z268" i="1" s="1"/>
  <c r="Y267" i="1"/>
  <c r="P267" i="1"/>
  <c r="X265" i="1"/>
  <c r="X264" i="1"/>
  <c r="BO263" i="1"/>
  <c r="BM263" i="1"/>
  <c r="Z263" i="1"/>
  <c r="Y263" i="1"/>
  <c r="BO262" i="1"/>
  <c r="BM262" i="1"/>
  <c r="Z262" i="1"/>
  <c r="Y262" i="1"/>
  <c r="BO261" i="1"/>
  <c r="BM261" i="1"/>
  <c r="Z261" i="1"/>
  <c r="Z264" i="1" s="1"/>
  <c r="Y261" i="1"/>
  <c r="X257" i="1"/>
  <c r="X256" i="1"/>
  <c r="BO255" i="1"/>
  <c r="BM255" i="1"/>
  <c r="Z255" i="1"/>
  <c r="Z256" i="1" s="1"/>
  <c r="Y255" i="1"/>
  <c r="Y257" i="1" s="1"/>
  <c r="P255" i="1"/>
  <c r="X253" i="1"/>
  <c r="X252" i="1"/>
  <c r="BO251" i="1"/>
  <c r="BM251" i="1"/>
  <c r="Z251" i="1"/>
  <c r="Z252" i="1" s="1"/>
  <c r="Y251" i="1"/>
  <c r="P251" i="1"/>
  <c r="X247" i="1"/>
  <c r="X246" i="1"/>
  <c r="BO245" i="1"/>
  <c r="BM245" i="1"/>
  <c r="Z245" i="1"/>
  <c r="Z246" i="1" s="1"/>
  <c r="Y245" i="1"/>
  <c r="Y247" i="1" s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Y233" i="1"/>
  <c r="P233" i="1"/>
  <c r="BO232" i="1"/>
  <c r="BM232" i="1"/>
  <c r="Z232" i="1"/>
  <c r="Y232" i="1"/>
  <c r="BP232" i="1" s="1"/>
  <c r="P232" i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X223" i="1"/>
  <c r="X222" i="1"/>
  <c r="BO221" i="1"/>
  <c r="BM221" i="1"/>
  <c r="Z221" i="1"/>
  <c r="Z222" i="1" s="1"/>
  <c r="Y221" i="1"/>
  <c r="P221" i="1"/>
  <c r="X218" i="1"/>
  <c r="X217" i="1"/>
  <c r="BO216" i="1"/>
  <c r="BM216" i="1"/>
  <c r="Z216" i="1"/>
  <c r="Z217" i="1" s="1"/>
  <c r="Y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BO208" i="1"/>
  <c r="BM208" i="1"/>
  <c r="Z208" i="1"/>
  <c r="Y208" i="1"/>
  <c r="BP208" i="1" s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Z194" i="1" s="1"/>
  <c r="Y193" i="1"/>
  <c r="Y195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Y137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Z137" i="1" s="1"/>
  <c r="Y135" i="1"/>
  <c r="Y138" i="1" s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Y126" i="1" s="1"/>
  <c r="P123" i="1"/>
  <c r="X120" i="1"/>
  <c r="X119" i="1"/>
  <c r="BO118" i="1"/>
  <c r="BM118" i="1"/>
  <c r="Z118" i="1"/>
  <c r="Z119" i="1" s="1"/>
  <c r="Y118" i="1"/>
  <c r="Y119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Y98" i="1" s="1"/>
  <c r="X88" i="1"/>
  <c r="X87" i="1"/>
  <c r="BO86" i="1"/>
  <c r="BM86" i="1"/>
  <c r="Z86" i="1"/>
  <c r="Y86" i="1"/>
  <c r="P86" i="1"/>
  <c r="BO85" i="1"/>
  <c r="BM85" i="1"/>
  <c r="Z85" i="1"/>
  <c r="Z87" i="1" s="1"/>
  <c r="Y85" i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N22" i="1" l="1"/>
  <c r="BP22" i="1"/>
  <c r="Y23" i="1"/>
  <c r="Z30" i="1"/>
  <c r="BN28" i="1"/>
  <c r="X296" i="1"/>
  <c r="Y46" i="1"/>
  <c r="BN42" i="1"/>
  <c r="BN44" i="1"/>
  <c r="BN114" i="1"/>
  <c r="BP114" i="1"/>
  <c r="Y115" i="1"/>
  <c r="Z212" i="1"/>
  <c r="BN208" i="1"/>
  <c r="BN210" i="1"/>
  <c r="Z234" i="1"/>
  <c r="BN232" i="1"/>
  <c r="Y55" i="1"/>
  <c r="Y54" i="1"/>
  <c r="Y63" i="1"/>
  <c r="BP61" i="1"/>
  <c r="BN61" i="1"/>
  <c r="BP74" i="1"/>
  <c r="BN74" i="1"/>
  <c r="BP86" i="1"/>
  <c r="BN86" i="1"/>
  <c r="Y103" i="1"/>
  <c r="Y102" i="1"/>
  <c r="BP101" i="1"/>
  <c r="BN101" i="1"/>
  <c r="Y131" i="1"/>
  <c r="BP129" i="1"/>
  <c r="BN129" i="1"/>
  <c r="Y173" i="1"/>
  <c r="BP169" i="1"/>
  <c r="BN169" i="1"/>
  <c r="BP171" i="1"/>
  <c r="BN171" i="1"/>
  <c r="Y183" i="1"/>
  <c r="Y182" i="1"/>
  <c r="BP181" i="1"/>
  <c r="BN181" i="1"/>
  <c r="Y223" i="1"/>
  <c r="Y222" i="1"/>
  <c r="BP221" i="1"/>
  <c r="BN221" i="1"/>
  <c r="Y265" i="1"/>
  <c r="Y264" i="1"/>
  <c r="BP261" i="1"/>
  <c r="BN261" i="1"/>
  <c r="BP262" i="1"/>
  <c r="BN262" i="1"/>
  <c r="BP263" i="1"/>
  <c r="BN263" i="1"/>
  <c r="BP272" i="1"/>
  <c r="BN272" i="1"/>
  <c r="X297" i="1"/>
  <c r="X298" i="1" s="1"/>
  <c r="X299" i="1"/>
  <c r="X295" i="1"/>
  <c r="Y30" i="1"/>
  <c r="Y37" i="1"/>
  <c r="Z37" i="1"/>
  <c r="BN35" i="1"/>
  <c r="Z45" i="1"/>
  <c r="BN49" i="1"/>
  <c r="BP49" i="1"/>
  <c r="Y50" i="1"/>
  <c r="BN53" i="1"/>
  <c r="BP53" i="1"/>
  <c r="Y59" i="1"/>
  <c r="Y58" i="1"/>
  <c r="BP57" i="1"/>
  <c r="BN57" i="1"/>
  <c r="Y112" i="1"/>
  <c r="BP106" i="1"/>
  <c r="BN106" i="1"/>
  <c r="BP108" i="1"/>
  <c r="BN108" i="1"/>
  <c r="BP110" i="1"/>
  <c r="BN110" i="1"/>
  <c r="BP185" i="1"/>
  <c r="BN185" i="1"/>
  <c r="BP187" i="1"/>
  <c r="BN187" i="1"/>
  <c r="BP199" i="1"/>
  <c r="BN199" i="1"/>
  <c r="BP201" i="1"/>
  <c r="BN201" i="1"/>
  <c r="BP203" i="1"/>
  <c r="BN203" i="1"/>
  <c r="Y218" i="1"/>
  <c r="Y217" i="1"/>
  <c r="BP216" i="1"/>
  <c r="BN216" i="1"/>
  <c r="Y229" i="1"/>
  <c r="BP225" i="1"/>
  <c r="BN225" i="1"/>
  <c r="BP227" i="1"/>
  <c r="BN227" i="1"/>
  <c r="Y269" i="1"/>
  <c r="Y268" i="1"/>
  <c r="BP267" i="1"/>
  <c r="BN267" i="1"/>
  <c r="Z63" i="1"/>
  <c r="Y76" i="1"/>
  <c r="Y81" i="1"/>
  <c r="Y88" i="1"/>
  <c r="Z97" i="1"/>
  <c r="Z111" i="1"/>
  <c r="Z125" i="1"/>
  <c r="Z131" i="1"/>
  <c r="Z164" i="1"/>
  <c r="Z172" i="1"/>
  <c r="Z189" i="1"/>
  <c r="Z228" i="1"/>
  <c r="Y234" i="1"/>
  <c r="Y235" i="1"/>
  <c r="Z274" i="1"/>
  <c r="Y294" i="1"/>
  <c r="Y31" i="1"/>
  <c r="Y38" i="1"/>
  <c r="Y45" i="1"/>
  <c r="Y64" i="1"/>
  <c r="Y70" i="1"/>
  <c r="Y75" i="1"/>
  <c r="Y82" i="1"/>
  <c r="Y87" i="1"/>
  <c r="Y97" i="1"/>
  <c r="Y111" i="1"/>
  <c r="Y120" i="1"/>
  <c r="Y125" i="1"/>
  <c r="Y132" i="1"/>
  <c r="BP186" i="1"/>
  <c r="BN186" i="1"/>
  <c r="BP188" i="1"/>
  <c r="BN188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40" i="1"/>
  <c r="BP239" i="1"/>
  <c r="BN239" i="1"/>
  <c r="Y252" i="1"/>
  <c r="BP251" i="1"/>
  <c r="BN251" i="1"/>
  <c r="Y274" i="1"/>
  <c r="BP271" i="1"/>
  <c r="BN271" i="1"/>
  <c r="BP273" i="1"/>
  <c r="BN273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8" i="1"/>
  <c r="BP118" i="1"/>
  <c r="BN123" i="1"/>
  <c r="BP123" i="1"/>
  <c r="BN130" i="1"/>
  <c r="Y165" i="1"/>
  <c r="BP162" i="1"/>
  <c r="BN162" i="1"/>
  <c r="Y164" i="1"/>
  <c r="BP170" i="1"/>
  <c r="BN170" i="1"/>
  <c r="Y172" i="1"/>
  <c r="Y176" i="1"/>
  <c r="BP175" i="1"/>
  <c r="BN175" i="1"/>
  <c r="Y189" i="1"/>
  <c r="Y190" i="1"/>
  <c r="Y194" i="1"/>
  <c r="BP193" i="1"/>
  <c r="BN193" i="1"/>
  <c r="Z204" i="1"/>
  <c r="Y212" i="1"/>
  <c r="Y213" i="1"/>
  <c r="BP226" i="1"/>
  <c r="BN226" i="1"/>
  <c r="Y228" i="1"/>
  <c r="BP233" i="1"/>
  <c r="BN233" i="1"/>
  <c r="Y241" i="1"/>
  <c r="Y246" i="1"/>
  <c r="BP245" i="1"/>
  <c r="BN245" i="1"/>
  <c r="Y253" i="1"/>
  <c r="Y256" i="1"/>
  <c r="BP255" i="1"/>
  <c r="BN255" i="1"/>
  <c r="Y275" i="1"/>
  <c r="BP279" i="1"/>
  <c r="BN279" i="1"/>
  <c r="BP280" i="1"/>
  <c r="BN280" i="1"/>
  <c r="BP282" i="1"/>
  <c r="BN282" i="1"/>
  <c r="BP283" i="1"/>
  <c r="BN283" i="1"/>
  <c r="Y293" i="1"/>
  <c r="Y297" i="1" l="1"/>
  <c r="Y299" i="1"/>
  <c r="Y295" i="1"/>
  <c r="Z300" i="1"/>
  <c r="Y296" i="1"/>
  <c r="C308" i="1"/>
  <c r="Y298" i="1"/>
  <c r="B308" i="1"/>
  <c r="A308" i="1"/>
</calcChain>
</file>

<file path=xl/sharedStrings.xml><?xml version="1.0" encoding="utf-8"?>
<sst xmlns="http://schemas.openxmlformats.org/spreadsheetml/2006/main" count="1388" uniqueCount="466">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</sst>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282" zoomScaleNormal="100" zoomScaleSheetLayoutView="100" workbookViewId="0">
      <selection activeCell="AA301" sqref="AA301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39" t="s">
        <v>0</v>
      </c>
      <c r="E1" s="312"/>
      <c r="F1" s="312"/>
      <c r="G1" s="12" t="s">
        <v>1</v>
      </c>
      <c r="H1" s="339" t="s">
        <v>2</v>
      </c>
      <c r="I1" s="312"/>
      <c r="J1" s="312"/>
      <c r="K1" s="312"/>
      <c r="L1" s="312"/>
      <c r="M1" s="312"/>
      <c r="N1" s="312"/>
      <c r="O1" s="312"/>
      <c r="P1" s="312"/>
      <c r="Q1" s="312"/>
      <c r="R1" s="311" t="s">
        <v>3</v>
      </c>
      <c r="S1" s="312"/>
      <c r="T1" s="3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63" t="s">
        <v>8</v>
      </c>
      <c r="B5" s="323"/>
      <c r="C5" s="324"/>
      <c r="D5" s="341"/>
      <c r="E5" s="342"/>
      <c r="F5" s="461" t="s">
        <v>9</v>
      </c>
      <c r="G5" s="324"/>
      <c r="H5" s="341"/>
      <c r="I5" s="427"/>
      <c r="J5" s="427"/>
      <c r="K5" s="427"/>
      <c r="L5" s="427"/>
      <c r="M5" s="342"/>
      <c r="N5" s="61"/>
      <c r="P5" s="24" t="s">
        <v>10</v>
      </c>
      <c r="Q5" s="470">
        <v>45873</v>
      </c>
      <c r="R5" s="362"/>
      <c r="T5" s="389" t="s">
        <v>11</v>
      </c>
      <c r="U5" s="390"/>
      <c r="V5" s="391" t="s">
        <v>12</v>
      </c>
      <c r="W5" s="362"/>
      <c r="AB5" s="51"/>
      <c r="AC5" s="51"/>
      <c r="AD5" s="51"/>
      <c r="AE5" s="51"/>
    </row>
    <row r="6" spans="1:32" s="285" customFormat="1" ht="24" customHeight="1" x14ac:dyDescent="0.2">
      <c r="A6" s="363" t="s">
        <v>13</v>
      </c>
      <c r="B6" s="323"/>
      <c r="C6" s="324"/>
      <c r="D6" s="429" t="s">
        <v>14</v>
      </c>
      <c r="E6" s="430"/>
      <c r="F6" s="430"/>
      <c r="G6" s="430"/>
      <c r="H6" s="430"/>
      <c r="I6" s="430"/>
      <c r="J6" s="430"/>
      <c r="K6" s="430"/>
      <c r="L6" s="430"/>
      <c r="M6" s="362"/>
      <c r="N6" s="62"/>
      <c r="P6" s="24" t="s">
        <v>15</v>
      </c>
      <c r="Q6" s="476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4" t="s">
        <v>16</v>
      </c>
      <c r="U6" s="390"/>
      <c r="V6" s="416" t="s">
        <v>17</v>
      </c>
      <c r="W6" s="321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2"/>
      <c r="U7" s="390"/>
      <c r="V7" s="417"/>
      <c r="W7" s="418"/>
      <c r="AB7" s="51"/>
      <c r="AC7" s="51"/>
      <c r="AD7" s="51"/>
      <c r="AE7" s="51"/>
    </row>
    <row r="8" spans="1:32" s="285" customFormat="1" ht="25.5" customHeight="1" x14ac:dyDescent="0.2">
      <c r="A8" s="483" t="s">
        <v>18</v>
      </c>
      <c r="B8" s="299"/>
      <c r="C8" s="300"/>
      <c r="D8" s="334"/>
      <c r="E8" s="335"/>
      <c r="F8" s="335"/>
      <c r="G8" s="335"/>
      <c r="H8" s="335"/>
      <c r="I8" s="335"/>
      <c r="J8" s="335"/>
      <c r="K8" s="335"/>
      <c r="L8" s="335"/>
      <c r="M8" s="336"/>
      <c r="N8" s="64"/>
      <c r="P8" s="24" t="s">
        <v>19</v>
      </c>
      <c r="Q8" s="365">
        <v>0.41666666666666669</v>
      </c>
      <c r="R8" s="329"/>
      <c r="T8" s="302"/>
      <c r="U8" s="390"/>
      <c r="V8" s="417"/>
      <c r="W8" s="418"/>
      <c r="AB8" s="51"/>
      <c r="AC8" s="51"/>
      <c r="AD8" s="51"/>
      <c r="AE8" s="51"/>
    </row>
    <row r="9" spans="1:32" s="285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70"/>
      <c r="E9" s="305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304" t="str">
        <f>IF(AND($A$9="Тип доверенности/получателя при получении в адресе перегруза:",$D$9="Разовая доверенность"),"Введите ФИО","")</f>
        <v/>
      </c>
      <c r="I9" s="305"/>
      <c r="J9" s="3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5"/>
      <c r="L9" s="305"/>
      <c r="M9" s="305"/>
      <c r="N9" s="286"/>
      <c r="P9" s="26" t="s">
        <v>20</v>
      </c>
      <c r="Q9" s="359"/>
      <c r="R9" s="360"/>
      <c r="T9" s="302"/>
      <c r="U9" s="390"/>
      <c r="V9" s="419"/>
      <c r="W9" s="420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70"/>
      <c r="E10" s="305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10" t="str">
        <f>IFERROR(VLOOKUP($D$10,Proxy,2,FALSE),"")</f>
        <v/>
      </c>
      <c r="I10" s="302"/>
      <c r="J10" s="302"/>
      <c r="K10" s="302"/>
      <c r="L10" s="302"/>
      <c r="M10" s="302"/>
      <c r="N10" s="284"/>
      <c r="P10" s="26" t="s">
        <v>21</v>
      </c>
      <c r="Q10" s="395"/>
      <c r="R10" s="396"/>
      <c r="U10" s="24" t="s">
        <v>22</v>
      </c>
      <c r="V10" s="320" t="s">
        <v>23</v>
      </c>
      <c r="W10" s="321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1"/>
      <c r="R11" s="362"/>
      <c r="U11" s="24" t="s">
        <v>26</v>
      </c>
      <c r="V11" s="442" t="s">
        <v>27</v>
      </c>
      <c r="W11" s="360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86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4"/>
      <c r="N12" s="65"/>
      <c r="P12" s="24" t="s">
        <v>29</v>
      </c>
      <c r="Q12" s="365"/>
      <c r="R12" s="329"/>
      <c r="S12" s="23"/>
      <c r="U12" s="24"/>
      <c r="V12" s="312"/>
      <c r="W12" s="302"/>
      <c r="AB12" s="51"/>
      <c r="AC12" s="51"/>
      <c r="AD12" s="51"/>
      <c r="AE12" s="51"/>
    </row>
    <row r="13" spans="1:32" s="285" customFormat="1" ht="23.25" customHeight="1" x14ac:dyDescent="0.2">
      <c r="A13" s="386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4"/>
      <c r="N13" s="65"/>
      <c r="O13" s="26"/>
      <c r="P13" s="26" t="s">
        <v>31</v>
      </c>
      <c r="Q13" s="442"/>
      <c r="R13" s="3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86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4"/>
      <c r="N15" s="66"/>
      <c r="P15" s="377" t="s">
        <v>34</v>
      </c>
      <c r="Q15" s="312"/>
      <c r="R15" s="312"/>
      <c r="S15" s="312"/>
      <c r="T15" s="3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8"/>
      <c r="Q16" s="378"/>
      <c r="R16" s="378"/>
      <c r="S16" s="378"/>
      <c r="T16" s="37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8" t="s">
        <v>35</v>
      </c>
      <c r="B17" s="318" t="s">
        <v>36</v>
      </c>
      <c r="C17" s="368" t="s">
        <v>37</v>
      </c>
      <c r="D17" s="318" t="s">
        <v>38</v>
      </c>
      <c r="E17" s="350"/>
      <c r="F17" s="318" t="s">
        <v>39</v>
      </c>
      <c r="G17" s="318" t="s">
        <v>40</v>
      </c>
      <c r="H17" s="318" t="s">
        <v>41</v>
      </c>
      <c r="I17" s="318" t="s">
        <v>42</v>
      </c>
      <c r="J17" s="318" t="s">
        <v>43</v>
      </c>
      <c r="K17" s="318" t="s">
        <v>44</v>
      </c>
      <c r="L17" s="318" t="s">
        <v>45</v>
      </c>
      <c r="M17" s="318" t="s">
        <v>46</v>
      </c>
      <c r="N17" s="318" t="s">
        <v>47</v>
      </c>
      <c r="O17" s="318" t="s">
        <v>48</v>
      </c>
      <c r="P17" s="318" t="s">
        <v>49</v>
      </c>
      <c r="Q17" s="349"/>
      <c r="R17" s="349"/>
      <c r="S17" s="349"/>
      <c r="T17" s="350"/>
      <c r="U17" s="480" t="s">
        <v>50</v>
      </c>
      <c r="V17" s="324"/>
      <c r="W17" s="318" t="s">
        <v>51</v>
      </c>
      <c r="X17" s="318" t="s">
        <v>52</v>
      </c>
      <c r="Y17" s="481" t="s">
        <v>53</v>
      </c>
      <c r="Z17" s="425" t="s">
        <v>54</v>
      </c>
      <c r="AA17" s="411" t="s">
        <v>55</v>
      </c>
      <c r="AB17" s="411" t="s">
        <v>56</v>
      </c>
      <c r="AC17" s="411" t="s">
        <v>57</v>
      </c>
      <c r="AD17" s="411" t="s">
        <v>58</v>
      </c>
      <c r="AE17" s="456"/>
      <c r="AF17" s="457"/>
      <c r="AG17" s="69"/>
      <c r="BD17" s="68" t="s">
        <v>59</v>
      </c>
    </row>
    <row r="18" spans="1:68" ht="14.25" customHeight="1" x14ac:dyDescent="0.2">
      <c r="A18" s="319"/>
      <c r="B18" s="319"/>
      <c r="C18" s="319"/>
      <c r="D18" s="351"/>
      <c r="E18" s="353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51"/>
      <c r="Q18" s="352"/>
      <c r="R18" s="352"/>
      <c r="S18" s="352"/>
      <c r="T18" s="353"/>
      <c r="U18" s="70" t="s">
        <v>60</v>
      </c>
      <c r="V18" s="70" t="s">
        <v>61</v>
      </c>
      <c r="W18" s="319"/>
      <c r="X18" s="319"/>
      <c r="Y18" s="482"/>
      <c r="Z18" s="426"/>
      <c r="AA18" s="412"/>
      <c r="AB18" s="412"/>
      <c r="AC18" s="412"/>
      <c r="AD18" s="458"/>
      <c r="AE18" s="459"/>
      <c r="AF18" s="460"/>
      <c r="AG18" s="69"/>
      <c r="BD18" s="68"/>
    </row>
    <row r="19" spans="1:68" ht="27.75" customHeight="1" x14ac:dyDescent="0.2">
      <c r="A19" s="316" t="s">
        <v>62</v>
      </c>
      <c r="B19" s="317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48"/>
      <c r="AB19" s="48"/>
      <c r="AC19" s="48"/>
    </row>
    <row r="20" spans="1:68" ht="16.5" customHeight="1" x14ac:dyDescent="0.25">
      <c r="A20" s="301" t="s">
        <v>62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customHeight="1" x14ac:dyDescent="0.25">
      <c r="A21" s="303" t="s">
        <v>63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2"/>
      <c r="AB21" s="282"/>
      <c r="AC21" s="28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6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7"/>
      <c r="P23" s="298" t="s">
        <v>72</v>
      </c>
      <c r="Q23" s="299"/>
      <c r="R23" s="299"/>
      <c r="S23" s="299"/>
      <c r="T23" s="299"/>
      <c r="U23" s="299"/>
      <c r="V23" s="300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7"/>
      <c r="P24" s="298" t="s">
        <v>72</v>
      </c>
      <c r="Q24" s="299"/>
      <c r="R24" s="299"/>
      <c r="S24" s="299"/>
      <c r="T24" s="299"/>
      <c r="U24" s="299"/>
      <c r="V24" s="300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16" t="s">
        <v>74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48"/>
      <c r="AB25" s="48"/>
      <c r="AC25" s="48"/>
    </row>
    <row r="26" spans="1:68" ht="16.5" customHeight="1" x14ac:dyDescent="0.25">
      <c r="A26" s="301" t="s">
        <v>75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customHeight="1" x14ac:dyDescent="0.25">
      <c r="A27" s="303" t="s">
        <v>76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69</v>
      </c>
      <c r="X28" s="288">
        <v>112</v>
      </c>
      <c r="Y28" s="289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69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6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7"/>
      <c r="P30" s="298" t="s">
        <v>72</v>
      </c>
      <c r="Q30" s="299"/>
      <c r="R30" s="299"/>
      <c r="S30" s="299"/>
      <c r="T30" s="299"/>
      <c r="U30" s="299"/>
      <c r="V30" s="300"/>
      <c r="W30" s="37" t="s">
        <v>69</v>
      </c>
      <c r="X30" s="290">
        <f>IFERROR(SUM(X28:X29),"0")</f>
        <v>112</v>
      </c>
      <c r="Y30" s="290">
        <f>IFERROR(SUM(Y28:Y29),"0")</f>
        <v>112</v>
      </c>
      <c r="Z30" s="290">
        <f>IFERROR(IF(Z28="",0,Z28),"0")+IFERROR(IF(Z29="",0,Z29),"0")</f>
        <v>1.05392</v>
      </c>
      <c r="AA30" s="291"/>
      <c r="AB30" s="291"/>
      <c r="AC30" s="291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7"/>
      <c r="P31" s="298" t="s">
        <v>72</v>
      </c>
      <c r="Q31" s="299"/>
      <c r="R31" s="299"/>
      <c r="S31" s="299"/>
      <c r="T31" s="299"/>
      <c r="U31" s="299"/>
      <c r="V31" s="300"/>
      <c r="W31" s="37" t="s">
        <v>73</v>
      </c>
      <c r="X31" s="290">
        <f>IFERROR(SUMPRODUCT(X28:X29*H28:H29),"0")</f>
        <v>168</v>
      </c>
      <c r="Y31" s="290">
        <f>IFERROR(SUMPRODUCT(Y28:Y29*H28:H29),"0")</f>
        <v>168</v>
      </c>
      <c r="Z31" s="37"/>
      <c r="AA31" s="291"/>
      <c r="AB31" s="291"/>
      <c r="AC31" s="291"/>
    </row>
    <row r="32" spans="1:68" ht="16.5" customHeight="1" x14ac:dyDescent="0.25">
      <c r="A32" s="301" t="s">
        <v>84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customHeight="1" x14ac:dyDescent="0.25">
      <c r="A33" s="303" t="s">
        <v>63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2"/>
      <c r="AB33" s="282"/>
      <c r="AC33" s="28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69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69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69</v>
      </c>
      <c r="X36" s="288">
        <v>24</v>
      </c>
      <c r="Y36" s="28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306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7"/>
      <c r="P37" s="298" t="s">
        <v>72</v>
      </c>
      <c r="Q37" s="299"/>
      <c r="R37" s="299"/>
      <c r="S37" s="299"/>
      <c r="T37" s="299"/>
      <c r="U37" s="299"/>
      <c r="V37" s="300"/>
      <c r="W37" s="37" t="s">
        <v>69</v>
      </c>
      <c r="X37" s="290">
        <f>IFERROR(SUM(X34:X36),"0")</f>
        <v>24</v>
      </c>
      <c r="Y37" s="290">
        <f>IFERROR(SUM(Y34:Y36),"0")</f>
        <v>24</v>
      </c>
      <c r="Z37" s="290">
        <f>IFERROR(IF(Z34="",0,Z34),"0")+IFERROR(IF(Z35="",0,Z35),"0")+IFERROR(IF(Z36="",0,Z36),"0")</f>
        <v>0.372</v>
      </c>
      <c r="AA37" s="291"/>
      <c r="AB37" s="291"/>
      <c r="AC37" s="291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7"/>
      <c r="P38" s="298" t="s">
        <v>72</v>
      </c>
      <c r="Q38" s="299"/>
      <c r="R38" s="299"/>
      <c r="S38" s="299"/>
      <c r="T38" s="299"/>
      <c r="U38" s="299"/>
      <c r="V38" s="300"/>
      <c r="W38" s="37" t="s">
        <v>73</v>
      </c>
      <c r="X38" s="290">
        <f>IFERROR(SUMPRODUCT(X34:X36*H34:H36),"0")</f>
        <v>134.39999999999998</v>
      </c>
      <c r="Y38" s="290">
        <f>IFERROR(SUMPRODUCT(Y34:Y36*H34:H36),"0")</f>
        <v>134.39999999999998</v>
      </c>
      <c r="Z38" s="37"/>
      <c r="AA38" s="291"/>
      <c r="AB38" s="291"/>
      <c r="AC38" s="291"/>
    </row>
    <row r="39" spans="1:68" ht="16.5" customHeight="1" x14ac:dyDescent="0.25">
      <c r="A39" s="301" t="s">
        <v>94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customHeight="1" x14ac:dyDescent="0.25">
      <c r="A40" s="303" t="s">
        <v>63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2"/>
      <c r="AB40" s="282"/>
      <c r="AC40" s="282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69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69</v>
      </c>
      <c r="X42" s="288">
        <v>12</v>
      </c>
      <c r="Y42" s="28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69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69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6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7"/>
      <c r="P45" s="298" t="s">
        <v>72</v>
      </c>
      <c r="Q45" s="299"/>
      <c r="R45" s="299"/>
      <c r="S45" s="299"/>
      <c r="T45" s="299"/>
      <c r="U45" s="299"/>
      <c r="V45" s="300"/>
      <c r="W45" s="37" t="s">
        <v>69</v>
      </c>
      <c r="X45" s="290">
        <f>IFERROR(SUM(X41:X44),"0")</f>
        <v>12</v>
      </c>
      <c r="Y45" s="290">
        <f>IFERROR(SUM(Y41:Y44),"0")</f>
        <v>12</v>
      </c>
      <c r="Z45" s="290">
        <f>IFERROR(IF(Z41="",0,Z41),"0")+IFERROR(IF(Z42="",0,Z42),"0")+IFERROR(IF(Z43="",0,Z43),"0")+IFERROR(IF(Z44="",0,Z44),"0")</f>
        <v>0.186</v>
      </c>
      <c r="AA45" s="291"/>
      <c r="AB45" s="291"/>
      <c r="AC45" s="291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7"/>
      <c r="P46" s="298" t="s">
        <v>72</v>
      </c>
      <c r="Q46" s="299"/>
      <c r="R46" s="299"/>
      <c r="S46" s="299"/>
      <c r="T46" s="299"/>
      <c r="U46" s="299"/>
      <c r="V46" s="300"/>
      <c r="W46" s="37" t="s">
        <v>73</v>
      </c>
      <c r="X46" s="290">
        <f>IFERROR(SUMPRODUCT(X41:X44*H41:H44),"0")</f>
        <v>84</v>
      </c>
      <c r="Y46" s="290">
        <f>IFERROR(SUMPRODUCT(Y41:Y44*H41:H44),"0")</f>
        <v>84</v>
      </c>
      <c r="Z46" s="37"/>
      <c r="AA46" s="291"/>
      <c r="AB46" s="291"/>
      <c r="AC46" s="291"/>
    </row>
    <row r="47" spans="1:68" ht="16.5" customHeight="1" x14ac:dyDescent="0.25">
      <c r="A47" s="301" t="s">
        <v>105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customHeight="1" x14ac:dyDescent="0.25">
      <c r="A48" s="303" t="s">
        <v>63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2"/>
      <c r="AB48" s="282"/>
      <c r="AC48" s="282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6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7"/>
      <c r="P50" s="298" t="s">
        <v>72</v>
      </c>
      <c r="Q50" s="299"/>
      <c r="R50" s="299"/>
      <c r="S50" s="299"/>
      <c r="T50" s="299"/>
      <c r="U50" s="299"/>
      <c r="V50" s="300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7"/>
      <c r="P51" s="298" t="s">
        <v>72</v>
      </c>
      <c r="Q51" s="299"/>
      <c r="R51" s="299"/>
      <c r="S51" s="299"/>
      <c r="T51" s="299"/>
      <c r="U51" s="299"/>
      <c r="V51" s="300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3" t="s">
        <v>109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2"/>
      <c r="AB52" s="282"/>
      <c r="AC52" s="282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6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7"/>
      <c r="P54" s="298" t="s">
        <v>72</v>
      </c>
      <c r="Q54" s="299"/>
      <c r="R54" s="299"/>
      <c r="S54" s="299"/>
      <c r="T54" s="299"/>
      <c r="U54" s="299"/>
      <c r="V54" s="300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7"/>
      <c r="P55" s="298" t="s">
        <v>72</v>
      </c>
      <c r="Q55" s="299"/>
      <c r="R55" s="299"/>
      <c r="S55" s="299"/>
      <c r="T55" s="299"/>
      <c r="U55" s="299"/>
      <c r="V55" s="300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3" t="s">
        <v>76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2"/>
      <c r="AB56" s="282"/>
      <c r="AC56" s="282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6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6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7"/>
      <c r="P58" s="298" t="s">
        <v>72</v>
      </c>
      <c r="Q58" s="299"/>
      <c r="R58" s="299"/>
      <c r="S58" s="299"/>
      <c r="T58" s="299"/>
      <c r="U58" s="299"/>
      <c r="V58" s="300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7"/>
      <c r="P59" s="298" t="s">
        <v>72</v>
      </c>
      <c r="Q59" s="299"/>
      <c r="R59" s="299"/>
      <c r="S59" s="299"/>
      <c r="T59" s="299"/>
      <c r="U59" s="299"/>
      <c r="V59" s="300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3" t="s">
        <v>116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2"/>
      <c r="AB60" s="282"/>
      <c r="AC60" s="282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6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7"/>
      <c r="P63" s="298" t="s">
        <v>72</v>
      </c>
      <c r="Q63" s="299"/>
      <c r="R63" s="299"/>
      <c r="S63" s="299"/>
      <c r="T63" s="299"/>
      <c r="U63" s="299"/>
      <c r="V63" s="300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7"/>
      <c r="P64" s="298" t="s">
        <v>72</v>
      </c>
      <c r="Q64" s="299"/>
      <c r="R64" s="299"/>
      <c r="S64" s="299"/>
      <c r="T64" s="299"/>
      <c r="U64" s="299"/>
      <c r="V64" s="300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3" t="s">
        <v>122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2"/>
      <c r="AB65" s="282"/>
      <c r="AC65" s="282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69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69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6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7"/>
      <c r="P69" s="298" t="s">
        <v>72</v>
      </c>
      <c r="Q69" s="299"/>
      <c r="R69" s="299"/>
      <c r="S69" s="299"/>
      <c r="T69" s="299"/>
      <c r="U69" s="299"/>
      <c r="V69" s="300"/>
      <c r="W69" s="37" t="s">
        <v>69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7"/>
      <c r="P70" s="298" t="s">
        <v>72</v>
      </c>
      <c r="Q70" s="299"/>
      <c r="R70" s="299"/>
      <c r="S70" s="299"/>
      <c r="T70" s="299"/>
      <c r="U70" s="299"/>
      <c r="V70" s="300"/>
      <c r="W70" s="37" t="s">
        <v>73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1" t="s">
        <v>130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customHeight="1" x14ac:dyDescent="0.25">
      <c r="A72" s="303" t="s">
        <v>63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2"/>
      <c r="AB72" s="282"/>
      <c r="AC72" s="282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69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06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7"/>
      <c r="P75" s="298" t="s">
        <v>72</v>
      </c>
      <c r="Q75" s="299"/>
      <c r="R75" s="299"/>
      <c r="S75" s="299"/>
      <c r="T75" s="299"/>
      <c r="U75" s="299"/>
      <c r="V75" s="300"/>
      <c r="W75" s="37" t="s">
        <v>69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7"/>
      <c r="P76" s="298" t="s">
        <v>72</v>
      </c>
      <c r="Q76" s="299"/>
      <c r="R76" s="299"/>
      <c r="S76" s="299"/>
      <c r="T76" s="299"/>
      <c r="U76" s="299"/>
      <c r="V76" s="300"/>
      <c r="W76" s="37" t="s">
        <v>73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customHeight="1" x14ac:dyDescent="0.25">
      <c r="A77" s="301" t="s">
        <v>137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customHeight="1" x14ac:dyDescent="0.25">
      <c r="A78" s="303" t="s">
        <v>122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2"/>
      <c r="AB78" s="282"/>
      <c r="AC78" s="282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69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141</v>
      </c>
      <c r="B80" s="54" t="s">
        <v>142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24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6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7"/>
      <c r="P81" s="298" t="s">
        <v>72</v>
      </c>
      <c r="Q81" s="299"/>
      <c r="R81" s="299"/>
      <c r="S81" s="299"/>
      <c r="T81" s="299"/>
      <c r="U81" s="299"/>
      <c r="V81" s="300"/>
      <c r="W81" s="37" t="s">
        <v>69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7"/>
      <c r="P82" s="298" t="s">
        <v>72</v>
      </c>
      <c r="Q82" s="299"/>
      <c r="R82" s="299"/>
      <c r="S82" s="299"/>
      <c r="T82" s="299"/>
      <c r="U82" s="299"/>
      <c r="V82" s="300"/>
      <c r="W82" s="37" t="s">
        <v>73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customHeight="1" x14ac:dyDescent="0.25">
      <c r="A83" s="301" t="s">
        <v>143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customHeight="1" x14ac:dyDescent="0.25">
      <c r="A84" s="303" t="s">
        <v>144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2"/>
      <c r="AB84" s="282"/>
      <c r="AC84" s="282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7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69</v>
      </c>
      <c r="X85" s="288">
        <v>70</v>
      </c>
      <c r="Y85" s="289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0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69</v>
      </c>
      <c r="X86" s="288">
        <v>70</v>
      </c>
      <c r="Y86" s="289">
        <f>IFERROR(IF(X86="","",X86),"")</f>
        <v>70</v>
      </c>
      <c r="Z86" s="36">
        <f>IFERROR(IF(X86="","",X86*0.01788),"")</f>
        <v>1.2516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301.25200000000001</v>
      </c>
      <c r="BN86" s="67">
        <f>IFERROR(Y86*I86,"0")</f>
        <v>301.25200000000001</v>
      </c>
      <c r="BO86" s="67">
        <f>IFERROR(X86/J86,"0")</f>
        <v>1</v>
      </c>
      <c r="BP86" s="67">
        <f>IFERROR(Y86/J86,"0")</f>
        <v>1</v>
      </c>
    </row>
    <row r="87" spans="1:68" x14ac:dyDescent="0.2">
      <c r="A87" s="306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7"/>
      <c r="P87" s="298" t="s">
        <v>72</v>
      </c>
      <c r="Q87" s="299"/>
      <c r="R87" s="299"/>
      <c r="S87" s="299"/>
      <c r="T87" s="299"/>
      <c r="U87" s="299"/>
      <c r="V87" s="300"/>
      <c r="W87" s="37" t="s">
        <v>69</v>
      </c>
      <c r="X87" s="290">
        <f>IFERROR(SUM(X85:X86),"0")</f>
        <v>140</v>
      </c>
      <c r="Y87" s="290">
        <f>IFERROR(SUM(Y85:Y86),"0")</f>
        <v>140</v>
      </c>
      <c r="Z87" s="290">
        <f>IFERROR(IF(Z85="",0,Z85),"0")+IFERROR(IF(Z86="",0,Z86),"0")</f>
        <v>2.5032000000000001</v>
      </c>
      <c r="AA87" s="291"/>
      <c r="AB87" s="291"/>
      <c r="AC87" s="291"/>
    </row>
    <row r="88" spans="1:68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7"/>
      <c r="P88" s="298" t="s">
        <v>72</v>
      </c>
      <c r="Q88" s="299"/>
      <c r="R88" s="299"/>
      <c r="S88" s="299"/>
      <c r="T88" s="299"/>
      <c r="U88" s="299"/>
      <c r="V88" s="300"/>
      <c r="W88" s="37" t="s">
        <v>73</v>
      </c>
      <c r="X88" s="290">
        <f>IFERROR(SUMPRODUCT(X85:X86*H85:H86),"0")</f>
        <v>504</v>
      </c>
      <c r="Y88" s="290">
        <f>IFERROR(SUMPRODUCT(Y85:Y86*H85:H86),"0")</f>
        <v>504</v>
      </c>
      <c r="Z88" s="37"/>
      <c r="AA88" s="291"/>
      <c r="AB88" s="291"/>
      <c r="AC88" s="291"/>
    </row>
    <row r="89" spans="1:68" ht="16.5" customHeight="1" x14ac:dyDescent="0.25">
      <c r="A89" s="301" t="s">
        <v>151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customHeight="1" x14ac:dyDescent="0.25">
      <c r="A90" s="303" t="s">
        <v>122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2"/>
      <c r="AB90" s="282"/>
      <c r="AC90" s="282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08" t="s">
        <v>154</v>
      </c>
      <c r="Q91" s="293"/>
      <c r="R91" s="293"/>
      <c r="S91" s="293"/>
      <c r="T91" s="294"/>
      <c r="U91" s="34"/>
      <c r="V91" s="34"/>
      <c r="W91" s="35" t="s">
        <v>69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0" t="s">
        <v>157</v>
      </c>
      <c r="Q92" s="293"/>
      <c r="R92" s="293"/>
      <c r="S92" s="293"/>
      <c r="T92" s="294"/>
      <c r="U92" s="34"/>
      <c r="V92" s="34"/>
      <c r="W92" s="35" t="s">
        <v>69</v>
      </c>
      <c r="X92" s="288">
        <v>14</v>
      </c>
      <c r="Y92" s="289">
        <f t="shared" si="0"/>
        <v>14</v>
      </c>
      <c r="Z92" s="36">
        <f t="shared" si="1"/>
        <v>0.25031999999999999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5" t="s">
        <v>160</v>
      </c>
      <c r="Q93" s="293"/>
      <c r="R93" s="293"/>
      <c r="S93" s="293"/>
      <c r="T93" s="294"/>
      <c r="U93" s="34"/>
      <c r="V93" s="34"/>
      <c r="W93" s="35" t="s">
        <v>69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3" t="s">
        <v>164</v>
      </c>
      <c r="Q94" s="293"/>
      <c r="R94" s="293"/>
      <c r="S94" s="293"/>
      <c r="T94" s="294"/>
      <c r="U94" s="34"/>
      <c r="V94" s="34"/>
      <c r="W94" s="35" t="s">
        <v>69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8" t="s">
        <v>167</v>
      </c>
      <c r="Q95" s="293"/>
      <c r="R95" s="293"/>
      <c r="S95" s="293"/>
      <c r="T95" s="294"/>
      <c r="U95" s="34"/>
      <c r="V95" s="34"/>
      <c r="W95" s="35" t="s">
        <v>69</v>
      </c>
      <c r="X95" s="288">
        <v>42</v>
      </c>
      <c r="Y95" s="289">
        <f t="shared" si="0"/>
        <v>42</v>
      </c>
      <c r="Z95" s="36">
        <f t="shared" si="1"/>
        <v>0.75095999999999996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186.84960000000001</v>
      </c>
      <c r="BN95" s="67">
        <f t="shared" si="3"/>
        <v>186.84960000000001</v>
      </c>
      <c r="BO95" s="67">
        <f t="shared" si="4"/>
        <v>0.6</v>
      </c>
      <c r="BP95" s="67">
        <f t="shared" si="5"/>
        <v>0.6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69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6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7"/>
      <c r="P97" s="298" t="s">
        <v>72</v>
      </c>
      <c r="Q97" s="299"/>
      <c r="R97" s="299"/>
      <c r="S97" s="299"/>
      <c r="T97" s="299"/>
      <c r="U97" s="299"/>
      <c r="V97" s="300"/>
      <c r="W97" s="37" t="s">
        <v>69</v>
      </c>
      <c r="X97" s="290">
        <f>IFERROR(SUM(X91:X96),"0")</f>
        <v>56</v>
      </c>
      <c r="Y97" s="290">
        <f>IFERROR(SUM(Y91:Y96),"0")</f>
        <v>56</v>
      </c>
      <c r="Z97" s="290">
        <f>IFERROR(IF(Z91="",0,Z91),"0")+IFERROR(IF(Z92="",0,Z92),"0")+IFERROR(IF(Z93="",0,Z93),"0")+IFERROR(IF(Z94="",0,Z94),"0")+IFERROR(IF(Z95="",0,Z95),"0")+IFERROR(IF(Z96="",0,Z96),"0")</f>
        <v>1.0012799999999999</v>
      </c>
      <c r="AA97" s="291"/>
      <c r="AB97" s="291"/>
      <c r="AC97" s="291"/>
    </row>
    <row r="98" spans="1:68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7"/>
      <c r="P98" s="298" t="s">
        <v>72</v>
      </c>
      <c r="Q98" s="299"/>
      <c r="R98" s="299"/>
      <c r="S98" s="299"/>
      <c r="T98" s="299"/>
      <c r="U98" s="299"/>
      <c r="V98" s="300"/>
      <c r="W98" s="37" t="s">
        <v>73</v>
      </c>
      <c r="X98" s="290">
        <f>IFERROR(SUMPRODUCT(X91:X96*H91:H96),"0")</f>
        <v>201.6</v>
      </c>
      <c r="Y98" s="290">
        <f>IFERROR(SUMPRODUCT(Y91:Y96*H91:H96),"0")</f>
        <v>201.6</v>
      </c>
      <c r="Z98" s="37"/>
      <c r="AA98" s="291"/>
      <c r="AB98" s="291"/>
      <c r="AC98" s="291"/>
    </row>
    <row r="99" spans="1:68" ht="16.5" customHeight="1" x14ac:dyDescent="0.25">
      <c r="A99" s="301" t="s">
        <v>171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customHeight="1" x14ac:dyDescent="0.25">
      <c r="A100" s="303" t="s">
        <v>116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2"/>
      <c r="AB100" s="282"/>
      <c r="AC100" s="282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69</v>
      </c>
      <c r="X101" s="288">
        <v>28</v>
      </c>
      <c r="Y101" s="289">
        <f>IFERROR(IF(X101="","",X101),"")</f>
        <v>28</v>
      </c>
      <c r="Z101" s="36">
        <f>IFERROR(IF(X101="","",X101*0.00936),"")</f>
        <v>0.26207999999999998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69.753600000000006</v>
      </c>
      <c r="BN101" s="67">
        <f>IFERROR(Y101*I101,"0")</f>
        <v>69.753600000000006</v>
      </c>
      <c r="BO101" s="67">
        <f>IFERROR(X101/J101,"0")</f>
        <v>0.22222222222222221</v>
      </c>
      <c r="BP101" s="67">
        <f>IFERROR(Y101/J101,"0")</f>
        <v>0.22222222222222221</v>
      </c>
    </row>
    <row r="102" spans="1:68" x14ac:dyDescent="0.2">
      <c r="A102" s="306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7"/>
      <c r="P102" s="298" t="s">
        <v>72</v>
      </c>
      <c r="Q102" s="299"/>
      <c r="R102" s="299"/>
      <c r="S102" s="299"/>
      <c r="T102" s="299"/>
      <c r="U102" s="299"/>
      <c r="V102" s="300"/>
      <c r="W102" s="37" t="s">
        <v>69</v>
      </c>
      <c r="X102" s="290">
        <f>IFERROR(SUM(X101:X101),"0")</f>
        <v>28</v>
      </c>
      <c r="Y102" s="290">
        <f>IFERROR(SUM(Y101:Y101),"0")</f>
        <v>28</v>
      </c>
      <c r="Z102" s="290">
        <f>IFERROR(IF(Z101="",0,Z101),"0")</f>
        <v>0.26207999999999998</v>
      </c>
      <c r="AA102" s="291"/>
      <c r="AB102" s="291"/>
      <c r="AC102" s="291"/>
    </row>
    <row r="103" spans="1:68" x14ac:dyDescent="0.2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7"/>
      <c r="P103" s="298" t="s">
        <v>72</v>
      </c>
      <c r="Q103" s="299"/>
      <c r="R103" s="299"/>
      <c r="S103" s="299"/>
      <c r="T103" s="299"/>
      <c r="U103" s="299"/>
      <c r="V103" s="300"/>
      <c r="W103" s="37" t="s">
        <v>73</v>
      </c>
      <c r="X103" s="290">
        <f>IFERROR(SUMPRODUCT(X101:X101*H101:H101),"0")</f>
        <v>60.480000000000004</v>
      </c>
      <c r="Y103" s="290">
        <f>IFERROR(SUMPRODUCT(Y101:Y101*H101:H101),"0")</f>
        <v>60.480000000000004</v>
      </c>
      <c r="Z103" s="37"/>
      <c r="AA103" s="291"/>
      <c r="AB103" s="291"/>
      <c r="AC103" s="291"/>
    </row>
    <row r="104" spans="1:68" ht="16.5" customHeight="1" x14ac:dyDescent="0.25">
      <c r="A104" s="301" t="s">
        <v>175</v>
      </c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283"/>
      <c r="AB104" s="283"/>
      <c r="AC104" s="283"/>
    </row>
    <row r="105" spans="1:68" ht="14.25" customHeight="1" x14ac:dyDescent="0.25">
      <c r="A105" s="303" t="s">
        <v>63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2"/>
      <c r="AB105" s="282"/>
      <c r="AC105" s="28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96">
        <v>4620207491157</v>
      </c>
      <c r="E106" s="297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3"/>
      <c r="R106" s="293"/>
      <c r="S106" s="293"/>
      <c r="T106" s="294"/>
      <c r="U106" s="34"/>
      <c r="V106" s="34"/>
      <c r="W106" s="35" t="s">
        <v>69</v>
      </c>
      <c r="X106" s="288">
        <v>0</v>
      </c>
      <c r="Y106" s="28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96">
        <v>4607111039262</v>
      </c>
      <c r="E107" s="297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3"/>
      <c r="R107" s="293"/>
      <c r="S107" s="293"/>
      <c r="T107" s="294"/>
      <c r="U107" s="34"/>
      <c r="V107" s="34"/>
      <c r="W107" s="35" t="s">
        <v>69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96">
        <v>4607111039248</v>
      </c>
      <c r="E108" s="297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3"/>
      <c r="R108" s="293"/>
      <c r="S108" s="293"/>
      <c r="T108" s="294"/>
      <c r="U108" s="34"/>
      <c r="V108" s="34"/>
      <c r="W108" s="35" t="s">
        <v>69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96">
        <v>4607111039293</v>
      </c>
      <c r="E109" s="297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3"/>
      <c r="R109" s="293"/>
      <c r="S109" s="293"/>
      <c r="T109" s="294"/>
      <c r="U109" s="34"/>
      <c r="V109" s="34"/>
      <c r="W109" s="35" t="s">
        <v>69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96">
        <v>4607111039279</v>
      </c>
      <c r="E110" s="297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3"/>
      <c r="R110" s="293"/>
      <c r="S110" s="293"/>
      <c r="T110" s="294"/>
      <c r="U110" s="34"/>
      <c r="V110" s="34"/>
      <c r="W110" s="35" t="s">
        <v>69</v>
      </c>
      <c r="X110" s="288">
        <v>12</v>
      </c>
      <c r="Y110" s="28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87.6</v>
      </c>
      <c r="BN110" s="67">
        <f>IFERROR(Y110*I110,"0")</f>
        <v>87.6</v>
      </c>
      <c r="BO110" s="67">
        <f>IFERROR(X110/J110,"0")</f>
        <v>0.14285714285714285</v>
      </c>
      <c r="BP110" s="67">
        <f>IFERROR(Y110/J110,"0")</f>
        <v>0.14285714285714285</v>
      </c>
    </row>
    <row r="111" spans="1:68" x14ac:dyDescent="0.2">
      <c r="A111" s="306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7"/>
      <c r="P111" s="298" t="s">
        <v>72</v>
      </c>
      <c r="Q111" s="299"/>
      <c r="R111" s="299"/>
      <c r="S111" s="299"/>
      <c r="T111" s="299"/>
      <c r="U111" s="299"/>
      <c r="V111" s="300"/>
      <c r="W111" s="37" t="s">
        <v>69</v>
      </c>
      <c r="X111" s="290">
        <f>IFERROR(SUM(X106:X110),"0")</f>
        <v>12</v>
      </c>
      <c r="Y111" s="290">
        <f>IFERROR(SUM(Y106:Y110),"0")</f>
        <v>12</v>
      </c>
      <c r="Z111" s="290">
        <f>IFERROR(IF(Z106="",0,Z106),"0")+IFERROR(IF(Z107="",0,Z107),"0")+IFERROR(IF(Z108="",0,Z108),"0")+IFERROR(IF(Z109="",0,Z109),"0")+IFERROR(IF(Z110="",0,Z110),"0")</f>
        <v>0.186</v>
      </c>
      <c r="AA111" s="291"/>
      <c r="AB111" s="291"/>
      <c r="AC111" s="291"/>
    </row>
    <row r="112" spans="1:68" x14ac:dyDescent="0.2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7"/>
      <c r="P112" s="298" t="s">
        <v>72</v>
      </c>
      <c r="Q112" s="299"/>
      <c r="R112" s="299"/>
      <c r="S112" s="299"/>
      <c r="T112" s="299"/>
      <c r="U112" s="299"/>
      <c r="V112" s="300"/>
      <c r="W112" s="37" t="s">
        <v>73</v>
      </c>
      <c r="X112" s="290">
        <f>IFERROR(SUMPRODUCT(X106:X110*H106:H110),"0")</f>
        <v>84</v>
      </c>
      <c r="Y112" s="290">
        <f>IFERROR(SUMPRODUCT(Y106:Y110*H106:H110),"0")</f>
        <v>84</v>
      </c>
      <c r="Z112" s="37"/>
      <c r="AA112" s="291"/>
      <c r="AB112" s="291"/>
      <c r="AC112" s="291"/>
    </row>
    <row r="113" spans="1:68" ht="14.25" customHeight="1" x14ac:dyDescent="0.25">
      <c r="A113" s="303" t="s">
        <v>122</v>
      </c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  <c r="AA113" s="282"/>
      <c r="AB113" s="282"/>
      <c r="AC113" s="282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296">
        <v>4620207490983</v>
      </c>
      <c r="E114" s="297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4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3"/>
      <c r="R114" s="293"/>
      <c r="S114" s="293"/>
      <c r="T114" s="294"/>
      <c r="U114" s="34"/>
      <c r="V114" s="34"/>
      <c r="W114" s="35" t="s">
        <v>69</v>
      </c>
      <c r="X114" s="288">
        <v>0</v>
      </c>
      <c r="Y114" s="28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06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7"/>
      <c r="P115" s="298" t="s">
        <v>72</v>
      </c>
      <c r="Q115" s="299"/>
      <c r="R115" s="299"/>
      <c r="S115" s="299"/>
      <c r="T115" s="299"/>
      <c r="U115" s="299"/>
      <c r="V115" s="300"/>
      <c r="W115" s="37" t="s">
        <v>69</v>
      </c>
      <c r="X115" s="290">
        <f>IFERROR(SUM(X114:X114),"0")</f>
        <v>0</v>
      </c>
      <c r="Y115" s="290">
        <f>IFERROR(SUM(Y114:Y114),"0")</f>
        <v>0</v>
      </c>
      <c r="Z115" s="290">
        <f>IFERROR(IF(Z114="",0,Z114),"0")</f>
        <v>0</v>
      </c>
      <c r="AA115" s="291"/>
      <c r="AB115" s="291"/>
      <c r="AC115" s="291"/>
    </row>
    <row r="116" spans="1:68" x14ac:dyDescent="0.2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7"/>
      <c r="P116" s="298" t="s">
        <v>72</v>
      </c>
      <c r="Q116" s="299"/>
      <c r="R116" s="299"/>
      <c r="S116" s="299"/>
      <c r="T116" s="299"/>
      <c r="U116" s="299"/>
      <c r="V116" s="300"/>
      <c r="W116" s="37" t="s">
        <v>73</v>
      </c>
      <c r="X116" s="290">
        <f>IFERROR(SUMPRODUCT(X114:X114*H114:H114),"0")</f>
        <v>0</v>
      </c>
      <c r="Y116" s="290">
        <f>IFERROR(SUMPRODUCT(Y114:Y114*H114:H114),"0")</f>
        <v>0</v>
      </c>
      <c r="Z116" s="37"/>
      <c r="AA116" s="291"/>
      <c r="AB116" s="291"/>
      <c r="AC116" s="291"/>
    </row>
    <row r="117" spans="1:68" ht="14.25" customHeight="1" x14ac:dyDescent="0.25">
      <c r="A117" s="303" t="s">
        <v>190</v>
      </c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  <c r="AA117" s="282"/>
      <c r="AB117" s="282"/>
      <c r="AC117" s="282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296">
        <v>4620207491140</v>
      </c>
      <c r="E118" s="297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64" t="s">
        <v>193</v>
      </c>
      <c r="Q118" s="293"/>
      <c r="R118" s="293"/>
      <c r="S118" s="293"/>
      <c r="T118" s="294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06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7"/>
      <c r="P119" s="298" t="s">
        <v>72</v>
      </c>
      <c r="Q119" s="299"/>
      <c r="R119" s="299"/>
      <c r="S119" s="299"/>
      <c r="T119" s="299"/>
      <c r="U119" s="299"/>
      <c r="V119" s="300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x14ac:dyDescent="0.2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7"/>
      <c r="P120" s="298" t="s">
        <v>72</v>
      </c>
      <c r="Q120" s="299"/>
      <c r="R120" s="299"/>
      <c r="S120" s="299"/>
      <c r="T120" s="299"/>
      <c r="U120" s="299"/>
      <c r="V120" s="300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customHeight="1" x14ac:dyDescent="0.25">
      <c r="A121" s="301" t="s">
        <v>195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283"/>
      <c r="AB121" s="283"/>
      <c r="AC121" s="283"/>
    </row>
    <row r="122" spans="1:68" ht="14.25" customHeight="1" x14ac:dyDescent="0.25">
      <c r="A122" s="303" t="s">
        <v>122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2"/>
      <c r="AB122" s="282"/>
      <c r="AC122" s="282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296">
        <v>4607111034014</v>
      </c>
      <c r="E123" s="297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3"/>
      <c r="R123" s="293"/>
      <c r="S123" s="293"/>
      <c r="T123" s="294"/>
      <c r="U123" s="34"/>
      <c r="V123" s="34"/>
      <c r="W123" s="35" t="s">
        <v>69</v>
      </c>
      <c r="X123" s="288">
        <v>42</v>
      </c>
      <c r="Y123" s="289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155.55119999999999</v>
      </c>
      <c r="BN123" s="67">
        <f>IFERROR(Y123*I123,"0")</f>
        <v>155.55119999999999</v>
      </c>
      <c r="BO123" s="67">
        <f>IFERROR(X123/J123,"0")</f>
        <v>0.6</v>
      </c>
      <c r="BP123" s="67">
        <f>IFERROR(Y123/J123,"0")</f>
        <v>0.6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96">
        <v>4607111033994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69</v>
      </c>
      <c r="X124" s="288">
        <v>98</v>
      </c>
      <c r="Y124" s="289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x14ac:dyDescent="0.2">
      <c r="A125" s="306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7"/>
      <c r="P125" s="298" t="s">
        <v>72</v>
      </c>
      <c r="Q125" s="299"/>
      <c r="R125" s="299"/>
      <c r="S125" s="299"/>
      <c r="T125" s="299"/>
      <c r="U125" s="299"/>
      <c r="V125" s="300"/>
      <c r="W125" s="37" t="s">
        <v>69</v>
      </c>
      <c r="X125" s="290">
        <f>IFERROR(SUM(X123:X124),"0")</f>
        <v>140</v>
      </c>
      <c r="Y125" s="290">
        <f>IFERROR(SUM(Y123:Y124),"0")</f>
        <v>140</v>
      </c>
      <c r="Z125" s="290">
        <f>IFERROR(IF(Z123="",0,Z123),"0")+IFERROR(IF(Z124="",0,Z124),"0")</f>
        <v>2.5032000000000001</v>
      </c>
      <c r="AA125" s="291"/>
      <c r="AB125" s="291"/>
      <c r="AC125" s="291"/>
    </row>
    <row r="126" spans="1:68" x14ac:dyDescent="0.2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7"/>
      <c r="P126" s="298" t="s">
        <v>72</v>
      </c>
      <c r="Q126" s="299"/>
      <c r="R126" s="299"/>
      <c r="S126" s="299"/>
      <c r="T126" s="299"/>
      <c r="U126" s="299"/>
      <c r="V126" s="300"/>
      <c r="W126" s="37" t="s">
        <v>73</v>
      </c>
      <c r="X126" s="290">
        <f>IFERROR(SUMPRODUCT(X123:X124*H123:H124),"0")</f>
        <v>420</v>
      </c>
      <c r="Y126" s="290">
        <f>IFERROR(SUMPRODUCT(Y123:Y124*H123:H124),"0")</f>
        <v>420</v>
      </c>
      <c r="Z126" s="37"/>
      <c r="AA126" s="291"/>
      <c r="AB126" s="291"/>
      <c r="AC126" s="291"/>
    </row>
    <row r="127" spans="1:68" ht="16.5" customHeight="1" x14ac:dyDescent="0.25">
      <c r="A127" s="301" t="s">
        <v>201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283"/>
      <c r="AB127" s="283"/>
      <c r="AC127" s="283"/>
    </row>
    <row r="128" spans="1:68" ht="14.25" customHeight="1" x14ac:dyDescent="0.25">
      <c r="A128" s="303" t="s">
        <v>122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2"/>
      <c r="AB128" s="282"/>
      <c r="AC128" s="282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96">
        <v>4607111039095</v>
      </c>
      <c r="E129" s="297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3"/>
      <c r="R129" s="293"/>
      <c r="S129" s="293"/>
      <c r="T129" s="294"/>
      <c r="U129" s="34"/>
      <c r="V129" s="34"/>
      <c r="W129" s="35" t="s">
        <v>69</v>
      </c>
      <c r="X129" s="288">
        <v>0</v>
      </c>
      <c r="Y129" s="28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96">
        <v>4607111034199</v>
      </c>
      <c r="E130" s="297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3"/>
      <c r="R130" s="293"/>
      <c r="S130" s="293"/>
      <c r="T130" s="294"/>
      <c r="U130" s="34"/>
      <c r="V130" s="34"/>
      <c r="W130" s="35" t="s">
        <v>69</v>
      </c>
      <c r="X130" s="288">
        <v>28</v>
      </c>
      <c r="Y130" s="289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103.70079999999999</v>
      </c>
      <c r="BN130" s="67">
        <f>IFERROR(Y130*I130,"0")</f>
        <v>103.70079999999999</v>
      </c>
      <c r="BO130" s="67">
        <f>IFERROR(X130/J130,"0")</f>
        <v>0.4</v>
      </c>
      <c r="BP130" s="67">
        <f>IFERROR(Y130/J130,"0")</f>
        <v>0.4</v>
      </c>
    </row>
    <row r="131" spans="1:68" x14ac:dyDescent="0.2">
      <c r="A131" s="306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7"/>
      <c r="P131" s="298" t="s">
        <v>72</v>
      </c>
      <c r="Q131" s="299"/>
      <c r="R131" s="299"/>
      <c r="S131" s="299"/>
      <c r="T131" s="299"/>
      <c r="U131" s="299"/>
      <c r="V131" s="300"/>
      <c r="W131" s="37" t="s">
        <v>69</v>
      </c>
      <c r="X131" s="290">
        <f>IFERROR(SUM(X129:X130),"0")</f>
        <v>28</v>
      </c>
      <c r="Y131" s="290">
        <f>IFERROR(SUM(Y129:Y130),"0")</f>
        <v>28</v>
      </c>
      <c r="Z131" s="290">
        <f>IFERROR(IF(Z129="",0,Z129),"0")+IFERROR(IF(Z130="",0,Z130),"0")</f>
        <v>0.50063999999999997</v>
      </c>
      <c r="AA131" s="291"/>
      <c r="AB131" s="291"/>
      <c r="AC131" s="291"/>
    </row>
    <row r="132" spans="1:68" x14ac:dyDescent="0.2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7"/>
      <c r="P132" s="298" t="s">
        <v>72</v>
      </c>
      <c r="Q132" s="299"/>
      <c r="R132" s="299"/>
      <c r="S132" s="299"/>
      <c r="T132" s="299"/>
      <c r="U132" s="299"/>
      <c r="V132" s="300"/>
      <c r="W132" s="37" t="s">
        <v>73</v>
      </c>
      <c r="X132" s="290">
        <f>IFERROR(SUMPRODUCT(X129:X130*H129:H130),"0")</f>
        <v>84</v>
      </c>
      <c r="Y132" s="290">
        <f>IFERROR(SUMPRODUCT(Y129:Y130*H129:H130),"0")</f>
        <v>84</v>
      </c>
      <c r="Z132" s="37"/>
      <c r="AA132" s="291"/>
      <c r="AB132" s="291"/>
      <c r="AC132" s="291"/>
    </row>
    <row r="133" spans="1:68" ht="16.5" customHeight="1" x14ac:dyDescent="0.25">
      <c r="A133" s="301" t="s">
        <v>208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283"/>
      <c r="AB133" s="283"/>
      <c r="AC133" s="283"/>
    </row>
    <row r="134" spans="1:68" ht="14.25" customHeight="1" x14ac:dyDescent="0.25">
      <c r="A134" s="303" t="s">
        <v>122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2"/>
      <c r="AB134" s="282"/>
      <c r="AC134" s="282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96">
        <v>4620207490914</v>
      </c>
      <c r="E135" s="297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5" t="s">
        <v>211</v>
      </c>
      <c r="Q135" s="293"/>
      <c r="R135" s="293"/>
      <c r="S135" s="293"/>
      <c r="T135" s="294"/>
      <c r="U135" s="34"/>
      <c r="V135" s="34"/>
      <c r="W135" s="35" t="s">
        <v>69</v>
      </c>
      <c r="X135" s="288">
        <v>0</v>
      </c>
      <c r="Y135" s="28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96">
        <v>4620207490853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4" t="s">
        <v>214</v>
      </c>
      <c r="Q136" s="293"/>
      <c r="R136" s="293"/>
      <c r="S136" s="293"/>
      <c r="T136" s="294"/>
      <c r="U136" s="34"/>
      <c r="V136" s="34"/>
      <c r="W136" s="35" t="s">
        <v>69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06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7"/>
      <c r="P137" s="298" t="s">
        <v>72</v>
      </c>
      <c r="Q137" s="299"/>
      <c r="R137" s="299"/>
      <c r="S137" s="299"/>
      <c r="T137" s="299"/>
      <c r="U137" s="299"/>
      <c r="V137" s="300"/>
      <c r="W137" s="37" t="s">
        <v>69</v>
      </c>
      <c r="X137" s="290">
        <f>IFERROR(SUM(X135:X136),"0")</f>
        <v>0</v>
      </c>
      <c r="Y137" s="290">
        <f>IFERROR(SUM(Y135:Y136),"0")</f>
        <v>0</v>
      </c>
      <c r="Z137" s="290">
        <f>IFERROR(IF(Z135="",0,Z135),"0")+IFERROR(IF(Z136="",0,Z136),"0")</f>
        <v>0</v>
      </c>
      <c r="AA137" s="291"/>
      <c r="AB137" s="291"/>
      <c r="AC137" s="291"/>
    </row>
    <row r="138" spans="1:68" x14ac:dyDescent="0.2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7"/>
      <c r="P138" s="298" t="s">
        <v>72</v>
      </c>
      <c r="Q138" s="299"/>
      <c r="R138" s="299"/>
      <c r="S138" s="299"/>
      <c r="T138" s="299"/>
      <c r="U138" s="299"/>
      <c r="V138" s="300"/>
      <c r="W138" s="37" t="s">
        <v>73</v>
      </c>
      <c r="X138" s="290">
        <f>IFERROR(SUMPRODUCT(X135:X136*H135:H136),"0")</f>
        <v>0</v>
      </c>
      <c r="Y138" s="290">
        <f>IFERROR(SUMPRODUCT(Y135:Y136*H135:H136),"0")</f>
        <v>0</v>
      </c>
      <c r="Z138" s="37"/>
      <c r="AA138" s="291"/>
      <c r="AB138" s="291"/>
      <c r="AC138" s="291"/>
    </row>
    <row r="139" spans="1:68" ht="16.5" customHeight="1" x14ac:dyDescent="0.25">
      <c r="A139" s="301" t="s">
        <v>215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283"/>
      <c r="AB139" s="283"/>
      <c r="AC139" s="283"/>
    </row>
    <row r="140" spans="1:68" ht="14.25" customHeight="1" x14ac:dyDescent="0.25">
      <c r="A140" s="303" t="s">
        <v>122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2"/>
      <c r="AB140" s="282"/>
      <c r="AC140" s="282"/>
    </row>
    <row r="141" spans="1:68" ht="27" customHeight="1" x14ac:dyDescent="0.25">
      <c r="A141" s="54" t="s">
        <v>216</v>
      </c>
      <c r="B141" s="54" t="s">
        <v>217</v>
      </c>
      <c r="C141" s="31">
        <v>4301135570</v>
      </c>
      <c r="D141" s="296">
        <v>4607111035806</v>
      </c>
      <c r="E141" s="297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3"/>
      <c r="R141" s="293"/>
      <c r="S141" s="293"/>
      <c r="T141" s="294"/>
      <c r="U141" s="34"/>
      <c r="V141" s="34"/>
      <c r="W141" s="35" t="s">
        <v>69</v>
      </c>
      <c r="X141" s="288">
        <v>28</v>
      </c>
      <c r="Y141" s="289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103.70079999999999</v>
      </c>
      <c r="BN141" s="67">
        <f>IFERROR(Y141*I141,"0")</f>
        <v>103.70079999999999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306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7"/>
      <c r="P142" s="298" t="s">
        <v>72</v>
      </c>
      <c r="Q142" s="299"/>
      <c r="R142" s="299"/>
      <c r="S142" s="299"/>
      <c r="T142" s="299"/>
      <c r="U142" s="299"/>
      <c r="V142" s="300"/>
      <c r="W142" s="37" t="s">
        <v>69</v>
      </c>
      <c r="X142" s="290">
        <f>IFERROR(SUM(X141:X141),"0")</f>
        <v>28</v>
      </c>
      <c r="Y142" s="290">
        <f>IFERROR(SUM(Y141:Y141),"0")</f>
        <v>28</v>
      </c>
      <c r="Z142" s="290">
        <f>IFERROR(IF(Z141="",0,Z141),"0")</f>
        <v>0.50063999999999997</v>
      </c>
      <c r="AA142" s="291"/>
      <c r="AB142" s="291"/>
      <c r="AC142" s="291"/>
    </row>
    <row r="143" spans="1:68" x14ac:dyDescent="0.2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7"/>
      <c r="P143" s="298" t="s">
        <v>72</v>
      </c>
      <c r="Q143" s="299"/>
      <c r="R143" s="299"/>
      <c r="S143" s="299"/>
      <c r="T143" s="299"/>
      <c r="U143" s="299"/>
      <c r="V143" s="300"/>
      <c r="W143" s="37" t="s">
        <v>73</v>
      </c>
      <c r="X143" s="290">
        <f>IFERROR(SUMPRODUCT(X141:X141*H141:H141),"0")</f>
        <v>84</v>
      </c>
      <c r="Y143" s="290">
        <f>IFERROR(SUMPRODUCT(Y141:Y141*H141:H141),"0")</f>
        <v>84</v>
      </c>
      <c r="Z143" s="37"/>
      <c r="AA143" s="291"/>
      <c r="AB143" s="291"/>
      <c r="AC143" s="291"/>
    </row>
    <row r="144" spans="1:68" ht="16.5" customHeight="1" x14ac:dyDescent="0.25">
      <c r="A144" s="301" t="s">
        <v>219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283"/>
      <c r="AB144" s="283"/>
      <c r="AC144" s="283"/>
    </row>
    <row r="145" spans="1:68" ht="14.25" customHeight="1" x14ac:dyDescent="0.25">
      <c r="A145" s="303" t="s">
        <v>122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2"/>
      <c r="AB145" s="282"/>
      <c r="AC145" s="282"/>
    </row>
    <row r="146" spans="1:68" ht="16.5" customHeight="1" x14ac:dyDescent="0.25">
      <c r="A146" s="54" t="s">
        <v>220</v>
      </c>
      <c r="B146" s="54" t="s">
        <v>221</v>
      </c>
      <c r="C146" s="31">
        <v>4301135607</v>
      </c>
      <c r="D146" s="296">
        <v>4607111039613</v>
      </c>
      <c r="E146" s="297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3"/>
      <c r="R146" s="293"/>
      <c r="S146" s="293"/>
      <c r="T146" s="294"/>
      <c r="U146" s="34"/>
      <c r="V146" s="34"/>
      <c r="W146" s="35" t="s">
        <v>69</v>
      </c>
      <c r="X146" s="288">
        <v>0</v>
      </c>
      <c r="Y146" s="28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06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7"/>
      <c r="P147" s="298" t="s">
        <v>72</v>
      </c>
      <c r="Q147" s="299"/>
      <c r="R147" s="299"/>
      <c r="S147" s="299"/>
      <c r="T147" s="299"/>
      <c r="U147" s="299"/>
      <c r="V147" s="300"/>
      <c r="W147" s="37" t="s">
        <v>69</v>
      </c>
      <c r="X147" s="290">
        <f>IFERROR(SUM(X146:X146),"0")</f>
        <v>0</v>
      </c>
      <c r="Y147" s="290">
        <f>IFERROR(SUM(Y146:Y146),"0")</f>
        <v>0</v>
      </c>
      <c r="Z147" s="290">
        <f>IFERROR(IF(Z146="",0,Z146),"0")</f>
        <v>0</v>
      </c>
      <c r="AA147" s="291"/>
      <c r="AB147" s="291"/>
      <c r="AC147" s="291"/>
    </row>
    <row r="148" spans="1:68" x14ac:dyDescent="0.2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7"/>
      <c r="P148" s="298" t="s">
        <v>72</v>
      </c>
      <c r="Q148" s="299"/>
      <c r="R148" s="299"/>
      <c r="S148" s="299"/>
      <c r="T148" s="299"/>
      <c r="U148" s="299"/>
      <c r="V148" s="300"/>
      <c r="W148" s="37" t="s">
        <v>73</v>
      </c>
      <c r="X148" s="290">
        <f>IFERROR(SUMPRODUCT(X146:X146*H146:H146),"0")</f>
        <v>0</v>
      </c>
      <c r="Y148" s="290">
        <f>IFERROR(SUMPRODUCT(Y146:Y146*H146:H146),"0")</f>
        <v>0</v>
      </c>
      <c r="Z148" s="37"/>
      <c r="AA148" s="291"/>
      <c r="AB148" s="291"/>
      <c r="AC148" s="291"/>
    </row>
    <row r="149" spans="1:68" ht="16.5" customHeight="1" x14ac:dyDescent="0.25">
      <c r="A149" s="301" t="s">
        <v>222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283"/>
      <c r="AB149" s="283"/>
      <c r="AC149" s="283"/>
    </row>
    <row r="150" spans="1:68" ht="14.25" customHeight="1" x14ac:dyDescent="0.25">
      <c r="A150" s="303" t="s">
        <v>190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2"/>
      <c r="AB150" s="282"/>
      <c r="AC150" s="282"/>
    </row>
    <row r="151" spans="1:68" ht="27" customHeight="1" x14ac:dyDescent="0.25">
      <c r="A151" s="54" t="s">
        <v>223</v>
      </c>
      <c r="B151" s="54" t="s">
        <v>224</v>
      </c>
      <c r="C151" s="31">
        <v>4301135540</v>
      </c>
      <c r="D151" s="296">
        <v>4607111035646</v>
      </c>
      <c r="E151" s="297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4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3"/>
      <c r="R151" s="293"/>
      <c r="S151" s="293"/>
      <c r="T151" s="294"/>
      <c r="U151" s="34"/>
      <c r="V151" s="34"/>
      <c r="W151" s="35" t="s">
        <v>69</v>
      </c>
      <c r="X151" s="288">
        <v>18</v>
      </c>
      <c r="Y151" s="289">
        <f>IFERROR(IF(X151="","",X151),"")</f>
        <v>18</v>
      </c>
      <c r="Z151" s="36">
        <f>IFERROR(IF(X151="","",X151*0.01157),"")</f>
        <v>0.20826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38.160000000000004</v>
      </c>
      <c r="BN151" s="67">
        <f>IFERROR(Y151*I151,"0")</f>
        <v>38.160000000000004</v>
      </c>
      <c r="BO151" s="67">
        <f>IFERROR(X151/J151,"0")</f>
        <v>0.25</v>
      </c>
      <c r="BP151" s="67">
        <f>IFERROR(Y151/J151,"0")</f>
        <v>0.25</v>
      </c>
    </row>
    <row r="152" spans="1:68" x14ac:dyDescent="0.2">
      <c r="A152" s="306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7"/>
      <c r="P152" s="298" t="s">
        <v>72</v>
      </c>
      <c r="Q152" s="299"/>
      <c r="R152" s="299"/>
      <c r="S152" s="299"/>
      <c r="T152" s="299"/>
      <c r="U152" s="299"/>
      <c r="V152" s="300"/>
      <c r="W152" s="37" t="s">
        <v>69</v>
      </c>
      <c r="X152" s="290">
        <f>IFERROR(SUM(X151:X151),"0")</f>
        <v>18</v>
      </c>
      <c r="Y152" s="290">
        <f>IFERROR(SUM(Y151:Y151),"0")</f>
        <v>18</v>
      </c>
      <c r="Z152" s="290">
        <f>IFERROR(IF(Z151="",0,Z151),"0")</f>
        <v>0.20826</v>
      </c>
      <c r="AA152" s="291"/>
      <c r="AB152" s="291"/>
      <c r="AC152" s="291"/>
    </row>
    <row r="153" spans="1:68" x14ac:dyDescent="0.2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7"/>
      <c r="P153" s="298" t="s">
        <v>72</v>
      </c>
      <c r="Q153" s="299"/>
      <c r="R153" s="299"/>
      <c r="S153" s="299"/>
      <c r="T153" s="299"/>
      <c r="U153" s="299"/>
      <c r="V153" s="300"/>
      <c r="W153" s="37" t="s">
        <v>73</v>
      </c>
      <c r="X153" s="290">
        <f>IFERROR(SUMPRODUCT(X151:X151*H151:H151),"0")</f>
        <v>28.8</v>
      </c>
      <c r="Y153" s="290">
        <f>IFERROR(SUMPRODUCT(Y151:Y151*H151:H151),"0")</f>
        <v>28.8</v>
      </c>
      <c r="Z153" s="37"/>
      <c r="AA153" s="291"/>
      <c r="AB153" s="291"/>
      <c r="AC153" s="291"/>
    </row>
    <row r="154" spans="1:68" ht="16.5" customHeight="1" x14ac:dyDescent="0.25">
      <c r="A154" s="301" t="s">
        <v>227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283"/>
      <c r="AB154" s="283"/>
      <c r="AC154" s="283"/>
    </row>
    <row r="155" spans="1:68" ht="14.25" customHeight="1" x14ac:dyDescent="0.25">
      <c r="A155" s="303" t="s">
        <v>122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2"/>
      <c r="AB155" s="282"/>
      <c r="AC155" s="282"/>
    </row>
    <row r="156" spans="1:68" ht="27" customHeight="1" x14ac:dyDescent="0.25">
      <c r="A156" s="54" t="s">
        <v>228</v>
      </c>
      <c r="B156" s="54" t="s">
        <v>229</v>
      </c>
      <c r="C156" s="31">
        <v>4301135591</v>
      </c>
      <c r="D156" s="296">
        <v>4607111036568</v>
      </c>
      <c r="E156" s="297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0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3"/>
      <c r="R156" s="293"/>
      <c r="S156" s="293"/>
      <c r="T156" s="294"/>
      <c r="U156" s="34"/>
      <c r="V156" s="34"/>
      <c r="W156" s="35" t="s">
        <v>69</v>
      </c>
      <c r="X156" s="288">
        <v>0</v>
      </c>
      <c r="Y156" s="28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06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7"/>
      <c r="P157" s="298" t="s">
        <v>72</v>
      </c>
      <c r="Q157" s="299"/>
      <c r="R157" s="299"/>
      <c r="S157" s="299"/>
      <c r="T157" s="299"/>
      <c r="U157" s="299"/>
      <c r="V157" s="300"/>
      <c r="W157" s="37" t="s">
        <v>69</v>
      </c>
      <c r="X157" s="290">
        <f>IFERROR(SUM(X156:X156),"0")</f>
        <v>0</v>
      </c>
      <c r="Y157" s="290">
        <f>IFERROR(SUM(Y156:Y156),"0")</f>
        <v>0</v>
      </c>
      <c r="Z157" s="290">
        <f>IFERROR(IF(Z156="",0,Z156),"0")</f>
        <v>0</v>
      </c>
      <c r="AA157" s="291"/>
      <c r="AB157" s="291"/>
      <c r="AC157" s="291"/>
    </row>
    <row r="158" spans="1:68" x14ac:dyDescent="0.2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7"/>
      <c r="P158" s="298" t="s">
        <v>72</v>
      </c>
      <c r="Q158" s="299"/>
      <c r="R158" s="299"/>
      <c r="S158" s="299"/>
      <c r="T158" s="299"/>
      <c r="U158" s="299"/>
      <c r="V158" s="300"/>
      <c r="W158" s="37" t="s">
        <v>73</v>
      </c>
      <c r="X158" s="290">
        <f>IFERROR(SUMPRODUCT(X156:X156*H156:H156),"0")</f>
        <v>0</v>
      </c>
      <c r="Y158" s="290">
        <f>IFERROR(SUMPRODUCT(Y156:Y156*H156:H156),"0")</f>
        <v>0</v>
      </c>
      <c r="Z158" s="37"/>
      <c r="AA158" s="291"/>
      <c r="AB158" s="291"/>
      <c r="AC158" s="291"/>
    </row>
    <row r="159" spans="1:68" ht="27.75" customHeight="1" x14ac:dyDescent="0.2">
      <c r="A159" s="316" t="s">
        <v>231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17"/>
      <c r="Z159" s="317"/>
      <c r="AA159" s="48"/>
      <c r="AB159" s="48"/>
      <c r="AC159" s="48"/>
    </row>
    <row r="160" spans="1:68" ht="16.5" customHeight="1" x14ac:dyDescent="0.25">
      <c r="A160" s="301" t="s">
        <v>232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283"/>
      <c r="AB160" s="283"/>
      <c r="AC160" s="283"/>
    </row>
    <row r="161" spans="1:68" ht="14.25" customHeight="1" x14ac:dyDescent="0.25">
      <c r="A161" s="303" t="s">
        <v>63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2"/>
      <c r="AB161" s="282"/>
      <c r="AC161" s="282"/>
    </row>
    <row r="162" spans="1:68" ht="16.5" customHeight="1" x14ac:dyDescent="0.25">
      <c r="A162" s="54" t="s">
        <v>233</v>
      </c>
      <c r="B162" s="54" t="s">
        <v>234</v>
      </c>
      <c r="C162" s="31">
        <v>4301071062</v>
      </c>
      <c r="D162" s="296">
        <v>4607111036384</v>
      </c>
      <c r="E162" s="297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2" t="s">
        <v>235</v>
      </c>
      <c r="Q162" s="293"/>
      <c r="R162" s="293"/>
      <c r="S162" s="293"/>
      <c r="T162" s="294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237</v>
      </c>
      <c r="B163" s="54" t="s">
        <v>238</v>
      </c>
      <c r="C163" s="31">
        <v>4301071050</v>
      </c>
      <c r="D163" s="296">
        <v>4607111036216</v>
      </c>
      <c r="E163" s="297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8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3"/>
      <c r="R163" s="293"/>
      <c r="S163" s="293"/>
      <c r="T163" s="294"/>
      <c r="U163" s="34"/>
      <c r="V163" s="34"/>
      <c r="W163" s="35" t="s">
        <v>69</v>
      </c>
      <c r="X163" s="288">
        <v>12</v>
      </c>
      <c r="Y163" s="289">
        <f>IFERROR(IF(X163="","",X163),"")</f>
        <v>12</v>
      </c>
      <c r="Z163" s="36">
        <f>IFERROR(IF(X163="","",X163*0.00866),"")</f>
        <v>0.10391999999999998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62.558399999999992</v>
      </c>
      <c r="BN163" s="67">
        <f>IFERROR(Y163*I163,"0")</f>
        <v>62.558399999999992</v>
      </c>
      <c r="BO163" s="67">
        <f>IFERROR(X163/J163,"0")</f>
        <v>8.3333333333333329E-2</v>
      </c>
      <c r="BP163" s="67">
        <f>IFERROR(Y163/J163,"0")</f>
        <v>8.3333333333333329E-2</v>
      </c>
    </row>
    <row r="164" spans="1:68" x14ac:dyDescent="0.2">
      <c r="A164" s="306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7"/>
      <c r="P164" s="298" t="s">
        <v>72</v>
      </c>
      <c r="Q164" s="299"/>
      <c r="R164" s="299"/>
      <c r="S164" s="299"/>
      <c r="T164" s="299"/>
      <c r="U164" s="299"/>
      <c r="V164" s="300"/>
      <c r="W164" s="37" t="s">
        <v>69</v>
      </c>
      <c r="X164" s="290">
        <f>IFERROR(SUM(X162:X163),"0")</f>
        <v>12</v>
      </c>
      <c r="Y164" s="290">
        <f>IFERROR(SUM(Y162:Y163),"0")</f>
        <v>12</v>
      </c>
      <c r="Z164" s="290">
        <f>IFERROR(IF(Z162="",0,Z162),"0")+IFERROR(IF(Z163="",0,Z163),"0")</f>
        <v>0.10391999999999998</v>
      </c>
      <c r="AA164" s="291"/>
      <c r="AB164" s="291"/>
      <c r="AC164" s="291"/>
    </row>
    <row r="165" spans="1:68" x14ac:dyDescent="0.2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7"/>
      <c r="P165" s="298" t="s">
        <v>72</v>
      </c>
      <c r="Q165" s="299"/>
      <c r="R165" s="299"/>
      <c r="S165" s="299"/>
      <c r="T165" s="299"/>
      <c r="U165" s="299"/>
      <c r="V165" s="300"/>
      <c r="W165" s="37" t="s">
        <v>73</v>
      </c>
      <c r="X165" s="290">
        <f>IFERROR(SUMPRODUCT(X162:X163*H162:H163),"0")</f>
        <v>60</v>
      </c>
      <c r="Y165" s="290">
        <f>IFERROR(SUMPRODUCT(Y162:Y163*H162:H163),"0")</f>
        <v>60</v>
      </c>
      <c r="Z165" s="37"/>
      <c r="AA165" s="291"/>
      <c r="AB165" s="291"/>
      <c r="AC165" s="291"/>
    </row>
    <row r="166" spans="1:68" ht="27.75" customHeight="1" x14ac:dyDescent="0.2">
      <c r="A166" s="316" t="s">
        <v>240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48"/>
      <c r="AB166" s="48"/>
      <c r="AC166" s="48"/>
    </row>
    <row r="167" spans="1:68" ht="16.5" customHeight="1" x14ac:dyDescent="0.25">
      <c r="A167" s="301" t="s">
        <v>241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283"/>
      <c r="AB167" s="283"/>
      <c r="AC167" s="283"/>
    </row>
    <row r="168" spans="1:68" ht="14.25" customHeight="1" x14ac:dyDescent="0.25">
      <c r="A168" s="303" t="s">
        <v>76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2"/>
      <c r="AB168" s="282"/>
      <c r="AC168" s="282"/>
    </row>
    <row r="169" spans="1:68" ht="16.5" customHeight="1" x14ac:dyDescent="0.25">
      <c r="A169" s="54" t="s">
        <v>242</v>
      </c>
      <c r="B169" s="54" t="s">
        <v>243</v>
      </c>
      <c r="C169" s="31">
        <v>4301132179</v>
      </c>
      <c r="D169" s="296">
        <v>4607111035691</v>
      </c>
      <c r="E169" s="297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3"/>
      <c r="R169" s="293"/>
      <c r="S169" s="293"/>
      <c r="T169" s="294"/>
      <c r="U169" s="34"/>
      <c r="V169" s="34"/>
      <c r="W169" s="35" t="s">
        <v>69</v>
      </c>
      <c r="X169" s="288">
        <v>98</v>
      </c>
      <c r="Y169" s="289">
        <f>IFERROR(IF(X169="","",X169),"")</f>
        <v>98</v>
      </c>
      <c r="Z169" s="36">
        <f>IFERROR(IF(X169="","",X169*0.01788),"")</f>
        <v>1.75224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332.024</v>
      </c>
      <c r="BN169" s="67">
        <f>IFERROR(Y169*I169,"0")</f>
        <v>332.024</v>
      </c>
      <c r="BO169" s="67">
        <f>IFERROR(X169/J169,"0")</f>
        <v>1.4</v>
      </c>
      <c r="BP169" s="67">
        <f>IFERROR(Y169/J169,"0")</f>
        <v>1.4</v>
      </c>
    </row>
    <row r="170" spans="1:68" ht="27" customHeight="1" x14ac:dyDescent="0.25">
      <c r="A170" s="54" t="s">
        <v>245</v>
      </c>
      <c r="B170" s="54" t="s">
        <v>246</v>
      </c>
      <c r="C170" s="31">
        <v>4301132182</v>
      </c>
      <c r="D170" s="296">
        <v>4607111035721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3"/>
      <c r="R170" s="293"/>
      <c r="S170" s="293"/>
      <c r="T170" s="294"/>
      <c r="U170" s="34"/>
      <c r="V170" s="34"/>
      <c r="W170" s="35" t="s">
        <v>69</v>
      </c>
      <c r="X170" s="288">
        <v>56</v>
      </c>
      <c r="Y170" s="289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248</v>
      </c>
      <c r="B171" s="54" t="s">
        <v>249</v>
      </c>
      <c r="C171" s="31">
        <v>4301132170</v>
      </c>
      <c r="D171" s="296">
        <v>4607111038487</v>
      </c>
      <c r="E171" s="297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3"/>
      <c r="R171" s="293"/>
      <c r="S171" s="293"/>
      <c r="T171" s="294"/>
      <c r="U171" s="34"/>
      <c r="V171" s="34"/>
      <c r="W171" s="35" t="s">
        <v>69</v>
      </c>
      <c r="X171" s="288">
        <v>28</v>
      </c>
      <c r="Y171" s="28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306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7"/>
      <c r="P172" s="298" t="s">
        <v>72</v>
      </c>
      <c r="Q172" s="299"/>
      <c r="R172" s="299"/>
      <c r="S172" s="299"/>
      <c r="T172" s="299"/>
      <c r="U172" s="299"/>
      <c r="V172" s="300"/>
      <c r="W172" s="37" t="s">
        <v>69</v>
      </c>
      <c r="X172" s="290">
        <f>IFERROR(SUM(X169:X171),"0")</f>
        <v>182</v>
      </c>
      <c r="Y172" s="290">
        <f>IFERROR(SUM(Y169:Y171),"0")</f>
        <v>182</v>
      </c>
      <c r="Z172" s="290">
        <f>IFERROR(IF(Z169="",0,Z169),"0")+IFERROR(IF(Z170="",0,Z170),"0")+IFERROR(IF(Z171="",0,Z171),"0")</f>
        <v>3.2541599999999997</v>
      </c>
      <c r="AA172" s="291"/>
      <c r="AB172" s="291"/>
      <c r="AC172" s="291"/>
    </row>
    <row r="173" spans="1:68" x14ac:dyDescent="0.2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7"/>
      <c r="P173" s="298" t="s">
        <v>72</v>
      </c>
      <c r="Q173" s="299"/>
      <c r="R173" s="299"/>
      <c r="S173" s="299"/>
      <c r="T173" s="299"/>
      <c r="U173" s="299"/>
      <c r="V173" s="300"/>
      <c r="W173" s="37" t="s">
        <v>73</v>
      </c>
      <c r="X173" s="290">
        <f>IFERROR(SUMPRODUCT(X169:X171*H169:H171),"0")</f>
        <v>546</v>
      </c>
      <c r="Y173" s="290">
        <f>IFERROR(SUMPRODUCT(Y169:Y171*H169:H171),"0")</f>
        <v>546</v>
      </c>
      <c r="Z173" s="37"/>
      <c r="AA173" s="291"/>
      <c r="AB173" s="291"/>
      <c r="AC173" s="291"/>
    </row>
    <row r="174" spans="1:68" ht="14.25" customHeight="1" x14ac:dyDescent="0.25">
      <c r="A174" s="303" t="s">
        <v>251</v>
      </c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  <c r="X174" s="302"/>
      <c r="Y174" s="302"/>
      <c r="Z174" s="302"/>
      <c r="AA174" s="282"/>
      <c r="AB174" s="282"/>
      <c r="AC174" s="282"/>
    </row>
    <row r="175" spans="1:68" ht="27" customHeight="1" x14ac:dyDescent="0.25">
      <c r="A175" s="54" t="s">
        <v>252</v>
      </c>
      <c r="B175" s="54" t="s">
        <v>253</v>
      </c>
      <c r="C175" s="31">
        <v>4301051855</v>
      </c>
      <c r="D175" s="296">
        <v>4680115885875</v>
      </c>
      <c r="E175" s="297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431" t="s">
        <v>256</v>
      </c>
      <c r="Q175" s="293"/>
      <c r="R175" s="293"/>
      <c r="S175" s="293"/>
      <c r="T175" s="294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06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7"/>
      <c r="P176" s="298" t="s">
        <v>72</v>
      </c>
      <c r="Q176" s="299"/>
      <c r="R176" s="299"/>
      <c r="S176" s="299"/>
      <c r="T176" s="299"/>
      <c r="U176" s="299"/>
      <c r="V176" s="300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x14ac:dyDescent="0.2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7"/>
      <c r="P177" s="298" t="s">
        <v>72</v>
      </c>
      <c r="Q177" s="299"/>
      <c r="R177" s="299"/>
      <c r="S177" s="299"/>
      <c r="T177" s="299"/>
      <c r="U177" s="299"/>
      <c r="V177" s="300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customHeight="1" x14ac:dyDescent="0.2">
      <c r="A178" s="316" t="s">
        <v>259</v>
      </c>
      <c r="B178" s="317"/>
      <c r="C178" s="317"/>
      <c r="D178" s="317"/>
      <c r="E178" s="317"/>
      <c r="F178" s="317"/>
      <c r="G178" s="317"/>
      <c r="H178" s="317"/>
      <c r="I178" s="317"/>
      <c r="J178" s="317"/>
      <c r="K178" s="317"/>
      <c r="L178" s="317"/>
      <c r="M178" s="317"/>
      <c r="N178" s="317"/>
      <c r="O178" s="317"/>
      <c r="P178" s="317"/>
      <c r="Q178" s="317"/>
      <c r="R178" s="317"/>
      <c r="S178" s="317"/>
      <c r="T178" s="317"/>
      <c r="U178" s="317"/>
      <c r="V178" s="317"/>
      <c r="W178" s="317"/>
      <c r="X178" s="317"/>
      <c r="Y178" s="317"/>
      <c r="Z178" s="317"/>
      <c r="AA178" s="48"/>
      <c r="AB178" s="48"/>
      <c r="AC178" s="48"/>
    </row>
    <row r="179" spans="1:68" ht="16.5" customHeight="1" x14ac:dyDescent="0.25">
      <c r="A179" s="301" t="s">
        <v>260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283"/>
      <c r="AB179" s="283"/>
      <c r="AC179" s="283"/>
    </row>
    <row r="180" spans="1:68" ht="14.25" customHeight="1" x14ac:dyDescent="0.25">
      <c r="A180" s="303" t="s">
        <v>76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2"/>
      <c r="AB180" s="282"/>
      <c r="AC180" s="282"/>
    </row>
    <row r="181" spans="1:68" ht="27" customHeight="1" x14ac:dyDescent="0.25">
      <c r="A181" s="54" t="s">
        <v>261</v>
      </c>
      <c r="B181" s="54" t="s">
        <v>262</v>
      </c>
      <c r="C181" s="31">
        <v>4301132227</v>
      </c>
      <c r="D181" s="296">
        <v>4620207491133</v>
      </c>
      <c r="E181" s="297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66" t="s">
        <v>263</v>
      </c>
      <c r="Q181" s="293"/>
      <c r="R181" s="293"/>
      <c r="S181" s="293"/>
      <c r="T181" s="294"/>
      <c r="U181" s="34"/>
      <c r="V181" s="34"/>
      <c r="W181" s="35" t="s">
        <v>69</v>
      </c>
      <c r="X181" s="288">
        <v>14</v>
      </c>
      <c r="Y181" s="28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306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7"/>
      <c r="P182" s="298" t="s">
        <v>72</v>
      </c>
      <c r="Q182" s="299"/>
      <c r="R182" s="299"/>
      <c r="S182" s="299"/>
      <c r="T182" s="299"/>
      <c r="U182" s="299"/>
      <c r="V182" s="300"/>
      <c r="W182" s="37" t="s">
        <v>69</v>
      </c>
      <c r="X182" s="290">
        <f>IFERROR(SUM(X181:X181),"0")</f>
        <v>14</v>
      </c>
      <c r="Y182" s="290">
        <f>IFERROR(SUM(Y181:Y181),"0")</f>
        <v>14</v>
      </c>
      <c r="Z182" s="290">
        <f>IFERROR(IF(Z181="",0,Z181),"0")</f>
        <v>0.25031999999999999</v>
      </c>
      <c r="AA182" s="291"/>
      <c r="AB182" s="291"/>
      <c r="AC182" s="291"/>
    </row>
    <row r="183" spans="1:68" x14ac:dyDescent="0.2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7"/>
      <c r="P183" s="298" t="s">
        <v>72</v>
      </c>
      <c r="Q183" s="299"/>
      <c r="R183" s="299"/>
      <c r="S183" s="299"/>
      <c r="T183" s="299"/>
      <c r="U183" s="299"/>
      <c r="V183" s="300"/>
      <c r="W183" s="37" t="s">
        <v>73</v>
      </c>
      <c r="X183" s="290">
        <f>IFERROR(SUMPRODUCT(X181:X181*H181:H181),"0")</f>
        <v>38.64</v>
      </c>
      <c r="Y183" s="290">
        <f>IFERROR(SUMPRODUCT(Y181:Y181*H181:H181),"0")</f>
        <v>38.64</v>
      </c>
      <c r="Z183" s="37"/>
      <c r="AA183" s="291"/>
      <c r="AB183" s="291"/>
      <c r="AC183" s="291"/>
    </row>
    <row r="184" spans="1:68" ht="14.25" customHeight="1" x14ac:dyDescent="0.25">
      <c r="A184" s="303" t="s">
        <v>122</v>
      </c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  <c r="AA184" s="282"/>
      <c r="AB184" s="282"/>
      <c r="AC184" s="282"/>
    </row>
    <row r="185" spans="1:68" ht="27" customHeight="1" x14ac:dyDescent="0.25">
      <c r="A185" s="54" t="s">
        <v>265</v>
      </c>
      <c r="B185" s="54" t="s">
        <v>266</v>
      </c>
      <c r="C185" s="31">
        <v>4301135707</v>
      </c>
      <c r="D185" s="296">
        <v>4620207490198</v>
      </c>
      <c r="E185" s="297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3"/>
      <c r="R185" s="293"/>
      <c r="S185" s="293"/>
      <c r="T185" s="294"/>
      <c r="U185" s="34"/>
      <c r="V185" s="34"/>
      <c r="W185" s="35" t="s">
        <v>69</v>
      </c>
      <c r="X185" s="288">
        <v>0</v>
      </c>
      <c r="Y185" s="28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268</v>
      </c>
      <c r="B186" s="54" t="s">
        <v>269</v>
      </c>
      <c r="C186" s="31">
        <v>4301135696</v>
      </c>
      <c r="D186" s="296">
        <v>4620207490235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4301135697</v>
      </c>
      <c r="D187" s="296">
        <v>4620207490259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4301135681</v>
      </c>
      <c r="D188" s="296">
        <v>4620207490143</v>
      </c>
      <c r="E188" s="297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3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3"/>
      <c r="R188" s="293"/>
      <c r="S188" s="293"/>
      <c r="T188" s="294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06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7"/>
      <c r="P189" s="298" t="s">
        <v>72</v>
      </c>
      <c r="Q189" s="299"/>
      <c r="R189" s="299"/>
      <c r="S189" s="299"/>
      <c r="T189" s="299"/>
      <c r="U189" s="299"/>
      <c r="V189" s="300"/>
      <c r="W189" s="37" t="s">
        <v>69</v>
      </c>
      <c r="X189" s="290">
        <f>IFERROR(SUM(X185:X188),"0")</f>
        <v>0</v>
      </c>
      <c r="Y189" s="290">
        <f>IFERROR(SUM(Y185:Y188),"0")</f>
        <v>0</v>
      </c>
      <c r="Z189" s="290">
        <f>IFERROR(IF(Z185="",0,Z185),"0")+IFERROR(IF(Z186="",0,Z186),"0")+IFERROR(IF(Z187="",0,Z187),"0")+IFERROR(IF(Z188="",0,Z188),"0")</f>
        <v>0</v>
      </c>
      <c r="AA189" s="291"/>
      <c r="AB189" s="291"/>
      <c r="AC189" s="291"/>
    </row>
    <row r="190" spans="1:68" x14ac:dyDescent="0.2">
      <c r="A190" s="302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7"/>
      <c r="P190" s="298" t="s">
        <v>72</v>
      </c>
      <c r="Q190" s="299"/>
      <c r="R190" s="299"/>
      <c r="S190" s="299"/>
      <c r="T190" s="299"/>
      <c r="U190" s="299"/>
      <c r="V190" s="300"/>
      <c r="W190" s="37" t="s">
        <v>73</v>
      </c>
      <c r="X190" s="290">
        <f>IFERROR(SUMPRODUCT(X185:X188*H185:H188),"0")</f>
        <v>0</v>
      </c>
      <c r="Y190" s="290">
        <f>IFERROR(SUMPRODUCT(Y185:Y188*H185:H188),"0")</f>
        <v>0</v>
      </c>
      <c r="Z190" s="37"/>
      <c r="AA190" s="291"/>
      <c r="AB190" s="291"/>
      <c r="AC190" s="291"/>
    </row>
    <row r="191" spans="1:68" ht="16.5" customHeight="1" x14ac:dyDescent="0.25">
      <c r="A191" s="301" t="s">
        <v>276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283"/>
      <c r="AB191" s="283"/>
      <c r="AC191" s="283"/>
    </row>
    <row r="192" spans="1:68" ht="14.25" customHeight="1" x14ac:dyDescent="0.25">
      <c r="A192" s="303" t="s">
        <v>63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2"/>
      <c r="AB192" s="282"/>
      <c r="AC192" s="282"/>
    </row>
    <row r="193" spans="1:68" ht="27" customHeight="1" x14ac:dyDescent="0.25">
      <c r="A193" s="54" t="s">
        <v>277</v>
      </c>
      <c r="B193" s="54" t="s">
        <v>278</v>
      </c>
      <c r="C193" s="31">
        <v>4301070966</v>
      </c>
      <c r="D193" s="296">
        <v>4607111038135</v>
      </c>
      <c r="E193" s="297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293"/>
      <c r="R193" s="293"/>
      <c r="S193" s="293"/>
      <c r="T193" s="294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06"/>
      <c r="B194" s="302"/>
      <c r="C194" s="302"/>
      <c r="D194" s="302"/>
      <c r="E194" s="302"/>
      <c r="F194" s="302"/>
      <c r="G194" s="302"/>
      <c r="H194" s="302"/>
      <c r="I194" s="302"/>
      <c r="J194" s="302"/>
      <c r="K194" s="302"/>
      <c r="L194" s="302"/>
      <c r="M194" s="302"/>
      <c r="N194" s="302"/>
      <c r="O194" s="307"/>
      <c r="P194" s="298" t="s">
        <v>72</v>
      </c>
      <c r="Q194" s="299"/>
      <c r="R194" s="299"/>
      <c r="S194" s="299"/>
      <c r="T194" s="299"/>
      <c r="U194" s="299"/>
      <c r="V194" s="300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x14ac:dyDescent="0.2">
      <c r="A195" s="302"/>
      <c r="B195" s="302"/>
      <c r="C195" s="302"/>
      <c r="D195" s="302"/>
      <c r="E195" s="302"/>
      <c r="F195" s="302"/>
      <c r="G195" s="302"/>
      <c r="H195" s="302"/>
      <c r="I195" s="302"/>
      <c r="J195" s="302"/>
      <c r="K195" s="302"/>
      <c r="L195" s="302"/>
      <c r="M195" s="302"/>
      <c r="N195" s="302"/>
      <c r="O195" s="307"/>
      <c r="P195" s="298" t="s">
        <v>72</v>
      </c>
      <c r="Q195" s="299"/>
      <c r="R195" s="299"/>
      <c r="S195" s="299"/>
      <c r="T195" s="299"/>
      <c r="U195" s="299"/>
      <c r="V195" s="300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customHeight="1" x14ac:dyDescent="0.25">
      <c r="A196" s="301" t="s">
        <v>280</v>
      </c>
      <c r="B196" s="302"/>
      <c r="C196" s="302"/>
      <c r="D196" s="302"/>
      <c r="E196" s="302"/>
      <c r="F196" s="302"/>
      <c r="G196" s="302"/>
      <c r="H196" s="302"/>
      <c r="I196" s="302"/>
      <c r="J196" s="302"/>
      <c r="K196" s="302"/>
      <c r="L196" s="302"/>
      <c r="M196" s="302"/>
      <c r="N196" s="302"/>
      <c r="O196" s="302"/>
      <c r="P196" s="302"/>
      <c r="Q196" s="302"/>
      <c r="R196" s="302"/>
      <c r="S196" s="302"/>
      <c r="T196" s="302"/>
      <c r="U196" s="302"/>
      <c r="V196" s="302"/>
      <c r="W196" s="302"/>
      <c r="X196" s="302"/>
      <c r="Y196" s="302"/>
      <c r="Z196" s="302"/>
      <c r="AA196" s="283"/>
      <c r="AB196" s="283"/>
      <c r="AC196" s="283"/>
    </row>
    <row r="197" spans="1:68" ht="14.25" customHeight="1" x14ac:dyDescent="0.25">
      <c r="A197" s="303" t="s">
        <v>63</v>
      </c>
      <c r="B197" s="302"/>
      <c r="C197" s="302"/>
      <c r="D197" s="302"/>
      <c r="E197" s="302"/>
      <c r="F197" s="302"/>
      <c r="G197" s="302"/>
      <c r="H197" s="302"/>
      <c r="I197" s="302"/>
      <c r="J197" s="302"/>
      <c r="K197" s="302"/>
      <c r="L197" s="302"/>
      <c r="M197" s="302"/>
      <c r="N197" s="302"/>
      <c r="O197" s="302"/>
      <c r="P197" s="302"/>
      <c r="Q197" s="302"/>
      <c r="R197" s="302"/>
      <c r="S197" s="302"/>
      <c r="T197" s="302"/>
      <c r="U197" s="302"/>
      <c r="V197" s="302"/>
      <c r="W197" s="302"/>
      <c r="X197" s="302"/>
      <c r="Y197" s="302"/>
      <c r="Z197" s="302"/>
      <c r="AA197" s="282"/>
      <c r="AB197" s="282"/>
      <c r="AC197" s="282"/>
    </row>
    <row r="198" spans="1:68" ht="27" customHeight="1" x14ac:dyDescent="0.25">
      <c r="A198" s="54" t="s">
        <v>281</v>
      </c>
      <c r="B198" s="54" t="s">
        <v>282</v>
      </c>
      <c r="C198" s="31">
        <v>4301070996</v>
      </c>
      <c r="D198" s="296">
        <v>4607111038654</v>
      </c>
      <c r="E198" s="297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4301070997</v>
      </c>
      <c r="D199" s="296">
        <v>4607111038586</v>
      </c>
      <c r="E199" s="297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69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t="27" customHeight="1" x14ac:dyDescent="0.25">
      <c r="A200" s="54" t="s">
        <v>286</v>
      </c>
      <c r="B200" s="54" t="s">
        <v>287</v>
      </c>
      <c r="C200" s="31">
        <v>4301070962</v>
      </c>
      <c r="D200" s="296">
        <v>4607111038609</v>
      </c>
      <c r="E200" s="297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7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293"/>
      <c r="R200" s="293"/>
      <c r="S200" s="293"/>
      <c r="T200" s="294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4301070963</v>
      </c>
      <c r="D201" s="296">
        <v>4607111038630</v>
      </c>
      <c r="E201" s="297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293"/>
      <c r="R201" s="293"/>
      <c r="S201" s="293"/>
      <c r="T201" s="294"/>
      <c r="U201" s="34"/>
      <c r="V201" s="34"/>
      <c r="W201" s="35" t="s">
        <v>69</v>
      </c>
      <c r="X201" s="288">
        <v>0</v>
      </c>
      <c r="Y201" s="289">
        <f t="shared" si="6"/>
        <v>0</v>
      </c>
      <c r="Z201" s="36">
        <f t="shared" si="7"/>
        <v>0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0</v>
      </c>
      <c r="BN201" s="67">
        <f t="shared" si="9"/>
        <v>0</v>
      </c>
      <c r="BO201" s="67">
        <f t="shared" si="10"/>
        <v>0</v>
      </c>
      <c r="BP201" s="67">
        <f t="shared" si="11"/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4301070959</v>
      </c>
      <c r="D202" s="296">
        <v>4607111038616</v>
      </c>
      <c r="E202" s="297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293"/>
      <c r="R202" s="293"/>
      <c r="S202" s="293"/>
      <c r="T202" s="294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4301070960</v>
      </c>
      <c r="D203" s="296">
        <v>4607111038623</v>
      </c>
      <c r="E203" s="297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293"/>
      <c r="R203" s="293"/>
      <c r="S203" s="293"/>
      <c r="T203" s="294"/>
      <c r="U203" s="34"/>
      <c r="V203" s="34"/>
      <c r="W203" s="35" t="s">
        <v>69</v>
      </c>
      <c r="X203" s="288">
        <v>24</v>
      </c>
      <c r="Y203" s="289">
        <f t="shared" si="6"/>
        <v>24</v>
      </c>
      <c r="Z203" s="36">
        <f t="shared" si="7"/>
        <v>0.372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140.88</v>
      </c>
      <c r="BN203" s="67">
        <f t="shared" si="9"/>
        <v>140.88</v>
      </c>
      <c r="BO203" s="67">
        <f t="shared" si="10"/>
        <v>0.2857142857142857</v>
      </c>
      <c r="BP203" s="67">
        <f t="shared" si="11"/>
        <v>0.2857142857142857</v>
      </c>
    </row>
    <row r="204" spans="1:68" x14ac:dyDescent="0.2">
      <c r="A204" s="306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7"/>
      <c r="P204" s="298" t="s">
        <v>72</v>
      </c>
      <c r="Q204" s="299"/>
      <c r="R204" s="299"/>
      <c r="S204" s="299"/>
      <c r="T204" s="299"/>
      <c r="U204" s="299"/>
      <c r="V204" s="300"/>
      <c r="W204" s="37" t="s">
        <v>69</v>
      </c>
      <c r="X204" s="290">
        <f>IFERROR(SUM(X198:X203),"0")</f>
        <v>24</v>
      </c>
      <c r="Y204" s="290">
        <f>IFERROR(SUM(Y198:Y203),"0")</f>
        <v>24</v>
      </c>
      <c r="Z204" s="290">
        <f>IFERROR(IF(Z198="",0,Z198),"0")+IFERROR(IF(Z199="",0,Z199),"0")+IFERROR(IF(Z200="",0,Z200),"0")+IFERROR(IF(Z201="",0,Z201),"0")+IFERROR(IF(Z202="",0,Z202),"0")+IFERROR(IF(Z203="",0,Z203),"0")</f>
        <v>0.372</v>
      </c>
      <c r="AA204" s="291"/>
      <c r="AB204" s="291"/>
      <c r="AC204" s="291"/>
    </row>
    <row r="205" spans="1:68" x14ac:dyDescent="0.2">
      <c r="A205" s="302"/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7"/>
      <c r="P205" s="298" t="s">
        <v>72</v>
      </c>
      <c r="Q205" s="299"/>
      <c r="R205" s="299"/>
      <c r="S205" s="299"/>
      <c r="T205" s="299"/>
      <c r="U205" s="299"/>
      <c r="V205" s="300"/>
      <c r="W205" s="37" t="s">
        <v>73</v>
      </c>
      <c r="X205" s="290">
        <f>IFERROR(SUMPRODUCT(X198:X203*H198:H203),"0")</f>
        <v>134.39999999999998</v>
      </c>
      <c r="Y205" s="290">
        <f>IFERROR(SUMPRODUCT(Y198:Y203*H198:H203),"0")</f>
        <v>134.39999999999998</v>
      </c>
      <c r="Z205" s="37"/>
      <c r="AA205" s="291"/>
      <c r="AB205" s="291"/>
      <c r="AC205" s="291"/>
    </row>
    <row r="206" spans="1:68" ht="16.5" customHeight="1" x14ac:dyDescent="0.25">
      <c r="A206" s="301" t="s">
        <v>295</v>
      </c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  <c r="X206" s="302"/>
      <c r="Y206" s="302"/>
      <c r="Z206" s="302"/>
      <c r="AA206" s="283"/>
      <c r="AB206" s="283"/>
      <c r="AC206" s="283"/>
    </row>
    <row r="207" spans="1:68" ht="14.25" customHeight="1" x14ac:dyDescent="0.25">
      <c r="A207" s="303" t="s">
        <v>63</v>
      </c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  <c r="X207" s="302"/>
      <c r="Y207" s="302"/>
      <c r="Z207" s="302"/>
      <c r="AA207" s="282"/>
      <c r="AB207" s="282"/>
      <c r="AC207" s="282"/>
    </row>
    <row r="208" spans="1:68" ht="27" customHeight="1" x14ac:dyDescent="0.25">
      <c r="A208" s="54" t="s">
        <v>296</v>
      </c>
      <c r="B208" s="54" t="s">
        <v>297</v>
      </c>
      <c r="C208" s="31">
        <v>4301070917</v>
      </c>
      <c r="D208" s="296">
        <v>4607111035912</v>
      </c>
      <c r="E208" s="297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293"/>
      <c r="R208" s="293"/>
      <c r="S208" s="293"/>
      <c r="T208" s="294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299</v>
      </c>
      <c r="B209" s="54" t="s">
        <v>300</v>
      </c>
      <c r="C209" s="31">
        <v>4301070920</v>
      </c>
      <c r="D209" s="296">
        <v>4607111035929</v>
      </c>
      <c r="E209" s="297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293"/>
      <c r="R209" s="293"/>
      <c r="S209" s="293"/>
      <c r="T209" s="294"/>
      <c r="U209" s="34"/>
      <c r="V209" s="34"/>
      <c r="W209" s="35" t="s">
        <v>69</v>
      </c>
      <c r="X209" s="288">
        <v>12</v>
      </c>
      <c r="Y209" s="289">
        <f>IFERROR(IF(X209="","",X209),"")</f>
        <v>12</v>
      </c>
      <c r="Z209" s="36">
        <f>IFERROR(IF(X209="","",X209*0.0155),"")</f>
        <v>0.186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89.64</v>
      </c>
      <c r="BN209" s="67">
        <f>IFERROR(Y209*I209,"0")</f>
        <v>89.64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ht="27" customHeight="1" x14ac:dyDescent="0.25">
      <c r="A210" s="54" t="s">
        <v>301</v>
      </c>
      <c r="B210" s="54" t="s">
        <v>302</v>
      </c>
      <c r="C210" s="31">
        <v>4301070915</v>
      </c>
      <c r="D210" s="296">
        <v>4607111035882</v>
      </c>
      <c r="E210" s="297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293"/>
      <c r="R210" s="293"/>
      <c r="S210" s="293"/>
      <c r="T210" s="294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304</v>
      </c>
      <c r="B211" s="54" t="s">
        <v>305</v>
      </c>
      <c r="C211" s="31">
        <v>4301070921</v>
      </c>
      <c r="D211" s="296">
        <v>4607111035905</v>
      </c>
      <c r="E211" s="297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293"/>
      <c r="R211" s="293"/>
      <c r="S211" s="293"/>
      <c r="T211" s="294"/>
      <c r="U211" s="34"/>
      <c r="V211" s="34"/>
      <c r="W211" s="35" t="s">
        <v>69</v>
      </c>
      <c r="X211" s="288">
        <v>0</v>
      </c>
      <c r="Y211" s="28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06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7"/>
      <c r="P212" s="298" t="s">
        <v>72</v>
      </c>
      <c r="Q212" s="299"/>
      <c r="R212" s="299"/>
      <c r="S212" s="299"/>
      <c r="T212" s="299"/>
      <c r="U212" s="299"/>
      <c r="V212" s="300"/>
      <c r="W212" s="37" t="s">
        <v>69</v>
      </c>
      <c r="X212" s="290">
        <f>IFERROR(SUM(X208:X211),"0")</f>
        <v>12</v>
      </c>
      <c r="Y212" s="290">
        <f>IFERROR(SUM(Y208:Y211),"0")</f>
        <v>12</v>
      </c>
      <c r="Z212" s="290">
        <f>IFERROR(IF(Z208="",0,Z208),"0")+IFERROR(IF(Z209="",0,Z209),"0")+IFERROR(IF(Z210="",0,Z210),"0")+IFERROR(IF(Z211="",0,Z211),"0")</f>
        <v>0.186</v>
      </c>
      <c r="AA212" s="291"/>
      <c r="AB212" s="291"/>
      <c r="AC212" s="291"/>
    </row>
    <row r="213" spans="1:68" x14ac:dyDescent="0.2">
      <c r="A213" s="302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7"/>
      <c r="P213" s="298" t="s">
        <v>72</v>
      </c>
      <c r="Q213" s="299"/>
      <c r="R213" s="299"/>
      <c r="S213" s="299"/>
      <c r="T213" s="299"/>
      <c r="U213" s="299"/>
      <c r="V213" s="300"/>
      <c r="W213" s="37" t="s">
        <v>73</v>
      </c>
      <c r="X213" s="290">
        <f>IFERROR(SUMPRODUCT(X208:X211*H208:H211),"0")</f>
        <v>86.4</v>
      </c>
      <c r="Y213" s="290">
        <f>IFERROR(SUMPRODUCT(Y208:Y211*H208:H211),"0")</f>
        <v>86.4</v>
      </c>
      <c r="Z213" s="37"/>
      <c r="AA213" s="291"/>
      <c r="AB213" s="291"/>
      <c r="AC213" s="291"/>
    </row>
    <row r="214" spans="1:68" ht="16.5" customHeight="1" x14ac:dyDescent="0.25">
      <c r="A214" s="301" t="s">
        <v>306</v>
      </c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  <c r="AA214" s="283"/>
      <c r="AB214" s="283"/>
      <c r="AC214" s="283"/>
    </row>
    <row r="215" spans="1:68" ht="14.25" customHeight="1" x14ac:dyDescent="0.25">
      <c r="A215" s="303" t="s">
        <v>63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2"/>
      <c r="AB215" s="282"/>
      <c r="AC215" s="282"/>
    </row>
    <row r="216" spans="1:68" ht="27" customHeight="1" x14ac:dyDescent="0.25">
      <c r="A216" s="54" t="s">
        <v>307</v>
      </c>
      <c r="B216" s="54" t="s">
        <v>308</v>
      </c>
      <c r="C216" s="31">
        <v>4301071097</v>
      </c>
      <c r="D216" s="296">
        <v>4620207491096</v>
      </c>
      <c r="E216" s="297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397" t="s">
        <v>309</v>
      </c>
      <c r="Q216" s="293"/>
      <c r="R216" s="293"/>
      <c r="S216" s="293"/>
      <c r="T216" s="294"/>
      <c r="U216" s="34"/>
      <c r="V216" s="34"/>
      <c r="W216" s="35" t="s">
        <v>69</v>
      </c>
      <c r="X216" s="288">
        <v>0</v>
      </c>
      <c r="Y216" s="28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06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7"/>
      <c r="P217" s="298" t="s">
        <v>72</v>
      </c>
      <c r="Q217" s="299"/>
      <c r="R217" s="299"/>
      <c r="S217" s="299"/>
      <c r="T217" s="299"/>
      <c r="U217" s="299"/>
      <c r="V217" s="300"/>
      <c r="W217" s="37" t="s">
        <v>69</v>
      </c>
      <c r="X217" s="290">
        <f>IFERROR(SUM(X216:X216),"0")</f>
        <v>0</v>
      </c>
      <c r="Y217" s="290">
        <f>IFERROR(SUM(Y216:Y216),"0")</f>
        <v>0</v>
      </c>
      <c r="Z217" s="290">
        <f>IFERROR(IF(Z216="",0,Z216),"0")</f>
        <v>0</v>
      </c>
      <c r="AA217" s="291"/>
      <c r="AB217" s="291"/>
      <c r="AC217" s="291"/>
    </row>
    <row r="218" spans="1:68" x14ac:dyDescent="0.2">
      <c r="A218" s="302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7"/>
      <c r="P218" s="298" t="s">
        <v>72</v>
      </c>
      <c r="Q218" s="299"/>
      <c r="R218" s="299"/>
      <c r="S218" s="299"/>
      <c r="T218" s="299"/>
      <c r="U218" s="299"/>
      <c r="V218" s="300"/>
      <c r="W218" s="37" t="s">
        <v>73</v>
      </c>
      <c r="X218" s="290">
        <f>IFERROR(SUMPRODUCT(X216:X216*H216:H216),"0")</f>
        <v>0</v>
      </c>
      <c r="Y218" s="290">
        <f>IFERROR(SUMPRODUCT(Y216:Y216*H216:H216),"0")</f>
        <v>0</v>
      </c>
      <c r="Z218" s="37"/>
      <c r="AA218" s="291"/>
      <c r="AB218" s="291"/>
      <c r="AC218" s="291"/>
    </row>
    <row r="219" spans="1:68" ht="16.5" customHeight="1" x14ac:dyDescent="0.25">
      <c r="A219" s="301" t="s">
        <v>311</v>
      </c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  <c r="T219" s="302"/>
      <c r="U219" s="302"/>
      <c r="V219" s="302"/>
      <c r="W219" s="302"/>
      <c r="X219" s="302"/>
      <c r="Y219" s="302"/>
      <c r="Z219" s="302"/>
      <c r="AA219" s="283"/>
      <c r="AB219" s="283"/>
      <c r="AC219" s="283"/>
    </row>
    <row r="220" spans="1:68" ht="14.25" customHeight="1" x14ac:dyDescent="0.25">
      <c r="A220" s="303" t="s">
        <v>63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2"/>
      <c r="AB220" s="282"/>
      <c r="AC220" s="282"/>
    </row>
    <row r="221" spans="1:68" ht="27" customHeight="1" x14ac:dyDescent="0.25">
      <c r="A221" s="54" t="s">
        <v>312</v>
      </c>
      <c r="B221" s="54" t="s">
        <v>313</v>
      </c>
      <c r="C221" s="31">
        <v>4301071093</v>
      </c>
      <c r="D221" s="296">
        <v>4620207490709</v>
      </c>
      <c r="E221" s="297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1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293"/>
      <c r="R221" s="293"/>
      <c r="S221" s="293"/>
      <c r="T221" s="294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6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7"/>
      <c r="P222" s="298" t="s">
        <v>72</v>
      </c>
      <c r="Q222" s="299"/>
      <c r="R222" s="299"/>
      <c r="S222" s="299"/>
      <c r="T222" s="299"/>
      <c r="U222" s="299"/>
      <c r="V222" s="300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x14ac:dyDescent="0.2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7"/>
      <c r="P223" s="298" t="s">
        <v>72</v>
      </c>
      <c r="Q223" s="299"/>
      <c r="R223" s="299"/>
      <c r="S223" s="299"/>
      <c r="T223" s="299"/>
      <c r="U223" s="299"/>
      <c r="V223" s="300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customHeight="1" x14ac:dyDescent="0.25">
      <c r="A224" s="303" t="s">
        <v>122</v>
      </c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282"/>
      <c r="AB224" s="282"/>
      <c r="AC224" s="282"/>
    </row>
    <row r="225" spans="1:68" ht="27" customHeight="1" x14ac:dyDescent="0.25">
      <c r="A225" s="54" t="s">
        <v>315</v>
      </c>
      <c r="B225" s="54" t="s">
        <v>316</v>
      </c>
      <c r="C225" s="31">
        <v>4301135692</v>
      </c>
      <c r="D225" s="296">
        <v>4620207490570</v>
      </c>
      <c r="E225" s="297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42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293"/>
      <c r="R225" s="293"/>
      <c r="S225" s="293"/>
      <c r="T225" s="294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318</v>
      </c>
      <c r="B226" s="54" t="s">
        <v>319</v>
      </c>
      <c r="C226" s="31">
        <v>4301135691</v>
      </c>
      <c r="D226" s="296">
        <v>4620207490549</v>
      </c>
      <c r="E226" s="297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293"/>
      <c r="R226" s="293"/>
      <c r="S226" s="293"/>
      <c r="T226" s="294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320</v>
      </c>
      <c r="B227" s="54" t="s">
        <v>321</v>
      </c>
      <c r="C227" s="31">
        <v>4301135694</v>
      </c>
      <c r="D227" s="296">
        <v>4620207490501</v>
      </c>
      <c r="E227" s="297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43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293"/>
      <c r="R227" s="293"/>
      <c r="S227" s="293"/>
      <c r="T227" s="294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06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7"/>
      <c r="P228" s="298" t="s">
        <v>72</v>
      </c>
      <c r="Q228" s="299"/>
      <c r="R228" s="299"/>
      <c r="S228" s="299"/>
      <c r="T228" s="299"/>
      <c r="U228" s="299"/>
      <c r="V228" s="300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x14ac:dyDescent="0.2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7"/>
      <c r="P229" s="298" t="s">
        <v>72</v>
      </c>
      <c r="Q229" s="299"/>
      <c r="R229" s="299"/>
      <c r="S229" s="299"/>
      <c r="T229" s="299"/>
      <c r="U229" s="299"/>
      <c r="V229" s="300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customHeight="1" x14ac:dyDescent="0.25">
      <c r="A230" s="301" t="s">
        <v>322</v>
      </c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  <c r="AA230" s="283"/>
      <c r="AB230" s="283"/>
      <c r="AC230" s="283"/>
    </row>
    <row r="231" spans="1:68" ht="14.25" customHeight="1" x14ac:dyDescent="0.25">
      <c r="A231" s="303" t="s">
        <v>63</v>
      </c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282"/>
      <c r="AB231" s="282"/>
      <c r="AC231" s="282"/>
    </row>
    <row r="232" spans="1:68" ht="16.5" customHeight="1" x14ac:dyDescent="0.25">
      <c r="A232" s="54" t="s">
        <v>323</v>
      </c>
      <c r="B232" s="54" t="s">
        <v>324</v>
      </c>
      <c r="C232" s="31">
        <v>4301071063</v>
      </c>
      <c r="D232" s="296">
        <v>4607111039019</v>
      </c>
      <c r="E232" s="297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293"/>
      <c r="R232" s="293"/>
      <c r="S232" s="293"/>
      <c r="T232" s="294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customHeight="1" x14ac:dyDescent="0.25">
      <c r="A233" s="54" t="s">
        <v>326</v>
      </c>
      <c r="B233" s="54" t="s">
        <v>327</v>
      </c>
      <c r="C233" s="31">
        <v>4301071000</v>
      </c>
      <c r="D233" s="296">
        <v>4607111038708</v>
      </c>
      <c r="E233" s="297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293"/>
      <c r="R233" s="293"/>
      <c r="S233" s="293"/>
      <c r="T233" s="294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06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7"/>
      <c r="P234" s="298" t="s">
        <v>72</v>
      </c>
      <c r="Q234" s="299"/>
      <c r="R234" s="299"/>
      <c r="S234" s="299"/>
      <c r="T234" s="299"/>
      <c r="U234" s="299"/>
      <c r="V234" s="300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x14ac:dyDescent="0.2">
      <c r="A235" s="302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7"/>
      <c r="P235" s="298" t="s">
        <v>72</v>
      </c>
      <c r="Q235" s="299"/>
      <c r="R235" s="299"/>
      <c r="S235" s="299"/>
      <c r="T235" s="299"/>
      <c r="U235" s="299"/>
      <c r="V235" s="300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customHeight="1" x14ac:dyDescent="0.2">
      <c r="A236" s="316" t="s">
        <v>328</v>
      </c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7"/>
      <c r="N236" s="317"/>
      <c r="O236" s="317"/>
      <c r="P236" s="317"/>
      <c r="Q236" s="317"/>
      <c r="R236" s="317"/>
      <c r="S236" s="317"/>
      <c r="T236" s="317"/>
      <c r="U236" s="317"/>
      <c r="V236" s="317"/>
      <c r="W236" s="317"/>
      <c r="X236" s="317"/>
      <c r="Y236" s="317"/>
      <c r="Z236" s="317"/>
      <c r="AA236" s="48"/>
      <c r="AB236" s="48"/>
      <c r="AC236" s="48"/>
    </row>
    <row r="237" spans="1:68" ht="16.5" customHeight="1" x14ac:dyDescent="0.25">
      <c r="A237" s="301" t="s">
        <v>329</v>
      </c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283"/>
      <c r="AB237" s="283"/>
      <c r="AC237" s="283"/>
    </row>
    <row r="238" spans="1:68" ht="14.25" customHeight="1" x14ac:dyDescent="0.25">
      <c r="A238" s="303" t="s">
        <v>63</v>
      </c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  <c r="AA238" s="282"/>
      <c r="AB238" s="282"/>
      <c r="AC238" s="282"/>
    </row>
    <row r="239" spans="1:68" ht="27" customHeight="1" x14ac:dyDescent="0.25">
      <c r="A239" s="54" t="s">
        <v>330</v>
      </c>
      <c r="B239" s="54" t="s">
        <v>331</v>
      </c>
      <c r="C239" s="31">
        <v>4301071036</v>
      </c>
      <c r="D239" s="296">
        <v>4607111036162</v>
      </c>
      <c r="E239" s="297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37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293"/>
      <c r="R239" s="293"/>
      <c r="S239" s="293"/>
      <c r="T239" s="294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06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7"/>
      <c r="P240" s="298" t="s">
        <v>72</v>
      </c>
      <c r="Q240" s="299"/>
      <c r="R240" s="299"/>
      <c r="S240" s="299"/>
      <c r="T240" s="299"/>
      <c r="U240" s="299"/>
      <c r="V240" s="300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x14ac:dyDescent="0.2">
      <c r="A241" s="302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7"/>
      <c r="P241" s="298" t="s">
        <v>72</v>
      </c>
      <c r="Q241" s="299"/>
      <c r="R241" s="299"/>
      <c r="S241" s="299"/>
      <c r="T241" s="299"/>
      <c r="U241" s="299"/>
      <c r="V241" s="300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customHeight="1" x14ac:dyDescent="0.2">
      <c r="A242" s="316" t="s">
        <v>333</v>
      </c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7"/>
      <c r="N242" s="317"/>
      <c r="O242" s="317"/>
      <c r="P242" s="317"/>
      <c r="Q242" s="317"/>
      <c r="R242" s="317"/>
      <c r="S242" s="317"/>
      <c r="T242" s="317"/>
      <c r="U242" s="317"/>
      <c r="V242" s="317"/>
      <c r="W242" s="317"/>
      <c r="X242" s="317"/>
      <c r="Y242" s="317"/>
      <c r="Z242" s="317"/>
      <c r="AA242" s="48"/>
      <c r="AB242" s="48"/>
      <c r="AC242" s="48"/>
    </row>
    <row r="243" spans="1:68" ht="16.5" customHeight="1" x14ac:dyDescent="0.25">
      <c r="A243" s="301" t="s">
        <v>334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283"/>
      <c r="AB243" s="283"/>
      <c r="AC243" s="283"/>
    </row>
    <row r="244" spans="1:68" ht="14.25" customHeight="1" x14ac:dyDescent="0.25">
      <c r="A244" s="303" t="s">
        <v>63</v>
      </c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  <c r="AA244" s="282"/>
      <c r="AB244" s="282"/>
      <c r="AC244" s="282"/>
    </row>
    <row r="245" spans="1:68" ht="27" customHeight="1" x14ac:dyDescent="0.25">
      <c r="A245" s="54" t="s">
        <v>335</v>
      </c>
      <c r="B245" s="54" t="s">
        <v>336</v>
      </c>
      <c r="C245" s="31">
        <v>4301071029</v>
      </c>
      <c r="D245" s="296">
        <v>4607111035899</v>
      </c>
      <c r="E245" s="297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293"/>
      <c r="R245" s="293"/>
      <c r="S245" s="293"/>
      <c r="T245" s="294"/>
      <c r="U245" s="34"/>
      <c r="V245" s="34"/>
      <c r="W245" s="35" t="s">
        <v>69</v>
      </c>
      <c r="X245" s="288">
        <v>0</v>
      </c>
      <c r="Y245" s="289">
        <f>IFERROR(IF(X245="","",X245),"")</f>
        <v>0</v>
      </c>
      <c r="Z245" s="36">
        <f>IFERROR(IF(X245="","",X245*0.0155),"")</f>
        <v>0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06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7"/>
      <c r="P246" s="298" t="s">
        <v>72</v>
      </c>
      <c r="Q246" s="299"/>
      <c r="R246" s="299"/>
      <c r="S246" s="299"/>
      <c r="T246" s="299"/>
      <c r="U246" s="299"/>
      <c r="V246" s="300"/>
      <c r="W246" s="37" t="s">
        <v>69</v>
      </c>
      <c r="X246" s="290">
        <f>IFERROR(SUM(X245:X245),"0")</f>
        <v>0</v>
      </c>
      <c r="Y246" s="290">
        <f>IFERROR(SUM(Y245:Y245),"0")</f>
        <v>0</v>
      </c>
      <c r="Z246" s="290">
        <f>IFERROR(IF(Z245="",0,Z245),"0")</f>
        <v>0</v>
      </c>
      <c r="AA246" s="291"/>
      <c r="AB246" s="291"/>
      <c r="AC246" s="291"/>
    </row>
    <row r="247" spans="1:68" x14ac:dyDescent="0.2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7"/>
      <c r="P247" s="298" t="s">
        <v>72</v>
      </c>
      <c r="Q247" s="299"/>
      <c r="R247" s="299"/>
      <c r="S247" s="299"/>
      <c r="T247" s="299"/>
      <c r="U247" s="299"/>
      <c r="V247" s="300"/>
      <c r="W247" s="37" t="s">
        <v>73</v>
      </c>
      <c r="X247" s="290">
        <f>IFERROR(SUMPRODUCT(X245:X245*H245:H245),"0")</f>
        <v>0</v>
      </c>
      <c r="Y247" s="290">
        <f>IFERROR(SUMPRODUCT(Y245:Y245*H245:H245),"0")</f>
        <v>0</v>
      </c>
      <c r="Z247" s="37"/>
      <c r="AA247" s="291"/>
      <c r="AB247" s="291"/>
      <c r="AC247" s="291"/>
    </row>
    <row r="248" spans="1:68" ht="27.75" customHeight="1" x14ac:dyDescent="0.2">
      <c r="A248" s="316" t="s">
        <v>337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17"/>
      <c r="Y248" s="317"/>
      <c r="Z248" s="317"/>
      <c r="AA248" s="48"/>
      <c r="AB248" s="48"/>
      <c r="AC248" s="48"/>
    </row>
    <row r="249" spans="1:68" ht="16.5" customHeight="1" x14ac:dyDescent="0.25">
      <c r="A249" s="301" t="s">
        <v>338</v>
      </c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2"/>
      <c r="S249" s="302"/>
      <c r="T249" s="302"/>
      <c r="U249" s="302"/>
      <c r="V249" s="302"/>
      <c r="W249" s="302"/>
      <c r="X249" s="302"/>
      <c r="Y249" s="302"/>
      <c r="Z249" s="302"/>
      <c r="AA249" s="283"/>
      <c r="AB249" s="283"/>
      <c r="AC249" s="283"/>
    </row>
    <row r="250" spans="1:68" ht="14.25" customHeight="1" x14ac:dyDescent="0.25">
      <c r="A250" s="303" t="s">
        <v>339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2"/>
      <c r="AB250" s="282"/>
      <c r="AC250" s="282"/>
    </row>
    <row r="251" spans="1:68" ht="27" customHeight="1" x14ac:dyDescent="0.25">
      <c r="A251" s="54" t="s">
        <v>340</v>
      </c>
      <c r="B251" s="54" t="s">
        <v>341</v>
      </c>
      <c r="C251" s="31">
        <v>4301133004</v>
      </c>
      <c r="D251" s="296">
        <v>4607111039774</v>
      </c>
      <c r="E251" s="297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1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06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7"/>
      <c r="P252" s="298" t="s">
        <v>72</v>
      </c>
      <c r="Q252" s="299"/>
      <c r="R252" s="299"/>
      <c r="S252" s="299"/>
      <c r="T252" s="299"/>
      <c r="U252" s="299"/>
      <c r="V252" s="300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7"/>
      <c r="P253" s="298" t="s">
        <v>72</v>
      </c>
      <c r="Q253" s="299"/>
      <c r="R253" s="299"/>
      <c r="S253" s="299"/>
      <c r="T253" s="299"/>
      <c r="U253" s="299"/>
      <c r="V253" s="300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customHeight="1" x14ac:dyDescent="0.25">
      <c r="A254" s="303" t="s">
        <v>122</v>
      </c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  <c r="AA254" s="282"/>
      <c r="AB254" s="282"/>
      <c r="AC254" s="282"/>
    </row>
    <row r="255" spans="1:68" ht="37.5" customHeight="1" x14ac:dyDescent="0.25">
      <c r="A255" s="54" t="s">
        <v>343</v>
      </c>
      <c r="B255" s="54" t="s">
        <v>344</v>
      </c>
      <c r="C255" s="31">
        <v>4301135400</v>
      </c>
      <c r="D255" s="296">
        <v>4607111039361</v>
      </c>
      <c r="E255" s="297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4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293"/>
      <c r="R255" s="293"/>
      <c r="S255" s="293"/>
      <c r="T255" s="294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06"/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7"/>
      <c r="P256" s="298" t="s">
        <v>72</v>
      </c>
      <c r="Q256" s="299"/>
      <c r="R256" s="299"/>
      <c r="S256" s="299"/>
      <c r="T256" s="299"/>
      <c r="U256" s="299"/>
      <c r="V256" s="300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x14ac:dyDescent="0.2">
      <c r="A257" s="302"/>
      <c r="B257" s="302"/>
      <c r="C257" s="302"/>
      <c r="D257" s="302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O257" s="307"/>
      <c r="P257" s="298" t="s">
        <v>72</v>
      </c>
      <c r="Q257" s="299"/>
      <c r="R257" s="299"/>
      <c r="S257" s="299"/>
      <c r="T257" s="299"/>
      <c r="U257" s="299"/>
      <c r="V257" s="300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customHeight="1" x14ac:dyDescent="0.2">
      <c r="A258" s="316" t="s">
        <v>345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17"/>
      <c r="Y258" s="317"/>
      <c r="Z258" s="317"/>
      <c r="AA258" s="48"/>
      <c r="AB258" s="48"/>
      <c r="AC258" s="48"/>
    </row>
    <row r="259" spans="1:68" ht="16.5" customHeight="1" x14ac:dyDescent="0.25">
      <c r="A259" s="301" t="s">
        <v>345</v>
      </c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2"/>
      <c r="P259" s="302"/>
      <c r="Q259" s="302"/>
      <c r="R259" s="302"/>
      <c r="S259" s="302"/>
      <c r="T259" s="302"/>
      <c r="U259" s="302"/>
      <c r="V259" s="302"/>
      <c r="W259" s="302"/>
      <c r="X259" s="302"/>
      <c r="Y259" s="302"/>
      <c r="Z259" s="302"/>
      <c r="AA259" s="283"/>
      <c r="AB259" s="283"/>
      <c r="AC259" s="283"/>
    </row>
    <row r="260" spans="1:68" ht="14.25" customHeight="1" x14ac:dyDescent="0.25">
      <c r="A260" s="303" t="s">
        <v>63</v>
      </c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  <c r="AA260" s="282"/>
      <c r="AB260" s="282"/>
      <c r="AC260" s="282"/>
    </row>
    <row r="261" spans="1:68" ht="27" customHeight="1" x14ac:dyDescent="0.25">
      <c r="A261" s="54" t="s">
        <v>346</v>
      </c>
      <c r="B261" s="54" t="s">
        <v>347</v>
      </c>
      <c r="C261" s="31">
        <v>4301071014</v>
      </c>
      <c r="D261" s="296">
        <v>4640242181264</v>
      </c>
      <c r="E261" s="297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07" t="s">
        <v>348</v>
      </c>
      <c r="Q261" s="293"/>
      <c r="R261" s="293"/>
      <c r="S261" s="293"/>
      <c r="T261" s="294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350</v>
      </c>
      <c r="B262" s="54" t="s">
        <v>351</v>
      </c>
      <c r="C262" s="31">
        <v>4301071021</v>
      </c>
      <c r="D262" s="296">
        <v>4640242181325</v>
      </c>
      <c r="E262" s="297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469" t="s">
        <v>352</v>
      </c>
      <c r="Q262" s="293"/>
      <c r="R262" s="293"/>
      <c r="S262" s="293"/>
      <c r="T262" s="294"/>
      <c r="U262" s="34"/>
      <c r="V262" s="34"/>
      <c r="W262" s="35" t="s">
        <v>69</v>
      </c>
      <c r="X262" s="288">
        <v>0</v>
      </c>
      <c r="Y262" s="289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353</v>
      </c>
      <c r="B263" s="54" t="s">
        <v>354</v>
      </c>
      <c r="C263" s="31">
        <v>4301070993</v>
      </c>
      <c r="D263" s="296">
        <v>4640242180670</v>
      </c>
      <c r="E263" s="297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475" t="s">
        <v>355</v>
      </c>
      <c r="Q263" s="293"/>
      <c r="R263" s="293"/>
      <c r="S263" s="293"/>
      <c r="T263" s="294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06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7"/>
      <c r="P264" s="298" t="s">
        <v>72</v>
      </c>
      <c r="Q264" s="299"/>
      <c r="R264" s="299"/>
      <c r="S264" s="299"/>
      <c r="T264" s="299"/>
      <c r="U264" s="299"/>
      <c r="V264" s="300"/>
      <c r="W264" s="37" t="s">
        <v>69</v>
      </c>
      <c r="X264" s="290">
        <f>IFERROR(SUM(X261:X263),"0")</f>
        <v>0</v>
      </c>
      <c r="Y264" s="290">
        <f>IFERROR(SUM(Y261:Y263),"0")</f>
        <v>0</v>
      </c>
      <c r="Z264" s="290">
        <f>IFERROR(IF(Z261="",0,Z261),"0")+IFERROR(IF(Z262="",0,Z262),"0")+IFERROR(IF(Z263="",0,Z263),"0")</f>
        <v>0</v>
      </c>
      <c r="AA264" s="291"/>
      <c r="AB264" s="291"/>
      <c r="AC264" s="291"/>
    </row>
    <row r="265" spans="1:68" x14ac:dyDescent="0.2">
      <c r="A265" s="302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7"/>
      <c r="P265" s="298" t="s">
        <v>72</v>
      </c>
      <c r="Q265" s="299"/>
      <c r="R265" s="299"/>
      <c r="S265" s="299"/>
      <c r="T265" s="299"/>
      <c r="U265" s="299"/>
      <c r="V265" s="300"/>
      <c r="W265" s="37" t="s">
        <v>73</v>
      </c>
      <c r="X265" s="290">
        <f>IFERROR(SUMPRODUCT(X261:X263*H261:H263),"0")</f>
        <v>0</v>
      </c>
      <c r="Y265" s="290">
        <f>IFERROR(SUMPRODUCT(Y261:Y263*H261:H263),"0")</f>
        <v>0</v>
      </c>
      <c r="Z265" s="37"/>
      <c r="AA265" s="291"/>
      <c r="AB265" s="291"/>
      <c r="AC265" s="291"/>
    </row>
    <row r="266" spans="1:68" ht="14.25" customHeight="1" x14ac:dyDescent="0.25">
      <c r="A266" s="303" t="s">
        <v>76</v>
      </c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2"/>
      <c r="P266" s="302"/>
      <c r="Q266" s="302"/>
      <c r="R266" s="302"/>
      <c r="S266" s="302"/>
      <c r="T266" s="302"/>
      <c r="U266" s="302"/>
      <c r="V266" s="302"/>
      <c r="W266" s="302"/>
      <c r="X266" s="302"/>
      <c r="Y266" s="302"/>
      <c r="Z266" s="302"/>
      <c r="AA266" s="282"/>
      <c r="AB266" s="282"/>
      <c r="AC266" s="282"/>
    </row>
    <row r="267" spans="1:68" ht="27" customHeight="1" x14ac:dyDescent="0.25">
      <c r="A267" s="54" t="s">
        <v>357</v>
      </c>
      <c r="B267" s="54" t="s">
        <v>358</v>
      </c>
      <c r="C267" s="31">
        <v>4301132080</v>
      </c>
      <c r="D267" s="296">
        <v>4640242180397</v>
      </c>
      <c r="E267" s="297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293"/>
      <c r="R267" s="293"/>
      <c r="S267" s="293"/>
      <c r="T267" s="294"/>
      <c r="U267" s="34"/>
      <c r="V267" s="34"/>
      <c r="W267" s="35" t="s">
        <v>69</v>
      </c>
      <c r="X267" s="288">
        <v>0</v>
      </c>
      <c r="Y267" s="289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06"/>
      <c r="B268" s="302"/>
      <c r="C268" s="302"/>
      <c r="D268" s="302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O268" s="307"/>
      <c r="P268" s="298" t="s">
        <v>72</v>
      </c>
      <c r="Q268" s="299"/>
      <c r="R268" s="299"/>
      <c r="S268" s="299"/>
      <c r="T268" s="299"/>
      <c r="U268" s="299"/>
      <c r="V268" s="300"/>
      <c r="W268" s="37" t="s">
        <v>69</v>
      </c>
      <c r="X268" s="290">
        <f>IFERROR(SUM(X267:X267),"0")</f>
        <v>0</v>
      </c>
      <c r="Y268" s="290">
        <f>IFERROR(SUM(Y267:Y267),"0")</f>
        <v>0</v>
      </c>
      <c r="Z268" s="290">
        <f>IFERROR(IF(Z267="",0,Z267),"0")</f>
        <v>0</v>
      </c>
      <c r="AA268" s="291"/>
      <c r="AB268" s="291"/>
      <c r="AC268" s="291"/>
    </row>
    <row r="269" spans="1:68" x14ac:dyDescent="0.2">
      <c r="A269" s="302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7"/>
      <c r="P269" s="298" t="s">
        <v>72</v>
      </c>
      <c r="Q269" s="299"/>
      <c r="R269" s="299"/>
      <c r="S269" s="299"/>
      <c r="T269" s="299"/>
      <c r="U269" s="299"/>
      <c r="V269" s="300"/>
      <c r="W269" s="37" t="s">
        <v>73</v>
      </c>
      <c r="X269" s="290">
        <f>IFERROR(SUMPRODUCT(X267:X267*H267:H267),"0")</f>
        <v>0</v>
      </c>
      <c r="Y269" s="290">
        <f>IFERROR(SUMPRODUCT(Y267:Y267*H267:H267),"0")</f>
        <v>0</v>
      </c>
      <c r="Z269" s="37"/>
      <c r="AA269" s="291"/>
      <c r="AB269" s="291"/>
      <c r="AC269" s="291"/>
    </row>
    <row r="270" spans="1:68" ht="14.25" customHeight="1" x14ac:dyDescent="0.25">
      <c r="A270" s="303" t="s">
        <v>116</v>
      </c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2"/>
      <c r="P270" s="302"/>
      <c r="Q270" s="302"/>
      <c r="R270" s="302"/>
      <c r="S270" s="302"/>
      <c r="T270" s="302"/>
      <c r="U270" s="302"/>
      <c r="V270" s="302"/>
      <c r="W270" s="302"/>
      <c r="X270" s="302"/>
      <c r="Y270" s="302"/>
      <c r="Z270" s="302"/>
      <c r="AA270" s="282"/>
      <c r="AB270" s="282"/>
      <c r="AC270" s="282"/>
    </row>
    <row r="271" spans="1:68" ht="27" customHeight="1" x14ac:dyDescent="0.25">
      <c r="A271" s="54" t="s">
        <v>360</v>
      </c>
      <c r="B271" s="54" t="s">
        <v>361</v>
      </c>
      <c r="C271" s="31">
        <v>4301136051</v>
      </c>
      <c r="D271" s="296">
        <v>4640242180304</v>
      </c>
      <c r="E271" s="297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32" t="s">
        <v>362</v>
      </c>
      <c r="Q271" s="293"/>
      <c r="R271" s="293"/>
      <c r="S271" s="293"/>
      <c r="T271" s="294"/>
      <c r="U271" s="34"/>
      <c r="V271" s="34"/>
      <c r="W271" s="35" t="s">
        <v>69</v>
      </c>
      <c r="X271" s="288">
        <v>0</v>
      </c>
      <c r="Y271" s="289">
        <f>IFERROR(IF(X271="","",X271),"")</f>
        <v>0</v>
      </c>
      <c r="Z271" s="36">
        <f>IFERROR(IF(X271="","",X271*0.00936),"")</f>
        <v>0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customHeight="1" x14ac:dyDescent="0.25">
      <c r="A272" s="54" t="s">
        <v>364</v>
      </c>
      <c r="B272" s="54" t="s">
        <v>365</v>
      </c>
      <c r="C272" s="31">
        <v>4301136053</v>
      </c>
      <c r="D272" s="296">
        <v>4640242180236</v>
      </c>
      <c r="E272" s="297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8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293"/>
      <c r="R272" s="293"/>
      <c r="S272" s="293"/>
      <c r="T272" s="294"/>
      <c r="U272" s="34"/>
      <c r="V272" s="34"/>
      <c r="W272" s="35" t="s">
        <v>69</v>
      </c>
      <c r="X272" s="288">
        <v>60</v>
      </c>
      <c r="Y272" s="289">
        <f>IFERROR(IF(X272="","",X272),"")</f>
        <v>60</v>
      </c>
      <c r="Z272" s="36">
        <f>IFERROR(IF(X272="","",X272*0.0155),"")</f>
        <v>0.92999999999999994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314.10000000000002</v>
      </c>
      <c r="BN272" s="67">
        <f>IFERROR(Y272*I272,"0")</f>
        <v>314.10000000000002</v>
      </c>
      <c r="BO272" s="67">
        <f>IFERROR(X272/J272,"0")</f>
        <v>0.7142857142857143</v>
      </c>
      <c r="BP272" s="67">
        <f>IFERROR(Y272/J272,"0")</f>
        <v>0.7142857142857143</v>
      </c>
    </row>
    <row r="273" spans="1:68" ht="27" customHeight="1" x14ac:dyDescent="0.25">
      <c r="A273" s="54" t="s">
        <v>366</v>
      </c>
      <c r="B273" s="54" t="s">
        <v>367</v>
      </c>
      <c r="C273" s="31">
        <v>4301136052</v>
      </c>
      <c r="D273" s="296">
        <v>4640242180410</v>
      </c>
      <c r="E273" s="297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4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293"/>
      <c r="R273" s="293"/>
      <c r="S273" s="293"/>
      <c r="T273" s="294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06"/>
      <c r="B274" s="302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O274" s="307"/>
      <c r="P274" s="298" t="s">
        <v>72</v>
      </c>
      <c r="Q274" s="299"/>
      <c r="R274" s="299"/>
      <c r="S274" s="299"/>
      <c r="T274" s="299"/>
      <c r="U274" s="299"/>
      <c r="V274" s="300"/>
      <c r="W274" s="37" t="s">
        <v>69</v>
      </c>
      <c r="X274" s="290">
        <f>IFERROR(SUM(X271:X273),"0")</f>
        <v>60</v>
      </c>
      <c r="Y274" s="290">
        <f>IFERROR(SUM(Y271:Y273),"0")</f>
        <v>60</v>
      </c>
      <c r="Z274" s="290">
        <f>IFERROR(IF(Z271="",0,Z271),"0")+IFERROR(IF(Z272="",0,Z272),"0")+IFERROR(IF(Z273="",0,Z273),"0")</f>
        <v>0.92999999999999994</v>
      </c>
      <c r="AA274" s="291"/>
      <c r="AB274" s="291"/>
      <c r="AC274" s="291"/>
    </row>
    <row r="275" spans="1:68" x14ac:dyDescent="0.2">
      <c r="A275" s="302"/>
      <c r="B275" s="302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O275" s="307"/>
      <c r="P275" s="298" t="s">
        <v>72</v>
      </c>
      <c r="Q275" s="299"/>
      <c r="R275" s="299"/>
      <c r="S275" s="299"/>
      <c r="T275" s="299"/>
      <c r="U275" s="299"/>
      <c r="V275" s="300"/>
      <c r="W275" s="37" t="s">
        <v>73</v>
      </c>
      <c r="X275" s="290">
        <f>IFERROR(SUMPRODUCT(X271:X273*H271:H273),"0")</f>
        <v>300</v>
      </c>
      <c r="Y275" s="290">
        <f>IFERROR(SUMPRODUCT(Y271:Y273*H271:H273),"0")</f>
        <v>300</v>
      </c>
      <c r="Z275" s="37"/>
      <c r="AA275" s="291"/>
      <c r="AB275" s="291"/>
      <c r="AC275" s="291"/>
    </row>
    <row r="276" spans="1:68" ht="14.25" customHeight="1" x14ac:dyDescent="0.25">
      <c r="A276" s="303" t="s">
        <v>122</v>
      </c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O276" s="302"/>
      <c r="P276" s="302"/>
      <c r="Q276" s="302"/>
      <c r="R276" s="302"/>
      <c r="S276" s="302"/>
      <c r="T276" s="302"/>
      <c r="U276" s="302"/>
      <c r="V276" s="302"/>
      <c r="W276" s="302"/>
      <c r="X276" s="302"/>
      <c r="Y276" s="302"/>
      <c r="Z276" s="302"/>
      <c r="AA276" s="282"/>
      <c r="AB276" s="282"/>
      <c r="AC276" s="282"/>
    </row>
    <row r="277" spans="1:68" ht="37.5" customHeight="1" x14ac:dyDescent="0.25">
      <c r="A277" s="54" t="s">
        <v>368</v>
      </c>
      <c r="B277" s="54" t="s">
        <v>369</v>
      </c>
      <c r="C277" s="31">
        <v>4301135504</v>
      </c>
      <c r="D277" s="296">
        <v>4640242181554</v>
      </c>
      <c r="E277" s="297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3" t="s">
        <v>370</v>
      </c>
      <c r="Q277" s="293"/>
      <c r="R277" s="293"/>
      <c r="S277" s="293"/>
      <c r="T277" s="294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4301135518</v>
      </c>
      <c r="D278" s="296">
        <v>4640242181561</v>
      </c>
      <c r="E278" s="297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0" t="s">
        <v>374</v>
      </c>
      <c r="Q278" s="293"/>
      <c r="R278" s="293"/>
      <c r="S278" s="293"/>
      <c r="T278" s="294"/>
      <c r="U278" s="34"/>
      <c r="V278" s="34"/>
      <c r="W278" s="35" t="s">
        <v>69</v>
      </c>
      <c r="X278" s="288">
        <v>0</v>
      </c>
      <c r="Y278" s="289">
        <f t="shared" si="12"/>
        <v>0</v>
      </c>
      <c r="Z278" s="36">
        <f>IFERROR(IF(X278="","",X278*0.00936),"")</f>
        <v>0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376</v>
      </c>
      <c r="B279" s="54" t="s">
        <v>377</v>
      </c>
      <c r="C279" s="31">
        <v>4301135374</v>
      </c>
      <c r="D279" s="296">
        <v>4640242181424</v>
      </c>
      <c r="E279" s="297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1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293"/>
      <c r="R279" s="293"/>
      <c r="S279" s="293"/>
      <c r="T279" s="294"/>
      <c r="U279" s="34"/>
      <c r="V279" s="34"/>
      <c r="W279" s="35" t="s">
        <v>69</v>
      </c>
      <c r="X279" s="288">
        <v>0</v>
      </c>
      <c r="Y279" s="289">
        <f t="shared" si="12"/>
        <v>0</v>
      </c>
      <c r="Z279" s="36">
        <f>IFERROR(IF(X279="","",X279*0.0155),"")</f>
        <v>0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378</v>
      </c>
      <c r="B280" s="54" t="s">
        <v>379</v>
      </c>
      <c r="C280" s="31">
        <v>4301135552</v>
      </c>
      <c r="D280" s="296">
        <v>4640242181431</v>
      </c>
      <c r="E280" s="297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6" t="s">
        <v>380</v>
      </c>
      <c r="Q280" s="293"/>
      <c r="R280" s="293"/>
      <c r="S280" s="293"/>
      <c r="T280" s="294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382</v>
      </c>
      <c r="B281" s="54" t="s">
        <v>383</v>
      </c>
      <c r="C281" s="31">
        <v>4301135405</v>
      </c>
      <c r="D281" s="296">
        <v>4640242181523</v>
      </c>
      <c r="E281" s="297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5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293"/>
      <c r="R281" s="293"/>
      <c r="S281" s="293"/>
      <c r="T281" s="294"/>
      <c r="U281" s="34"/>
      <c r="V281" s="34"/>
      <c r="W281" s="35" t="s">
        <v>69</v>
      </c>
      <c r="X281" s="288">
        <v>14</v>
      </c>
      <c r="Y281" s="289">
        <f t="shared" si="12"/>
        <v>14</v>
      </c>
      <c r="Z281" s="36">
        <f t="shared" si="17"/>
        <v>0.13103999999999999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44.688000000000002</v>
      </c>
      <c r="BN281" s="67">
        <f t="shared" si="14"/>
        <v>44.688000000000002</v>
      </c>
      <c r="BO281" s="67">
        <f t="shared" si="15"/>
        <v>0.1111111111111111</v>
      </c>
      <c r="BP281" s="67">
        <f t="shared" si="16"/>
        <v>0.1111111111111111</v>
      </c>
    </row>
    <row r="282" spans="1:68" ht="27" customHeight="1" x14ac:dyDescent="0.25">
      <c r="A282" s="54" t="s">
        <v>384</v>
      </c>
      <c r="B282" s="54" t="s">
        <v>385</v>
      </c>
      <c r="C282" s="31">
        <v>4301135375</v>
      </c>
      <c r="D282" s="296">
        <v>4640242181486</v>
      </c>
      <c r="E282" s="297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293"/>
      <c r="R282" s="293"/>
      <c r="S282" s="293"/>
      <c r="T282" s="294"/>
      <c r="U282" s="34"/>
      <c r="V282" s="34"/>
      <c r="W282" s="35" t="s">
        <v>69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37.5" customHeight="1" x14ac:dyDescent="0.25">
      <c r="A283" s="54" t="s">
        <v>386</v>
      </c>
      <c r="B283" s="54" t="s">
        <v>387</v>
      </c>
      <c r="C283" s="31">
        <v>4301135402</v>
      </c>
      <c r="D283" s="296">
        <v>4640242181493</v>
      </c>
      <c r="E283" s="297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382" t="s">
        <v>388</v>
      </c>
      <c r="Q283" s="293"/>
      <c r="R283" s="293"/>
      <c r="S283" s="293"/>
      <c r="T283" s="294"/>
      <c r="U283" s="34"/>
      <c r="V283" s="34"/>
      <c r="W283" s="35" t="s">
        <v>69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customHeight="1" x14ac:dyDescent="0.25">
      <c r="A284" s="54" t="s">
        <v>389</v>
      </c>
      <c r="B284" s="54" t="s">
        <v>390</v>
      </c>
      <c r="C284" s="31">
        <v>4301135403</v>
      </c>
      <c r="D284" s="296">
        <v>4640242181509</v>
      </c>
      <c r="E284" s="297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293"/>
      <c r="R284" s="293"/>
      <c r="S284" s="293"/>
      <c r="T284" s="294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391</v>
      </c>
      <c r="B285" s="54" t="s">
        <v>392</v>
      </c>
      <c r="C285" s="31">
        <v>4301135304</v>
      </c>
      <c r="D285" s="296">
        <v>4640242181240</v>
      </c>
      <c r="E285" s="297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85" t="s">
        <v>393</v>
      </c>
      <c r="Q285" s="293"/>
      <c r="R285" s="293"/>
      <c r="S285" s="293"/>
      <c r="T285" s="294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394</v>
      </c>
      <c r="B286" s="54" t="s">
        <v>395</v>
      </c>
      <c r="C286" s="31">
        <v>4301135610</v>
      </c>
      <c r="D286" s="296">
        <v>4640242181318</v>
      </c>
      <c r="E286" s="297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55" t="s">
        <v>396</v>
      </c>
      <c r="Q286" s="293"/>
      <c r="R286" s="293"/>
      <c r="S286" s="293"/>
      <c r="T286" s="294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4301135306</v>
      </c>
      <c r="D287" s="296">
        <v>4640242181387</v>
      </c>
      <c r="E287" s="297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357" t="s">
        <v>399</v>
      </c>
      <c r="Q287" s="293"/>
      <c r="R287" s="293"/>
      <c r="S287" s="293"/>
      <c r="T287" s="294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400</v>
      </c>
      <c r="B288" s="54" t="s">
        <v>401</v>
      </c>
      <c r="C288" s="31">
        <v>4301135305</v>
      </c>
      <c r="D288" s="296">
        <v>4640242181394</v>
      </c>
      <c r="E288" s="297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473" t="s">
        <v>402</v>
      </c>
      <c r="Q288" s="293"/>
      <c r="R288" s="293"/>
      <c r="S288" s="293"/>
      <c r="T288" s="294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customHeight="1" x14ac:dyDescent="0.25">
      <c r="A289" s="54" t="s">
        <v>403</v>
      </c>
      <c r="B289" s="54" t="s">
        <v>404</v>
      </c>
      <c r="C289" s="31">
        <v>4301135309</v>
      </c>
      <c r="D289" s="296">
        <v>4640242181332</v>
      </c>
      <c r="E289" s="297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373" t="s">
        <v>405</v>
      </c>
      <c r="Q289" s="293"/>
      <c r="R289" s="293"/>
      <c r="S289" s="293"/>
      <c r="T289" s="294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406</v>
      </c>
      <c r="B290" s="54" t="s">
        <v>407</v>
      </c>
      <c r="C290" s="31">
        <v>4301135308</v>
      </c>
      <c r="D290" s="296">
        <v>4640242181349</v>
      </c>
      <c r="E290" s="297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315" t="s">
        <v>408</v>
      </c>
      <c r="Q290" s="293"/>
      <c r="R290" s="293"/>
      <c r="S290" s="293"/>
      <c r="T290" s="294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409</v>
      </c>
      <c r="B291" s="54" t="s">
        <v>410</v>
      </c>
      <c r="C291" s="31">
        <v>4301135307</v>
      </c>
      <c r="D291" s="296">
        <v>4640242181370</v>
      </c>
      <c r="E291" s="297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2" t="s">
        <v>411</v>
      </c>
      <c r="Q291" s="293"/>
      <c r="R291" s="293"/>
      <c r="S291" s="293"/>
      <c r="T291" s="294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413</v>
      </c>
      <c r="B292" s="54" t="s">
        <v>414</v>
      </c>
      <c r="C292" s="31">
        <v>4301135198</v>
      </c>
      <c r="D292" s="296">
        <v>4640242180663</v>
      </c>
      <c r="E292" s="297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478" t="s">
        <v>415</v>
      </c>
      <c r="Q292" s="293"/>
      <c r="R292" s="293"/>
      <c r="S292" s="293"/>
      <c r="T292" s="294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x14ac:dyDescent="0.2">
      <c r="A293" s="306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07"/>
      <c r="P293" s="298" t="s">
        <v>72</v>
      </c>
      <c r="Q293" s="299"/>
      <c r="R293" s="299"/>
      <c r="S293" s="299"/>
      <c r="T293" s="299"/>
      <c r="U293" s="299"/>
      <c r="V293" s="300"/>
      <c r="W293" s="37" t="s">
        <v>69</v>
      </c>
      <c r="X293" s="290">
        <f>IFERROR(SUM(X277:X292),"0")</f>
        <v>14</v>
      </c>
      <c r="Y293" s="290">
        <f>IFERROR(SUM(Y277:Y292),"0")</f>
        <v>14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0.13103999999999999</v>
      </c>
      <c r="AA293" s="291"/>
      <c r="AB293" s="291"/>
      <c r="AC293" s="291"/>
    </row>
    <row r="294" spans="1:68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07"/>
      <c r="P294" s="298" t="s">
        <v>72</v>
      </c>
      <c r="Q294" s="299"/>
      <c r="R294" s="299"/>
      <c r="S294" s="299"/>
      <c r="T294" s="299"/>
      <c r="U294" s="299"/>
      <c r="V294" s="300"/>
      <c r="W294" s="37" t="s">
        <v>73</v>
      </c>
      <c r="X294" s="290">
        <f>IFERROR(SUMPRODUCT(X277:X292*H277:H292),"0")</f>
        <v>42</v>
      </c>
      <c r="Y294" s="290">
        <f>IFERROR(SUMPRODUCT(Y277:Y292*H277:H292),"0")</f>
        <v>42</v>
      </c>
      <c r="Z294" s="37"/>
      <c r="AA294" s="291"/>
      <c r="AB294" s="291"/>
      <c r="AC294" s="291"/>
    </row>
    <row r="295" spans="1:68" ht="15" customHeight="1" x14ac:dyDescent="0.2">
      <c r="A295" s="486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90"/>
      <c r="P295" s="322" t="s">
        <v>417</v>
      </c>
      <c r="Q295" s="323"/>
      <c r="R295" s="323"/>
      <c r="S295" s="323"/>
      <c r="T295" s="323"/>
      <c r="U295" s="323"/>
      <c r="V295" s="324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3060.72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3060.72</v>
      </c>
      <c r="Z295" s="37"/>
      <c r="AA295" s="291"/>
      <c r="AB295" s="291"/>
      <c r="AC295" s="291"/>
    </row>
    <row r="296" spans="1:68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90"/>
      <c r="P296" s="322" t="s">
        <v>418</v>
      </c>
      <c r="Q296" s="323"/>
      <c r="R296" s="323"/>
      <c r="S296" s="323"/>
      <c r="T296" s="323"/>
      <c r="U296" s="323"/>
      <c r="V296" s="324"/>
      <c r="W296" s="37" t="s">
        <v>73</v>
      </c>
      <c r="X296" s="290">
        <f>IFERROR(SUM(BM22:BM292),"0")</f>
        <v>3524.4431999999997</v>
      </c>
      <c r="Y296" s="290">
        <f>IFERROR(SUM(BN22:BN292),"0")</f>
        <v>3524.4431999999997</v>
      </c>
      <c r="Z296" s="37"/>
      <c r="AA296" s="291"/>
      <c r="AB296" s="291"/>
      <c r="AC296" s="291"/>
    </row>
    <row r="297" spans="1:68" x14ac:dyDescent="0.2">
      <c r="A297" s="302"/>
      <c r="B297" s="302"/>
      <c r="C297" s="302"/>
      <c r="D297" s="302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O297" s="390"/>
      <c r="P297" s="322" t="s">
        <v>419</v>
      </c>
      <c r="Q297" s="323"/>
      <c r="R297" s="323"/>
      <c r="S297" s="323"/>
      <c r="T297" s="323"/>
      <c r="U297" s="323"/>
      <c r="V297" s="324"/>
      <c r="W297" s="37" t="s">
        <v>420</v>
      </c>
      <c r="X297" s="38">
        <f>ROUNDUP(SUM(BO22:BO292),0)</f>
        <v>12</v>
      </c>
      <c r="Y297" s="38">
        <f>ROUNDUP(SUM(BP22:BP292),0)</f>
        <v>12</v>
      </c>
      <c r="Z297" s="37"/>
      <c r="AA297" s="291"/>
      <c r="AB297" s="291"/>
      <c r="AC297" s="291"/>
    </row>
    <row r="298" spans="1:68" x14ac:dyDescent="0.2">
      <c r="A298" s="302"/>
      <c r="B298" s="302"/>
      <c r="C298" s="302"/>
      <c r="D298" s="302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O298" s="390"/>
      <c r="P298" s="322" t="s">
        <v>421</v>
      </c>
      <c r="Q298" s="323"/>
      <c r="R298" s="323"/>
      <c r="S298" s="323"/>
      <c r="T298" s="323"/>
      <c r="U298" s="323"/>
      <c r="V298" s="324"/>
      <c r="W298" s="37" t="s">
        <v>73</v>
      </c>
      <c r="X298" s="290">
        <f>GrossWeightTotal+PalletQtyTotal*25</f>
        <v>3824.4431999999997</v>
      </c>
      <c r="Y298" s="290">
        <f>GrossWeightTotalR+PalletQtyTotalR*25</f>
        <v>3824.4431999999997</v>
      </c>
      <c r="Z298" s="37"/>
      <c r="AA298" s="291"/>
      <c r="AB298" s="291"/>
      <c r="AC298" s="291"/>
    </row>
    <row r="299" spans="1:68" x14ac:dyDescent="0.2">
      <c r="A299" s="302"/>
      <c r="B299" s="302"/>
      <c r="C299" s="302"/>
      <c r="D299" s="302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O299" s="390"/>
      <c r="P299" s="322" t="s">
        <v>422</v>
      </c>
      <c r="Q299" s="323"/>
      <c r="R299" s="323"/>
      <c r="S299" s="323"/>
      <c r="T299" s="323"/>
      <c r="U299" s="323"/>
      <c r="V299" s="324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916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916</v>
      </c>
      <c r="Z299" s="37"/>
      <c r="AA299" s="291"/>
      <c r="AB299" s="291"/>
      <c r="AC299" s="291"/>
    </row>
    <row r="300" spans="1:68" ht="14.25" customHeight="1" x14ac:dyDescent="0.2">
      <c r="A300" s="302"/>
      <c r="B300" s="302"/>
      <c r="C300" s="302"/>
      <c r="D300" s="302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O300" s="390"/>
      <c r="P300" s="322" t="s">
        <v>423</v>
      </c>
      <c r="Q300" s="323"/>
      <c r="R300" s="323"/>
      <c r="S300" s="323"/>
      <c r="T300" s="323"/>
      <c r="U300" s="323"/>
      <c r="V300" s="324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14.504660000000001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09" t="s">
        <v>74</v>
      </c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1"/>
      <c r="U302" s="280" t="s">
        <v>231</v>
      </c>
      <c r="V302" s="280" t="s">
        <v>240</v>
      </c>
      <c r="W302" s="309" t="s">
        <v>259</v>
      </c>
      <c r="X302" s="400"/>
      <c r="Y302" s="400"/>
      <c r="Z302" s="400"/>
      <c r="AA302" s="400"/>
      <c r="AB302" s="400"/>
      <c r="AC302" s="401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345" t="s">
        <v>426</v>
      </c>
      <c r="B303" s="309" t="s">
        <v>62</v>
      </c>
      <c r="C303" s="309" t="s">
        <v>75</v>
      </c>
      <c r="D303" s="309" t="s">
        <v>84</v>
      </c>
      <c r="E303" s="309" t="s">
        <v>94</v>
      </c>
      <c r="F303" s="309" t="s">
        <v>105</v>
      </c>
      <c r="G303" s="309" t="s">
        <v>130</v>
      </c>
      <c r="H303" s="309" t="s">
        <v>137</v>
      </c>
      <c r="I303" s="309" t="s">
        <v>143</v>
      </c>
      <c r="J303" s="309" t="s">
        <v>151</v>
      </c>
      <c r="K303" s="309" t="s">
        <v>171</v>
      </c>
      <c r="L303" s="309" t="s">
        <v>175</v>
      </c>
      <c r="M303" s="309" t="s">
        <v>195</v>
      </c>
      <c r="N303" s="281"/>
      <c r="O303" s="309" t="s">
        <v>201</v>
      </c>
      <c r="P303" s="309" t="s">
        <v>208</v>
      </c>
      <c r="Q303" s="309" t="s">
        <v>215</v>
      </c>
      <c r="R303" s="309" t="s">
        <v>219</v>
      </c>
      <c r="S303" s="309" t="s">
        <v>222</v>
      </c>
      <c r="T303" s="309" t="s">
        <v>227</v>
      </c>
      <c r="U303" s="309" t="s">
        <v>232</v>
      </c>
      <c r="V303" s="309" t="s">
        <v>241</v>
      </c>
      <c r="W303" s="309" t="s">
        <v>260</v>
      </c>
      <c r="X303" s="309" t="s">
        <v>276</v>
      </c>
      <c r="Y303" s="309" t="s">
        <v>280</v>
      </c>
      <c r="Z303" s="309" t="s">
        <v>295</v>
      </c>
      <c r="AA303" s="309" t="s">
        <v>306</v>
      </c>
      <c r="AB303" s="309" t="s">
        <v>311</v>
      </c>
      <c r="AC303" s="309" t="s">
        <v>322</v>
      </c>
      <c r="AD303" s="309" t="s">
        <v>329</v>
      </c>
      <c r="AE303" s="309" t="s">
        <v>334</v>
      </c>
      <c r="AF303" s="309" t="s">
        <v>338</v>
      </c>
      <c r="AG303" s="309" t="s">
        <v>345</v>
      </c>
    </row>
    <row r="304" spans="1:68" ht="13.5" customHeight="1" thickBot="1" x14ac:dyDescent="0.25">
      <c r="A304" s="346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281"/>
      <c r="O304" s="310"/>
      <c r="P304" s="310"/>
      <c r="Q304" s="310"/>
      <c r="R304" s="310"/>
      <c r="S304" s="310"/>
      <c r="T304" s="310"/>
      <c r="U304" s="310"/>
      <c r="V304" s="310"/>
      <c r="W304" s="310"/>
      <c r="X304" s="310"/>
      <c r="Y304" s="310"/>
      <c r="Z304" s="310"/>
      <c r="AA304" s="310"/>
      <c r="AB304" s="310"/>
      <c r="AC304" s="310"/>
      <c r="AD304" s="310"/>
      <c r="AE304" s="310"/>
      <c r="AF304" s="310"/>
      <c r="AG304" s="310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168</v>
      </c>
      <c r="D305" s="46">
        <f>IFERROR(X34*H34,"0")+IFERROR(X35*H35,"0")+IFERROR(X36*H36,"0")</f>
        <v>134.39999999999998</v>
      </c>
      <c r="E305" s="46">
        <f>IFERROR(X41*H41,"0")+IFERROR(X42*H42,"0")+IFERROR(X43*H43,"0")+IFERROR(X44*H44,"0")</f>
        <v>84</v>
      </c>
      <c r="F305" s="46">
        <f>IFERROR(X49*H49,"0")+IFERROR(X53*H53,"0")+IFERROR(X57*H57,"0")+IFERROR(X61*H61,"0")+IFERROR(X62*H62,"0")+IFERROR(X66*H66,"0")+IFERROR(X67*H67,"0")+IFERROR(X68*H68,"0")</f>
        <v>0</v>
      </c>
      <c r="G305" s="46">
        <f>IFERROR(X73*H73,"0")+IFERROR(X74*H74,"0")</f>
        <v>0</v>
      </c>
      <c r="H305" s="46">
        <f>IFERROR(X79*H79,"0")+IFERROR(X80*H80,"0")</f>
        <v>0</v>
      </c>
      <c r="I305" s="46">
        <f>IFERROR(X85*H85,"0")+IFERROR(X86*H86,"0")</f>
        <v>504</v>
      </c>
      <c r="J305" s="46">
        <f>IFERROR(X91*H91,"0")+IFERROR(X92*H92,"0")+IFERROR(X93*H93,"0")+IFERROR(X94*H94,"0")+IFERROR(X95*H95,"0")+IFERROR(X96*H96,"0")</f>
        <v>201.6</v>
      </c>
      <c r="K305" s="46">
        <f>IFERROR(X101*H101,"0")</f>
        <v>60.480000000000004</v>
      </c>
      <c r="L305" s="46">
        <f>IFERROR(X106*H106,"0")+IFERROR(X107*H107,"0")+IFERROR(X108*H108,"0")+IFERROR(X109*H109,"0")+IFERROR(X110*H110,"0")+IFERROR(X114*H114,"0")+IFERROR(X118*H118,"0")</f>
        <v>84</v>
      </c>
      <c r="M305" s="46">
        <f>IFERROR(X123*H123,"0")+IFERROR(X124*H124,"0")</f>
        <v>420</v>
      </c>
      <c r="N305" s="281"/>
      <c r="O305" s="46">
        <f>IFERROR(X129*H129,"0")+IFERROR(X130*H130,"0")</f>
        <v>84</v>
      </c>
      <c r="P305" s="46">
        <f>IFERROR(X135*H135,"0")+IFERROR(X136*H136,"0")</f>
        <v>0</v>
      </c>
      <c r="Q305" s="46">
        <f>IFERROR(X141*H141,"0")</f>
        <v>84</v>
      </c>
      <c r="R305" s="46">
        <f>IFERROR(X146*H146,"0")</f>
        <v>0</v>
      </c>
      <c r="S305" s="46">
        <f>IFERROR(X151*H151,"0")</f>
        <v>28.8</v>
      </c>
      <c r="T305" s="46">
        <f>IFERROR(X156*H156,"0")</f>
        <v>0</v>
      </c>
      <c r="U305" s="46">
        <f>IFERROR(X162*H162,"0")+IFERROR(X163*H163,"0")</f>
        <v>60</v>
      </c>
      <c r="V305" s="46">
        <f>IFERROR(X169*H169,"0")+IFERROR(X170*H170,"0")+IFERROR(X171*H171,"0")+IFERROR(X175*H175,"0")</f>
        <v>546</v>
      </c>
      <c r="W305" s="46">
        <f>IFERROR(X181*H181,"0")+IFERROR(X185*H185,"0")+IFERROR(X186*H186,"0")+IFERROR(X187*H187,"0")+IFERROR(X188*H188,"0")</f>
        <v>38.64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134.39999999999998</v>
      </c>
      <c r="Z305" s="46">
        <f>IFERROR(X208*H208,"0")+IFERROR(X209*H209,"0")+IFERROR(X210*H210,"0")+IFERROR(X211*H211,"0")</f>
        <v>86.4</v>
      </c>
      <c r="AA305" s="46">
        <f>IFERROR(X216*H216,"0")</f>
        <v>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342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583.19999999999993</v>
      </c>
      <c r="B308" s="60">
        <f>SUMPRODUCT(--(BB:BB="ПГП"),--(W:W="кор"),H:H,Y:Y)+SUMPRODUCT(--(BB:BB="ПГП"),--(W:W="кг"),Y:Y)</f>
        <v>2477.52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1">
    <mergeCell ref="A52:Z52"/>
    <mergeCell ref="D110:E110"/>
    <mergeCell ref="D44:E44"/>
    <mergeCell ref="D286:E286"/>
    <mergeCell ref="P85:T85"/>
    <mergeCell ref="A142:O143"/>
    <mergeCell ref="D291:E291"/>
    <mergeCell ref="D239:E239"/>
    <mergeCell ref="D95:E95"/>
    <mergeCell ref="U17:V17"/>
    <mergeCell ref="Y17:Y18"/>
    <mergeCell ref="D57:E57"/>
    <mergeCell ref="A8:C8"/>
    <mergeCell ref="P124:T124"/>
    <mergeCell ref="P138:V138"/>
    <mergeCell ref="P151:T151"/>
    <mergeCell ref="P76:V76"/>
    <mergeCell ref="A137:O138"/>
    <mergeCell ref="A128:Z128"/>
    <mergeCell ref="A268:O269"/>
    <mergeCell ref="A10:C10"/>
    <mergeCell ref="P69:V69"/>
    <mergeCell ref="A21:Z21"/>
    <mergeCell ref="A192:Z192"/>
    <mergeCell ref="D42:E42"/>
    <mergeCell ref="D17:E18"/>
    <mergeCell ref="X17:X18"/>
    <mergeCell ref="D123:E123"/>
    <mergeCell ref="N17:N18"/>
    <mergeCell ref="D49:E49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L303:L304"/>
    <mergeCell ref="P34:T34"/>
    <mergeCell ref="A102:O103"/>
    <mergeCell ref="D86:E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A9:C9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V11:W11"/>
    <mergeCell ref="A254:Z254"/>
    <mergeCell ref="P181:T181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AA17:AA18"/>
    <mergeCell ref="AC17:AC18"/>
    <mergeCell ref="A122:Z122"/>
    <mergeCell ref="P108:T108"/>
    <mergeCell ref="P279:T279"/>
    <mergeCell ref="A224:Z224"/>
    <mergeCell ref="A72:Z72"/>
    <mergeCell ref="P147:V147"/>
    <mergeCell ref="P251:T251"/>
    <mergeCell ref="D199:E199"/>
    <mergeCell ref="P109:T109"/>
    <mergeCell ref="P234:V234"/>
    <mergeCell ref="D186:E186"/>
    <mergeCell ref="P22:T22"/>
    <mergeCell ref="P193:T193"/>
    <mergeCell ref="P54:V54"/>
    <mergeCell ref="P80:T80"/>
    <mergeCell ref="Z17:Z18"/>
    <mergeCell ref="P173:V173"/>
    <mergeCell ref="AB17:AB18"/>
    <mergeCell ref="A172:O173"/>
    <mergeCell ref="P265:V265"/>
    <mergeCell ref="A90:Z90"/>
    <mergeCell ref="A230:Z230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D7:M7"/>
    <mergeCell ref="D129:E129"/>
    <mergeCell ref="D79:E79"/>
    <mergeCell ref="P92:T92"/>
    <mergeCell ref="P29:T29"/>
    <mergeCell ref="A97:O98"/>
    <mergeCell ref="P271:T271"/>
    <mergeCell ref="P94:T94"/>
    <mergeCell ref="D208:E208"/>
    <mergeCell ref="D8:M8"/>
    <mergeCell ref="P44:T44"/>
    <mergeCell ref="P98:V98"/>
    <mergeCell ref="A240:O241"/>
    <mergeCell ref="P177:V177"/>
    <mergeCell ref="P264:V264"/>
    <mergeCell ref="P164:V164"/>
    <mergeCell ref="P269:V269"/>
    <mergeCell ref="D210:E210"/>
    <mergeCell ref="P253:V253"/>
    <mergeCell ref="P208:T208"/>
    <mergeCell ref="P15:T16"/>
    <mergeCell ref="D91:E91"/>
    <mergeCell ref="D162:E162"/>
    <mergeCell ref="A69:O70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D281:E281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D267:E267"/>
    <mergeCell ref="P96:T96"/>
    <mergeCell ref="P261:T261"/>
    <mergeCell ref="D198:E198"/>
    <mergeCell ref="P275:V275"/>
    <mergeCell ref="A157:O158"/>
    <mergeCell ref="A222:O223"/>
    <mergeCell ref="D225:E225"/>
    <mergeCell ref="P61:T61"/>
    <mergeCell ref="D200:E200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A40:Z40"/>
    <mergeCell ref="P30:V30"/>
    <mergeCell ref="H17:H18"/>
    <mergeCell ref="H10:M10"/>
    <mergeCell ref="V6:W9"/>
    <mergeCell ref="D29:E29"/>
    <mergeCell ref="A20:Z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2025-08-01T09:43:07Z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