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41FC290-5B34-4DAB-BE96-6B8888FC9A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94" i="1" s="1"/>
  <c r="X275" i="1"/>
  <c r="X274" i="1"/>
  <c r="BO273" i="1"/>
  <c r="BM273" i="1"/>
  <c r="Z273" i="1"/>
  <c r="Y273" i="1"/>
  <c r="P273" i="1"/>
  <c r="BP272" i="1"/>
  <c r="BO272" i="1"/>
  <c r="BN272" i="1"/>
  <c r="BM272" i="1"/>
  <c r="Z272" i="1"/>
  <c r="Z274" i="1" s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P251" i="1"/>
  <c r="Y247" i="1"/>
  <c r="X247" i="1"/>
  <c r="Z246" i="1"/>
  <c r="X246" i="1"/>
  <c r="BO245" i="1"/>
  <c r="BM245" i="1"/>
  <c r="Z245" i="1"/>
  <c r="Y245" i="1"/>
  <c r="P245" i="1"/>
  <c r="X241" i="1"/>
  <c r="Z240" i="1"/>
  <c r="X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Y229" i="1" s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Z212" i="1" s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Y195" i="1"/>
  <c r="X195" i="1"/>
  <c r="Z194" i="1"/>
  <c r="X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96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5" i="1" s="1"/>
  <c r="Y23" i="1"/>
  <c r="X23" i="1"/>
  <c r="X299" i="1" s="1"/>
  <c r="BP22" i="1"/>
  <c r="BO22" i="1"/>
  <c r="X29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8" i="1" l="1"/>
  <c r="Y31" i="1"/>
  <c r="Y295" i="1" s="1"/>
  <c r="Y38" i="1"/>
  <c r="Y45" i="1"/>
  <c r="Y299" i="1" s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Y296" i="1" s="1"/>
  <c r="BN34" i="1"/>
  <c r="BP34" i="1"/>
  <c r="Y297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Z300" i="1" s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8" i="1" l="1"/>
  <c r="C308" i="1" s="1"/>
  <c r="A308" i="1"/>
  <c r="B308" i="1" l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<sst xmlns="http://schemas.openxmlformats.org/spreadsheetml/2006/main" count="1388" uniqueCount="466">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</sst>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8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140</v>
      </c>
      <c r="Y28" s="289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140</v>
      </c>
      <c r="Y30" s="290">
        <f>IFERROR(SUM(Y28:Y29),"0")</f>
        <v>140</v>
      </c>
      <c r="Z30" s="290">
        <f>IFERROR(IF(Z28="",0,Z28),"0")+IFERROR(IF(Z29="",0,Z29),"0")</f>
        <v>1.3173999999999999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210</v>
      </c>
      <c r="Y31" s="290">
        <f>IFERROR(SUMPRODUCT(Y28:Y29*H28:H29),"0")</f>
        <v>210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24</v>
      </c>
      <c r="Y37" s="290">
        <f>IFERROR(SUM(Y34:Y36),"0")</f>
        <v>24</v>
      </c>
      <c r="Z37" s="290">
        <f>IFERROR(IF(Z34="",0,Z34),"0")+IFERROR(IF(Z35="",0,Z35),"0")+IFERROR(IF(Z36="",0,Z36),"0")</f>
        <v>0.372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134.39999999999998</v>
      </c>
      <c r="Y38" s="290">
        <f>IFERROR(SUMPRODUCT(Y34:Y36*H34:H36),"0")</f>
        <v>134.39999999999998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72</v>
      </c>
      <c r="Y74" s="289">
        <f>IFERROR(IF(X74="","",X74),"")</f>
        <v>72</v>
      </c>
      <c r="Z74" s="36">
        <f>IFERROR(IF(X74="","",X74*0.00866),"")</f>
        <v>0.62351999999999996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375.35039999999998</v>
      </c>
      <c r="BN74" s="67">
        <f>IFERROR(Y74*I74,"0")</f>
        <v>375.35039999999998</v>
      </c>
      <c r="BO74" s="67">
        <f>IFERROR(X74/J74,"0")</f>
        <v>0.5</v>
      </c>
      <c r="BP74" s="67">
        <f>IFERROR(Y74/J74,"0")</f>
        <v>0.5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72</v>
      </c>
      <c r="Y75" s="290">
        <f>IFERROR(SUM(Y73:Y74),"0")</f>
        <v>72</v>
      </c>
      <c r="Z75" s="290">
        <f>IFERROR(IF(Z73="",0,Z73),"0")+IFERROR(IF(Z74="",0,Z74),"0")</f>
        <v>0.62351999999999996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360</v>
      </c>
      <c r="Y76" s="290">
        <f>IFERROR(SUMPRODUCT(Y73:Y74*H73:H74),"0")</f>
        <v>360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28</v>
      </c>
      <c r="Y79" s="289">
        <f>IFERROR(IF(X79="","",X79),"")</f>
        <v>28</v>
      </c>
      <c r="Z79" s="36">
        <f>IFERROR(IF(X79="","",X79*0.01788),"")</f>
        <v>0.50063999999999997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28</v>
      </c>
      <c r="Y81" s="290">
        <f>IFERROR(SUM(Y79:Y80),"0")</f>
        <v>28</v>
      </c>
      <c r="Z81" s="290">
        <f>IFERROR(IF(Z79="",0,Z79),"0")+IFERROR(IF(Z80="",0,Z80),"0")</f>
        <v>0.50063999999999997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100.8</v>
      </c>
      <c r="Y82" s="290">
        <f>IFERROR(SUMPRODUCT(Y79:Y80*H79:H80),"0")</f>
        <v>100.8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70</v>
      </c>
      <c r="Y92" s="289">
        <f t="shared" si="0"/>
        <v>70</v>
      </c>
      <c r="Z92" s="36">
        <f t="shared" si="1"/>
        <v>1.2516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70</v>
      </c>
      <c r="Y94" s="289">
        <f t="shared" si="0"/>
        <v>70</v>
      </c>
      <c r="Z94" s="36">
        <f t="shared" si="1"/>
        <v>1.2516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140</v>
      </c>
      <c r="Y97" s="290">
        <f>IFERROR(SUM(Y91:Y96),"0")</f>
        <v>140</v>
      </c>
      <c r="Z97" s="290">
        <f>IFERROR(IF(Z91="",0,Z91),"0")+IFERROR(IF(Z92="",0,Z92),"0")+IFERROR(IF(Z93="",0,Z93),"0")+IFERROR(IF(Z94="",0,Z94),"0")+IFERROR(IF(Z95="",0,Z95),"0")+IFERROR(IF(Z96="",0,Z96),"0")</f>
        <v>2.5032000000000001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403.2</v>
      </c>
      <c r="Y98" s="290">
        <f>IFERROR(SUMPRODUCT(Y91:Y96*H91:H96),"0")</f>
        <v>403.2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0</v>
      </c>
      <c r="Y111" s="290">
        <f>IFERROR(SUM(Y106:Y110),"0")</f>
        <v>0</v>
      </c>
      <c r="Z111" s="290">
        <f>IFERROR(IF(Z106="",0,Z106),"0")+IFERROR(IF(Z107="",0,Z107),"0")+IFERROR(IF(Z108="",0,Z108),"0")+IFERROR(IF(Z109="",0,Z109),"0")+IFERROR(IF(Z110="",0,Z110),"0")</f>
        <v>0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0</v>
      </c>
      <c r="Y112" s="290">
        <f>IFERROR(SUMPRODUCT(Y106:Y110*H106:H110),"0")</f>
        <v>0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42</v>
      </c>
      <c r="Y114" s="289">
        <f>IFERROR(IF(X114="","",X114),"")</f>
        <v>42</v>
      </c>
      <c r="Z114" s="36">
        <f>IFERROR(IF(X114="","",X114*0.01788),"")</f>
        <v>0.75095999999999996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140.43119999999999</v>
      </c>
      <c r="BN114" s="67">
        <f>IFERROR(Y114*I114,"0")</f>
        <v>140.43119999999999</v>
      </c>
      <c r="BO114" s="67">
        <f>IFERROR(X114/J114,"0")</f>
        <v>0.6</v>
      </c>
      <c r="BP114" s="67">
        <f>IFERROR(Y114/J114,"0")</f>
        <v>0.6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42</v>
      </c>
      <c r="Y115" s="290">
        <f>IFERROR(SUM(Y114:Y114),"0")</f>
        <v>42</v>
      </c>
      <c r="Z115" s="290">
        <f>IFERROR(IF(Z114="",0,Z114),"0")</f>
        <v>0.75095999999999996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110.88000000000001</v>
      </c>
      <c r="Y116" s="290">
        <f>IFERROR(SUMPRODUCT(Y114:Y114*H114:H114),"0")</f>
        <v>110.88000000000001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70</v>
      </c>
      <c r="Y123" s="289">
        <f>IFERROR(IF(X123="","",X123),"")</f>
        <v>70</v>
      </c>
      <c r="Z123" s="36">
        <f>IFERROR(IF(X123="","",X123*0.01788),"")</f>
        <v>1.2516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210</v>
      </c>
      <c r="Y124" s="289">
        <f>IFERROR(IF(X124="","",X124),"")</f>
        <v>210</v>
      </c>
      <c r="Z124" s="36">
        <f>IFERROR(IF(X124="","",X124*0.01788),"")</f>
        <v>3.7547999999999999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777.75599999999997</v>
      </c>
      <c r="BN124" s="67">
        <f>IFERROR(Y124*I124,"0")</f>
        <v>777.75599999999997</v>
      </c>
      <c r="BO124" s="67">
        <f>IFERROR(X124/J124,"0")</f>
        <v>3</v>
      </c>
      <c r="BP124" s="67">
        <f>IFERROR(Y124/J124,"0")</f>
        <v>3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280</v>
      </c>
      <c r="Y125" s="290">
        <f>IFERROR(SUM(Y123:Y124),"0")</f>
        <v>280</v>
      </c>
      <c r="Z125" s="290">
        <f>IFERROR(IF(Z123="",0,Z123),"0")+IFERROR(IF(Z124="",0,Z124),"0")</f>
        <v>5.0064000000000002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840</v>
      </c>
      <c r="Y126" s="290">
        <f>IFERROR(SUMPRODUCT(Y123:Y124*H123:H124),"0")</f>
        <v>840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42</v>
      </c>
      <c r="Y129" s="28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70</v>
      </c>
      <c r="Y130" s="289">
        <f>IFERROR(IF(X130="","",X130),"")</f>
        <v>70</v>
      </c>
      <c r="Z130" s="36">
        <f>IFERROR(IF(X130="","",X130*0.01788),"")</f>
        <v>1.2516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259.25200000000001</v>
      </c>
      <c r="BN130" s="67">
        <f>IFERROR(Y130*I130,"0")</f>
        <v>259.25200000000001</v>
      </c>
      <c r="BO130" s="67">
        <f>IFERROR(X130/J130,"0")</f>
        <v>1</v>
      </c>
      <c r="BP130" s="67">
        <f>IFERROR(Y130/J130,"0")</f>
        <v>1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112</v>
      </c>
      <c r="Y131" s="290">
        <f>IFERROR(SUM(Y129:Y130),"0")</f>
        <v>112</v>
      </c>
      <c r="Z131" s="290">
        <f>IFERROR(IF(Z129="",0,Z129),"0")+IFERROR(IF(Z130="",0,Z130),"0")</f>
        <v>2.0025599999999999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336</v>
      </c>
      <c r="Y132" s="290">
        <f>IFERROR(SUMPRODUCT(Y129:Y130*H129:H130),"0")</f>
        <v>336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84</v>
      </c>
      <c r="Y156" s="28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84</v>
      </c>
      <c r="Y157" s="290">
        <f>IFERROR(SUM(Y156:Y156),"0")</f>
        <v>84</v>
      </c>
      <c r="Z157" s="290">
        <f>IFERROR(IF(Z156="",0,Z156),"0")</f>
        <v>0.79044000000000003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141.12</v>
      </c>
      <c r="Y158" s="290">
        <f>IFERROR(SUMPRODUCT(Y156:Y156*H156:H156),"0")</f>
        <v>141.12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0</v>
      </c>
      <c r="Y172" s="290">
        <f>IFERROR(SUM(Y169:Y171),"0")</f>
        <v>0</v>
      </c>
      <c r="Z172" s="290">
        <f>IFERROR(IF(Z169="",0,Z169),"0")+IFERROR(IF(Z170="",0,Z170),"0")+IFERROR(IF(Z171="",0,Z171),"0")</f>
        <v>0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0</v>
      </c>
      <c r="Y173" s="290">
        <f>IFERROR(SUMPRODUCT(Y169:Y171*H169:H171),"0")</f>
        <v>0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24</v>
      </c>
      <c r="Y199" s="289">
        <f t="shared" si="6"/>
        <v>24</v>
      </c>
      <c r="Z199" s="36">
        <f t="shared" si="7"/>
        <v>0.372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139.92000000000002</v>
      </c>
      <c r="BN199" s="67">
        <f t="shared" si="9"/>
        <v>139.92000000000002</v>
      </c>
      <c r="BO199" s="67">
        <f t="shared" si="10"/>
        <v>0.2857142857142857</v>
      </c>
      <c r="BP199" s="67">
        <f t="shared" si="11"/>
        <v>0.2857142857142857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36</v>
      </c>
      <c r="Y201" s="289">
        <f t="shared" si="6"/>
        <v>36</v>
      </c>
      <c r="Z201" s="36">
        <f t="shared" si="7"/>
        <v>0.55800000000000005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211.32</v>
      </c>
      <c r="BN201" s="67">
        <f t="shared" si="9"/>
        <v>211.32</v>
      </c>
      <c r="BO201" s="67">
        <f t="shared" si="10"/>
        <v>0.42857142857142855</v>
      </c>
      <c r="BP201" s="67">
        <f t="shared" si="11"/>
        <v>0.42857142857142855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60</v>
      </c>
      <c r="Y204" s="290">
        <f>IFERROR(SUM(Y198:Y203),"0")</f>
        <v>60</v>
      </c>
      <c r="Z204" s="290">
        <f>IFERROR(IF(Z198="",0,Z198),"0")+IFERROR(IF(Z199="",0,Z199),"0")+IFERROR(IF(Z200="",0,Z200),"0")+IFERROR(IF(Z201="",0,Z201),"0")+IFERROR(IF(Z202="",0,Z202),"0")+IFERROR(IF(Z203="",0,Z203),"0")</f>
        <v>0.93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336</v>
      </c>
      <c r="Y205" s="290">
        <f>IFERROR(SUMPRODUCT(Y198:Y203*H198:H203),"0")</f>
        <v>336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24</v>
      </c>
      <c r="Y216" s="289">
        <f>IFERROR(IF(X216="","",X216),"")</f>
        <v>24</v>
      </c>
      <c r="Z216" s="36">
        <f>IFERROR(IF(X216="","",X216*0.0155),"")</f>
        <v>0.372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125.52000000000001</v>
      </c>
      <c r="BN216" s="67">
        <f>IFERROR(Y216*I216,"0")</f>
        <v>125.52000000000001</v>
      </c>
      <c r="BO216" s="67">
        <f>IFERROR(X216/J216,"0")</f>
        <v>0.2857142857142857</v>
      </c>
      <c r="BP216" s="67">
        <f>IFERROR(Y216/J216,"0")</f>
        <v>0.2857142857142857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24</v>
      </c>
      <c r="Y217" s="290">
        <f>IFERROR(SUM(Y216:Y216),"0")</f>
        <v>24</v>
      </c>
      <c r="Z217" s="290">
        <f>IFERROR(IF(Z216="",0,Z216),"0")</f>
        <v>0.372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120</v>
      </c>
      <c r="Y218" s="290">
        <f>IFERROR(SUMPRODUCT(Y216:Y216*H216:H216),"0")</f>
        <v>120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60</v>
      </c>
      <c r="Y267" s="289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60</v>
      </c>
      <c r="Y268" s="290">
        <f>IFERROR(SUM(Y267:Y267),"0")</f>
        <v>60</v>
      </c>
      <c r="Z268" s="290">
        <f>IFERROR(IF(Z267="",0,Z267),"0")</f>
        <v>0.92999999999999994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360</v>
      </c>
      <c r="Y269" s="290">
        <f>IFERROR(SUMPRODUCT(Y267:Y267*H267:H267),"0")</f>
        <v>360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84</v>
      </c>
      <c r="Y272" s="289">
        <f>IFERROR(IF(X272="","",X272),"")</f>
        <v>84</v>
      </c>
      <c r="Z272" s="36">
        <f>IFERROR(IF(X272="","",X272*0.0155),"")</f>
        <v>1.302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439.74</v>
      </c>
      <c r="BN272" s="67">
        <f>IFERROR(Y272*I272,"0")</f>
        <v>439.74</v>
      </c>
      <c r="BO272" s="67">
        <f>IFERROR(X272/J272,"0")</f>
        <v>1</v>
      </c>
      <c r="BP272" s="67">
        <f>IFERROR(Y272/J272,"0")</f>
        <v>1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84</v>
      </c>
      <c r="Y274" s="290">
        <f>IFERROR(SUM(Y271:Y273),"0")</f>
        <v>84</v>
      </c>
      <c r="Z274" s="290">
        <f>IFERROR(IF(Z271="",0,Z271),"0")+IFERROR(IF(Z272="",0,Z272),"0")+IFERROR(IF(Z273="",0,Z273),"0")</f>
        <v>1.302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420</v>
      </c>
      <c r="Y275" s="290">
        <f>IFERROR(SUMPRODUCT(Y271:Y273*H271:H273),"0")</f>
        <v>420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28</v>
      </c>
      <c r="Y278" s="289">
        <f t="shared" si="12"/>
        <v>28</v>
      </c>
      <c r="Z278" s="36">
        <f>IFERROR(IF(X278="","",X278*0.00936),"")</f>
        <v>0.26207999999999998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108.976</v>
      </c>
      <c r="BN278" s="67">
        <f t="shared" si="14"/>
        <v>108.976</v>
      </c>
      <c r="BO278" s="67">
        <f t="shared" si="15"/>
        <v>0.22222222222222221</v>
      </c>
      <c r="BP278" s="67">
        <f t="shared" si="16"/>
        <v>0.22222222222222221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36</v>
      </c>
      <c r="Y279" s="289">
        <f t="shared" si="12"/>
        <v>36</v>
      </c>
      <c r="Z279" s="36">
        <f>IFERROR(IF(X279="","",X279*0.0155),"")</f>
        <v>0.55800000000000005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206.46</v>
      </c>
      <c r="BN279" s="67">
        <f t="shared" si="14"/>
        <v>206.46</v>
      </c>
      <c r="BO279" s="67">
        <f t="shared" si="15"/>
        <v>0.42857142857142855</v>
      </c>
      <c r="BP279" s="67">
        <f t="shared" si="16"/>
        <v>0.42857142857142855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126</v>
      </c>
      <c r="Y282" s="289">
        <f t="shared" si="12"/>
        <v>126</v>
      </c>
      <c r="Z282" s="36">
        <f t="shared" si="17"/>
        <v>1.17936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490.392</v>
      </c>
      <c r="BN282" s="67">
        <f t="shared" si="14"/>
        <v>490.392</v>
      </c>
      <c r="BO282" s="67">
        <f t="shared" si="15"/>
        <v>1</v>
      </c>
      <c r="BP282" s="67">
        <f t="shared" si="16"/>
        <v>1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190</v>
      </c>
      <c r="Y293" s="290">
        <f>IFERROR(SUM(Y277:Y292),"0")</f>
        <v>190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1.9994399999999999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767.80000000000007</v>
      </c>
      <c r="Y294" s="290">
        <f>IFERROR(SUMPRODUCT(Y277:Y292*H277:H292),"0")</f>
        <v>767.80000000000007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4640.2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4640.2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5276.0735999999997</v>
      </c>
      <c r="Y296" s="290">
        <f>IFERROR(SUM(BN22:BN292),"0")</f>
        <v>5276.0735999999997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16</v>
      </c>
      <c r="Y297" s="38">
        <f>ROUNDUP(SUM(BP22:BP292),0)</f>
        <v>16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5676.0735999999997</v>
      </c>
      <c r="Y298" s="290">
        <f>GrossWeightTotalR+PalletQtyTotalR*25</f>
        <v>5676.0735999999997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1340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1340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19.400559999999999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210</v>
      </c>
      <c r="D305" s="46">
        <f>IFERROR(X34*H34,"0")+IFERROR(X35*H35,"0")+IFERROR(X36*H36,"0")</f>
        <v>134.39999999999998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360</v>
      </c>
      <c r="H305" s="46">
        <f>IFERROR(X79*H79,"0")+IFERROR(X80*H80,"0")</f>
        <v>100.8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403.2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110.88000000000001</v>
      </c>
      <c r="M305" s="46">
        <f>IFERROR(X123*H123,"0")+IFERROR(X124*H124,"0")</f>
        <v>840</v>
      </c>
      <c r="N305" s="281"/>
      <c r="O305" s="46">
        <f>IFERROR(X129*H129,"0")+IFERROR(X130*H130,"0")</f>
        <v>336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141.12</v>
      </c>
      <c r="U305" s="46">
        <f>IFERROR(X162*H162,"0")+IFERROR(X163*H163,"0")</f>
        <v>0</v>
      </c>
      <c r="V305" s="46">
        <f>IFERROR(X169*H169,"0")+IFERROR(X170*H170,"0")+IFERROR(X171*H171,"0")+IFERROR(X175*H175,"0")</f>
        <v>0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336</v>
      </c>
      <c r="Z305" s="46">
        <f>IFERROR(X208*H208,"0")+IFERROR(X209*H209,"0")+IFERROR(X210*H210,"0")+IFERROR(X211*H211,"0")</f>
        <v>0</v>
      </c>
      <c r="AA305" s="46">
        <f>IFERROR(X216*H216,"0")</f>
        <v>120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1547.8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950.4</v>
      </c>
      <c r="B308" s="60">
        <f>SUMPRODUCT(--(BB:BB="ПГП"),--(W:W="кор"),H:H,Y:Y)+SUMPRODUCT(--(BB:BB="ПГП"),--(W:W="кг"),Y:Y)</f>
        <v>3689.8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