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BA3971C8-B012-4095-9F67-7B74D399EC2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Y499" i="1"/>
  <c r="X499" i="1"/>
  <c r="BP498" i="1"/>
  <c r="BO498" i="1"/>
  <c r="BN498" i="1"/>
  <c r="BM498" i="1"/>
  <c r="Z498" i="1"/>
  <c r="Y498" i="1"/>
  <c r="BP497" i="1"/>
  <c r="BO497" i="1"/>
  <c r="BN497" i="1"/>
  <c r="BM497" i="1"/>
  <c r="Z497" i="1"/>
  <c r="Z499" i="1" s="1"/>
  <c r="Y497" i="1"/>
  <c r="Y500" i="1" s="1"/>
  <c r="X495" i="1"/>
  <c r="X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Z489" i="1" s="1"/>
  <c r="Y487" i="1"/>
  <c r="Y490" i="1" s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X429" i="1"/>
  <c r="Y428" i="1"/>
  <c r="X428" i="1"/>
  <c r="BP427" i="1"/>
  <c r="BO427" i="1"/>
  <c r="BN427" i="1"/>
  <c r="BM427" i="1"/>
  <c r="Z427" i="1"/>
  <c r="Z428" i="1" s="1"/>
  <c r="Y427" i="1"/>
  <c r="Y516" i="1" s="1"/>
  <c r="P427" i="1"/>
  <c r="X424" i="1"/>
  <c r="Y423" i="1"/>
  <c r="X423" i="1"/>
  <c r="BP422" i="1"/>
  <c r="BO422" i="1"/>
  <c r="BN422" i="1"/>
  <c r="BM422" i="1"/>
  <c r="Z422" i="1"/>
  <c r="Z423" i="1" s="1"/>
  <c r="Y422" i="1"/>
  <c r="X516" i="1" s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P404" i="1"/>
  <c r="BO404" i="1"/>
  <c r="BN404" i="1"/>
  <c r="BM404" i="1"/>
  <c r="Z404" i="1"/>
  <c r="Y404" i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Y382" i="1" s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6" i="1"/>
  <c r="X365" i="1"/>
  <c r="BO364" i="1"/>
  <c r="BN364" i="1"/>
  <c r="BM364" i="1"/>
  <c r="Z364" i="1"/>
  <c r="Z365" i="1" s="1"/>
  <c r="Y364" i="1"/>
  <c r="P364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P336" i="1"/>
  <c r="X333" i="1"/>
  <c r="Y332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Y333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X320" i="1"/>
  <c r="X319" i="1"/>
  <c r="BO318" i="1"/>
  <c r="BM318" i="1"/>
  <c r="Y318" i="1"/>
  <c r="P318" i="1"/>
  <c r="BP317" i="1"/>
  <c r="BO317" i="1"/>
  <c r="BN317" i="1"/>
  <c r="BM317" i="1"/>
  <c r="Z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6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6" i="1" s="1"/>
  <c r="P275" i="1"/>
  <c r="X272" i="1"/>
  <c r="Y271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Y272" i="1" s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X204" i="1"/>
  <c r="X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X193" i="1"/>
  <c r="Y192" i="1"/>
  <c r="X192" i="1"/>
  <c r="BP191" i="1"/>
  <c r="BO191" i="1"/>
  <c r="BN191" i="1"/>
  <c r="BM191" i="1"/>
  <c r="Z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Y153" i="1"/>
  <c r="X153" i="1"/>
  <c r="BP152" i="1"/>
  <c r="BO152" i="1"/>
  <c r="BN152" i="1"/>
  <c r="BM152" i="1"/>
  <c r="Z152" i="1"/>
  <c r="Y152" i="1"/>
  <c r="P152" i="1"/>
  <c r="BO151" i="1"/>
  <c r="BM151" i="1"/>
  <c r="Y151" i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BP104" i="1"/>
  <c r="BO104" i="1"/>
  <c r="BN104" i="1"/>
  <c r="BM104" i="1"/>
  <c r="Z104" i="1"/>
  <c r="Y104" i="1"/>
  <c r="Y108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6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6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49" i="1"/>
  <c r="D516" i="1"/>
  <c r="Y59" i="1"/>
  <c r="Y58" i="1"/>
  <c r="BP64" i="1"/>
  <c r="BN64" i="1"/>
  <c r="Z64" i="1"/>
  <c r="Y66" i="1"/>
  <c r="Y71" i="1"/>
  <c r="BP68" i="1"/>
  <c r="BN68" i="1"/>
  <c r="Z68" i="1"/>
  <c r="BP76" i="1"/>
  <c r="BN76" i="1"/>
  <c r="Z76" i="1"/>
  <c r="Y80" i="1"/>
  <c r="BP84" i="1"/>
  <c r="BN84" i="1"/>
  <c r="Z84" i="1"/>
  <c r="Z85" i="1" s="1"/>
  <c r="Y86" i="1"/>
  <c r="E516" i="1"/>
  <c r="Y92" i="1"/>
  <c r="BP89" i="1"/>
  <c r="BN89" i="1"/>
  <c r="Z89" i="1"/>
  <c r="BP98" i="1"/>
  <c r="BN98" i="1"/>
  <c r="Z98" i="1"/>
  <c r="BP107" i="1"/>
  <c r="BN107" i="1"/>
  <c r="Z107" i="1"/>
  <c r="Y109" i="1"/>
  <c r="Y114" i="1"/>
  <c r="BP111" i="1"/>
  <c r="BN111" i="1"/>
  <c r="Z111" i="1"/>
  <c r="BP119" i="1"/>
  <c r="BN119" i="1"/>
  <c r="Z119" i="1"/>
  <c r="BP136" i="1"/>
  <c r="BN136" i="1"/>
  <c r="Z136" i="1"/>
  <c r="Z137" i="1" s="1"/>
  <c r="Y138" i="1"/>
  <c r="Y143" i="1"/>
  <c r="BP140" i="1"/>
  <c r="BN140" i="1"/>
  <c r="Z140" i="1"/>
  <c r="Z142" i="1" s="1"/>
  <c r="BP163" i="1"/>
  <c r="BN163" i="1"/>
  <c r="Z163" i="1"/>
  <c r="Z171" i="1" s="1"/>
  <c r="BP167" i="1"/>
  <c r="BN167" i="1"/>
  <c r="Z167" i="1"/>
  <c r="Y171" i="1"/>
  <c r="BP175" i="1"/>
  <c r="BN175" i="1"/>
  <c r="Z175" i="1"/>
  <c r="Z177" i="1" s="1"/>
  <c r="BP196" i="1"/>
  <c r="BN196" i="1"/>
  <c r="Z196" i="1"/>
  <c r="Z203" i="1" s="1"/>
  <c r="BP200" i="1"/>
  <c r="BN200" i="1"/>
  <c r="Z200" i="1"/>
  <c r="BP208" i="1"/>
  <c r="BN208" i="1"/>
  <c r="Z208" i="1"/>
  <c r="BP212" i="1"/>
  <c r="BN212" i="1"/>
  <c r="Z212" i="1"/>
  <c r="BP225" i="1"/>
  <c r="BN225" i="1"/>
  <c r="Z225" i="1"/>
  <c r="Z231" i="1" s="1"/>
  <c r="Y231" i="1"/>
  <c r="BP229" i="1"/>
  <c r="BN229" i="1"/>
  <c r="Z229" i="1"/>
  <c r="BP290" i="1"/>
  <c r="BN290" i="1"/>
  <c r="Z290" i="1"/>
  <c r="Z295" i="1" s="1"/>
  <c r="BP294" i="1"/>
  <c r="BN294" i="1"/>
  <c r="Z294" i="1"/>
  <c r="Y296" i="1"/>
  <c r="Y305" i="1"/>
  <c r="BP298" i="1"/>
  <c r="BN298" i="1"/>
  <c r="Z298" i="1"/>
  <c r="Y306" i="1"/>
  <c r="BP302" i="1"/>
  <c r="BN302" i="1"/>
  <c r="Z302" i="1"/>
  <c r="BP310" i="1"/>
  <c r="BN310" i="1"/>
  <c r="Z310" i="1"/>
  <c r="BP318" i="1"/>
  <c r="BN318" i="1"/>
  <c r="Z318" i="1"/>
  <c r="Y320" i="1"/>
  <c r="Z326" i="1"/>
  <c r="BP324" i="1"/>
  <c r="BN324" i="1"/>
  <c r="Z324" i="1"/>
  <c r="Y326" i="1"/>
  <c r="BP347" i="1"/>
  <c r="BN347" i="1"/>
  <c r="Z347" i="1"/>
  <c r="Y351" i="1"/>
  <c r="BP355" i="1"/>
  <c r="BN355" i="1"/>
  <c r="Z355" i="1"/>
  <c r="Z356" i="1" s="1"/>
  <c r="Y357" i="1"/>
  <c r="Y362" i="1"/>
  <c r="BP359" i="1"/>
  <c r="BN359" i="1"/>
  <c r="Z359" i="1"/>
  <c r="Z361" i="1" s="1"/>
  <c r="Y361" i="1"/>
  <c r="F516" i="1"/>
  <c r="F9" i="1"/>
  <c r="J9" i="1"/>
  <c r="B516" i="1"/>
  <c r="X507" i="1"/>
  <c r="X508" i="1"/>
  <c r="X510" i="1"/>
  <c r="Y24" i="1"/>
  <c r="Z27" i="1"/>
  <c r="Z32" i="1" s="1"/>
  <c r="BN27" i="1"/>
  <c r="Y507" i="1" s="1"/>
  <c r="Y509" i="1" s="1"/>
  <c r="Z29" i="1"/>
  <c r="BN29" i="1"/>
  <c r="Z31" i="1"/>
  <c r="BN31" i="1"/>
  <c r="Z35" i="1"/>
  <c r="Z36" i="1" s="1"/>
  <c r="BN35" i="1"/>
  <c r="BP35" i="1"/>
  <c r="Y508" i="1" s="1"/>
  <c r="Z41" i="1"/>
  <c r="BN41" i="1"/>
  <c r="BP41" i="1"/>
  <c r="Z43" i="1"/>
  <c r="BN43" i="1"/>
  <c r="Y44" i="1"/>
  <c r="Y510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BP62" i="1"/>
  <c r="BN62" i="1"/>
  <c r="Z62" i="1"/>
  <c r="Z65" i="1" s="1"/>
  <c r="BP70" i="1"/>
  <c r="BN70" i="1"/>
  <c r="Z70" i="1"/>
  <c r="Y72" i="1"/>
  <c r="Y81" i="1"/>
  <c r="BP74" i="1"/>
  <c r="BN74" i="1"/>
  <c r="Z74" i="1"/>
  <c r="BP78" i="1"/>
  <c r="BN78" i="1"/>
  <c r="Z78" i="1"/>
  <c r="Y85" i="1"/>
  <c r="BP91" i="1"/>
  <c r="BN91" i="1"/>
  <c r="Z91" i="1"/>
  <c r="Y93" i="1"/>
  <c r="Z100" i="1"/>
  <c r="BP96" i="1"/>
  <c r="BN96" i="1"/>
  <c r="Z96" i="1"/>
  <c r="Y100" i="1"/>
  <c r="BP105" i="1"/>
  <c r="BN105" i="1"/>
  <c r="Z105" i="1"/>
  <c r="Z108" i="1" s="1"/>
  <c r="BP113" i="1"/>
  <c r="BN113" i="1"/>
  <c r="Z113" i="1"/>
  <c r="Y115" i="1"/>
  <c r="Y122" i="1"/>
  <c r="BP117" i="1"/>
  <c r="BN117" i="1"/>
  <c r="Z117" i="1"/>
  <c r="Z121" i="1" s="1"/>
  <c r="Y121" i="1"/>
  <c r="BP125" i="1"/>
  <c r="BN125" i="1"/>
  <c r="Z125" i="1"/>
  <c r="Z126" i="1" s="1"/>
  <c r="Y127" i="1"/>
  <c r="G516" i="1"/>
  <c r="Y133" i="1"/>
  <c r="BP130" i="1"/>
  <c r="BN130" i="1"/>
  <c r="Z130" i="1"/>
  <c r="Z132" i="1" s="1"/>
  <c r="Y137" i="1"/>
  <c r="Y142" i="1"/>
  <c r="Z153" i="1"/>
  <c r="BP151" i="1"/>
  <c r="BN151" i="1"/>
  <c r="Z151" i="1"/>
  <c r="Y172" i="1"/>
  <c r="BP165" i="1"/>
  <c r="BN165" i="1"/>
  <c r="Z165" i="1"/>
  <c r="BP169" i="1"/>
  <c r="BN169" i="1"/>
  <c r="Z169" i="1"/>
  <c r="Y178" i="1"/>
  <c r="Y177" i="1"/>
  <c r="BP186" i="1"/>
  <c r="BN186" i="1"/>
  <c r="Z186" i="1"/>
  <c r="Z187" i="1" s="1"/>
  <c r="Y188" i="1"/>
  <c r="Y193" i="1"/>
  <c r="BP190" i="1"/>
  <c r="BN190" i="1"/>
  <c r="Z190" i="1"/>
  <c r="Z192" i="1" s="1"/>
  <c r="BP198" i="1"/>
  <c r="BN198" i="1"/>
  <c r="Z198" i="1"/>
  <c r="BP202" i="1"/>
  <c r="BN202" i="1"/>
  <c r="Z202" i="1"/>
  <c r="BP243" i="1"/>
  <c r="BN243" i="1"/>
  <c r="Z243" i="1"/>
  <c r="Y247" i="1"/>
  <c r="BP252" i="1"/>
  <c r="BN252" i="1"/>
  <c r="Z252" i="1"/>
  <c r="Z256" i="1" s="1"/>
  <c r="Y256" i="1"/>
  <c r="Z264" i="1"/>
  <c r="BP261" i="1"/>
  <c r="BN261" i="1"/>
  <c r="Z261" i="1"/>
  <c r="Y264" i="1"/>
  <c r="BP337" i="1"/>
  <c r="BN337" i="1"/>
  <c r="Z337" i="1"/>
  <c r="Z339" i="1" s="1"/>
  <c r="Y339" i="1"/>
  <c r="BP393" i="1"/>
  <c r="BN393" i="1"/>
  <c r="Z393" i="1"/>
  <c r="BP397" i="1"/>
  <c r="BN397" i="1"/>
  <c r="Z397" i="1"/>
  <c r="Y401" i="1"/>
  <c r="BP405" i="1"/>
  <c r="BN405" i="1"/>
  <c r="Z405" i="1"/>
  <c r="Z406" i="1" s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Z447" i="1" s="1"/>
  <c r="BP439" i="1"/>
  <c r="BN439" i="1"/>
  <c r="Z439" i="1"/>
  <c r="BP442" i="1"/>
  <c r="BN442" i="1"/>
  <c r="Z442" i="1"/>
  <c r="BP446" i="1"/>
  <c r="BN446" i="1"/>
  <c r="Z446" i="1"/>
  <c r="Y448" i="1"/>
  <c r="Y453" i="1"/>
  <c r="BP450" i="1"/>
  <c r="BN450" i="1"/>
  <c r="Z450" i="1"/>
  <c r="Y454" i="1"/>
  <c r="BP458" i="1"/>
  <c r="BN458" i="1"/>
  <c r="Z458" i="1"/>
  <c r="BP462" i="1"/>
  <c r="BN462" i="1"/>
  <c r="Z462" i="1"/>
  <c r="Y464" i="1"/>
  <c r="Y469" i="1"/>
  <c r="BP466" i="1"/>
  <c r="BN466" i="1"/>
  <c r="Z466" i="1"/>
  <c r="Y470" i="1"/>
  <c r="BP482" i="1"/>
  <c r="BN482" i="1"/>
  <c r="Z482" i="1"/>
  <c r="AA516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H516" i="1"/>
  <c r="Y148" i="1"/>
  <c r="I516" i="1"/>
  <c r="Y160" i="1"/>
  <c r="J516" i="1"/>
  <c r="Y187" i="1"/>
  <c r="Y203" i="1"/>
  <c r="Y204" i="1"/>
  <c r="Y215" i="1"/>
  <c r="BP206" i="1"/>
  <c r="BN206" i="1"/>
  <c r="Z206" i="1"/>
  <c r="BP210" i="1"/>
  <c r="BN210" i="1"/>
  <c r="Z210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Z247" i="1" s="1"/>
  <c r="BP245" i="1"/>
  <c r="BN245" i="1"/>
  <c r="Z245" i="1"/>
  <c r="BP254" i="1"/>
  <c r="BN254" i="1"/>
  <c r="Z254" i="1"/>
  <c r="BP269" i="1"/>
  <c r="BN269" i="1"/>
  <c r="Z269" i="1"/>
  <c r="Z271" i="1" s="1"/>
  <c r="BP292" i="1"/>
  <c r="BN292" i="1"/>
  <c r="Z292" i="1"/>
  <c r="BP300" i="1"/>
  <c r="BN300" i="1"/>
  <c r="Z300" i="1"/>
  <c r="BP304" i="1"/>
  <c r="BN304" i="1"/>
  <c r="Z304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Z319" i="1" s="1"/>
  <c r="Y327" i="1"/>
  <c r="BP330" i="1"/>
  <c r="BN330" i="1"/>
  <c r="Z330" i="1"/>
  <c r="Z332" i="1" s="1"/>
  <c r="S516" i="1"/>
  <c r="BP345" i="1"/>
  <c r="BN345" i="1"/>
  <c r="Z345" i="1"/>
  <c r="BP349" i="1"/>
  <c r="BN349" i="1"/>
  <c r="Z349" i="1"/>
  <c r="Z351" i="1" s="1"/>
  <c r="Y356" i="1"/>
  <c r="BP371" i="1"/>
  <c r="BN371" i="1"/>
  <c r="Z371" i="1"/>
  <c r="O516" i="1"/>
  <c r="K516" i="1"/>
  <c r="Y232" i="1"/>
  <c r="L516" i="1"/>
  <c r="Y257" i="1"/>
  <c r="M516" i="1"/>
  <c r="Y265" i="1"/>
  <c r="Y277" i="1"/>
  <c r="Y286" i="1"/>
  <c r="R516" i="1"/>
  <c r="Y295" i="1"/>
  <c r="Y340" i="1"/>
  <c r="T516" i="1"/>
  <c r="Y352" i="1"/>
  <c r="Y365" i="1"/>
  <c r="BP364" i="1"/>
  <c r="Y366" i="1"/>
  <c r="U516" i="1"/>
  <c r="Y374" i="1"/>
  <c r="BP369" i="1"/>
  <c r="BN369" i="1"/>
  <c r="Z369" i="1"/>
  <c r="Z373" i="1" s="1"/>
  <c r="Y373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Y424" i="1"/>
  <c r="Y429" i="1"/>
  <c r="Z516" i="1"/>
  <c r="Y447" i="1"/>
  <c r="BP444" i="1"/>
  <c r="BN444" i="1"/>
  <c r="Z444" i="1"/>
  <c r="BP452" i="1"/>
  <c r="BN452" i="1"/>
  <c r="Z452" i="1"/>
  <c r="Y463" i="1"/>
  <c r="BP456" i="1"/>
  <c r="BN456" i="1"/>
  <c r="Z456" i="1"/>
  <c r="Z463" i="1" s="1"/>
  <c r="BP460" i="1"/>
  <c r="BN460" i="1"/>
  <c r="Z460" i="1"/>
  <c r="BP468" i="1"/>
  <c r="BN468" i="1"/>
  <c r="Z468" i="1"/>
  <c r="Y484" i="1"/>
  <c r="BP481" i="1"/>
  <c r="BN481" i="1"/>
  <c r="Z481" i="1"/>
  <c r="Z484" i="1" s="1"/>
  <c r="BP483" i="1"/>
  <c r="BN483" i="1"/>
  <c r="Z483" i="1"/>
  <c r="Y485" i="1"/>
  <c r="Y494" i="1"/>
  <c r="BP492" i="1"/>
  <c r="BN492" i="1"/>
  <c r="Z492" i="1"/>
  <c r="Z494" i="1" s="1"/>
  <c r="Z313" i="1" l="1"/>
  <c r="Z215" i="1"/>
  <c r="Z469" i="1"/>
  <c r="Z453" i="1"/>
  <c r="Z418" i="1"/>
  <c r="Z80" i="1"/>
  <c r="Z44" i="1"/>
  <c r="Z511" i="1" s="1"/>
  <c r="Y506" i="1"/>
  <c r="Z114" i="1"/>
  <c r="Z71" i="1"/>
  <c r="Z401" i="1"/>
  <c r="X509" i="1"/>
  <c r="Z305" i="1"/>
  <c r="Z92" i="1"/>
</calcChain>
</file>

<file path=xl/sharedStrings.xml><?xml version="1.0" encoding="utf-8"?>
<sst xmlns="http://schemas.openxmlformats.org/spreadsheetml/2006/main" count="2253" uniqueCount="825">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</sst>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3" zoomScaleNormal="100" zoomScaleSheetLayoutView="100" workbookViewId="0">
      <selection activeCell="AA512" sqref="AA512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1" t="s">
        <v>0</v>
      </c>
      <c r="E1" s="589"/>
      <c r="F1" s="589"/>
      <c r="G1" s="12" t="s">
        <v>1</v>
      </c>
      <c r="H1" s="631" t="s">
        <v>2</v>
      </c>
      <c r="I1" s="589"/>
      <c r="J1" s="589"/>
      <c r="K1" s="589"/>
      <c r="L1" s="589"/>
      <c r="M1" s="589"/>
      <c r="N1" s="589"/>
      <c r="O1" s="589"/>
      <c r="P1" s="589"/>
      <c r="Q1" s="589"/>
      <c r="R1" s="588" t="s">
        <v>3</v>
      </c>
      <c r="S1" s="589"/>
      <c r="T1" s="5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75" t="s">
        <v>8</v>
      </c>
      <c r="B5" s="585"/>
      <c r="C5" s="586"/>
      <c r="D5" s="636"/>
      <c r="E5" s="637"/>
      <c r="F5" s="850" t="s">
        <v>9</v>
      </c>
      <c r="G5" s="586"/>
      <c r="H5" s="636"/>
      <c r="I5" s="786"/>
      <c r="J5" s="786"/>
      <c r="K5" s="786"/>
      <c r="L5" s="786"/>
      <c r="M5" s="637"/>
      <c r="N5" s="58"/>
      <c r="P5" s="24" t="s">
        <v>10</v>
      </c>
      <c r="Q5" s="861">
        <v>45871</v>
      </c>
      <c r="R5" s="674"/>
      <c r="T5" s="717" t="s">
        <v>11</v>
      </c>
      <c r="U5" s="718"/>
      <c r="V5" s="720" t="s">
        <v>12</v>
      </c>
      <c r="W5" s="674"/>
      <c r="AB5" s="51"/>
      <c r="AC5" s="51"/>
      <c r="AD5" s="51"/>
      <c r="AE5" s="51"/>
    </row>
    <row r="6" spans="1:32" s="553" customFormat="1" ht="24" customHeight="1" x14ac:dyDescent="0.2">
      <c r="A6" s="675" t="s">
        <v>13</v>
      </c>
      <c r="B6" s="585"/>
      <c r="C6" s="586"/>
      <c r="D6" s="792" t="s">
        <v>14</v>
      </c>
      <c r="E6" s="793"/>
      <c r="F6" s="793"/>
      <c r="G6" s="793"/>
      <c r="H6" s="793"/>
      <c r="I6" s="793"/>
      <c r="J6" s="793"/>
      <c r="K6" s="793"/>
      <c r="L6" s="793"/>
      <c r="M6" s="674"/>
      <c r="N6" s="59"/>
      <c r="P6" s="24" t="s">
        <v>15</v>
      </c>
      <c r="Q6" s="874" t="str">
        <f>IF(Q5=0," ",CHOOSE(WEEKDAY(Q5,2),"Понедельник","Вторник","Среда","Четверг","Пятница","Суббота","Воскресенье"))</f>
        <v>Суббота</v>
      </c>
      <c r="R6" s="573"/>
      <c r="T6" s="725" t="s">
        <v>16</v>
      </c>
      <c r="U6" s="718"/>
      <c r="V6" s="776" t="s">
        <v>17</v>
      </c>
      <c r="W6" s="607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7" t="str">
        <f>IFERROR(VLOOKUP(DeliveryAddress,Table,3,0),1)</f>
        <v>4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69"/>
      <c r="U7" s="718"/>
      <c r="V7" s="777"/>
      <c r="W7" s="778"/>
      <c r="AB7" s="51"/>
      <c r="AC7" s="51"/>
      <c r="AD7" s="51"/>
      <c r="AE7" s="51"/>
    </row>
    <row r="8" spans="1:32" s="553" customFormat="1" ht="25.5" customHeight="1" x14ac:dyDescent="0.2">
      <c r="A8" s="890" t="s">
        <v>18</v>
      </c>
      <c r="B8" s="578"/>
      <c r="C8" s="579"/>
      <c r="D8" s="623"/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19</v>
      </c>
      <c r="Q8" s="682">
        <v>0.41666666666666669</v>
      </c>
      <c r="R8" s="619"/>
      <c r="T8" s="569"/>
      <c r="U8" s="718"/>
      <c r="V8" s="777"/>
      <c r="W8" s="778"/>
      <c r="AB8" s="51"/>
      <c r="AC8" s="51"/>
      <c r="AD8" s="51"/>
      <c r="AE8" s="51"/>
    </row>
    <row r="9" spans="1:32" s="553" customFormat="1" ht="39.950000000000003" customHeight="1" x14ac:dyDescent="0.2">
      <c r="A9" s="6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693"/>
      <c r="E9" s="576"/>
      <c r="F9" s="6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5" t="str">
        <f>IF(AND($A$9="Тип доверенности/получателя при получении в адресе перегруза:",$D$9="Разовая доверенность"),"Введите ФИО","")</f>
        <v/>
      </c>
      <c r="I9" s="576"/>
      <c r="J9" s="5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6"/>
      <c r="L9" s="576"/>
      <c r="M9" s="576"/>
      <c r="N9" s="551"/>
      <c r="P9" s="26" t="s">
        <v>20</v>
      </c>
      <c r="Q9" s="668"/>
      <c r="R9" s="669"/>
      <c r="T9" s="569"/>
      <c r="U9" s="718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693"/>
      <c r="E10" s="576"/>
      <c r="F10" s="6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2"/>
      <c r="P10" s="26" t="s">
        <v>21</v>
      </c>
      <c r="Q10" s="726"/>
      <c r="R10" s="727"/>
      <c r="U10" s="24" t="s">
        <v>22</v>
      </c>
      <c r="V10" s="606" t="s">
        <v>23</v>
      </c>
      <c r="W10" s="607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3"/>
      <c r="R11" s="674"/>
      <c r="U11" s="24" t="s">
        <v>26</v>
      </c>
      <c r="V11" s="817" t="s">
        <v>27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1" t="s">
        <v>28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29</v>
      </c>
      <c r="Q12" s="682"/>
      <c r="R12" s="619"/>
      <c r="S12" s="23"/>
      <c r="U12" s="24"/>
      <c r="V12" s="589"/>
      <c r="W12" s="569"/>
      <c r="AB12" s="51"/>
      <c r="AC12" s="51"/>
      <c r="AD12" s="51"/>
      <c r="AE12" s="51"/>
    </row>
    <row r="13" spans="1:32" s="553" customFormat="1" ht="23.25" customHeight="1" x14ac:dyDescent="0.2">
      <c r="A13" s="711" t="s">
        <v>30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31</v>
      </c>
      <c r="Q13" s="817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1" t="s">
        <v>32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2" t="s">
        <v>33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03" t="s">
        <v>34</v>
      </c>
      <c r="Q15" s="589"/>
      <c r="R15" s="589"/>
      <c r="S15" s="589"/>
      <c r="T15" s="5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4"/>
      <c r="Q16" s="704"/>
      <c r="R16" s="704"/>
      <c r="S16" s="704"/>
      <c r="T16" s="70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1" t="s">
        <v>35</v>
      </c>
      <c r="B17" s="601" t="s">
        <v>36</v>
      </c>
      <c r="C17" s="692" t="s">
        <v>37</v>
      </c>
      <c r="D17" s="601" t="s">
        <v>38</v>
      </c>
      <c r="E17" s="655"/>
      <c r="F17" s="601" t="s">
        <v>39</v>
      </c>
      <c r="G17" s="601" t="s">
        <v>40</v>
      </c>
      <c r="H17" s="601" t="s">
        <v>41</v>
      </c>
      <c r="I17" s="601" t="s">
        <v>42</v>
      </c>
      <c r="J17" s="601" t="s">
        <v>43</v>
      </c>
      <c r="K17" s="601" t="s">
        <v>44</v>
      </c>
      <c r="L17" s="601" t="s">
        <v>45</v>
      </c>
      <c r="M17" s="601" t="s">
        <v>46</v>
      </c>
      <c r="N17" s="601" t="s">
        <v>47</v>
      </c>
      <c r="O17" s="601" t="s">
        <v>48</v>
      </c>
      <c r="P17" s="601" t="s">
        <v>49</v>
      </c>
      <c r="Q17" s="654"/>
      <c r="R17" s="654"/>
      <c r="S17" s="654"/>
      <c r="T17" s="655"/>
      <c r="U17" s="882" t="s">
        <v>50</v>
      </c>
      <c r="V17" s="586"/>
      <c r="W17" s="601" t="s">
        <v>51</v>
      </c>
      <c r="X17" s="601" t="s">
        <v>52</v>
      </c>
      <c r="Y17" s="886" t="s">
        <v>53</v>
      </c>
      <c r="Z17" s="784" t="s">
        <v>54</v>
      </c>
      <c r="AA17" s="768" t="s">
        <v>55</v>
      </c>
      <c r="AB17" s="768" t="s">
        <v>56</v>
      </c>
      <c r="AC17" s="768" t="s">
        <v>57</v>
      </c>
      <c r="AD17" s="768" t="s">
        <v>58</v>
      </c>
      <c r="AE17" s="844"/>
      <c r="AF17" s="845"/>
      <c r="AG17" s="66"/>
      <c r="BD17" s="65" t="s">
        <v>59</v>
      </c>
    </row>
    <row r="18" spans="1:68" ht="14.25" customHeight="1" x14ac:dyDescent="0.2">
      <c r="A18" s="602"/>
      <c r="B18" s="602"/>
      <c r="C18" s="602"/>
      <c r="D18" s="656"/>
      <c r="E18" s="658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56"/>
      <c r="Q18" s="657"/>
      <c r="R18" s="657"/>
      <c r="S18" s="657"/>
      <c r="T18" s="658"/>
      <c r="U18" s="67" t="s">
        <v>60</v>
      </c>
      <c r="V18" s="67" t="s">
        <v>61</v>
      </c>
      <c r="W18" s="602"/>
      <c r="X18" s="602"/>
      <c r="Y18" s="887"/>
      <c r="Z18" s="785"/>
      <c r="AA18" s="769"/>
      <c r="AB18" s="769"/>
      <c r="AC18" s="769"/>
      <c r="AD18" s="846"/>
      <c r="AE18" s="847"/>
      <c r="AF18" s="848"/>
      <c r="AG18" s="66"/>
      <c r="BD18" s="65"/>
    </row>
    <row r="19" spans="1:68" ht="27.75" customHeight="1" x14ac:dyDescent="0.2">
      <c r="A19" s="652" t="s">
        <v>62</v>
      </c>
      <c r="B19" s="653"/>
      <c r="C19" s="653"/>
      <c r="D19" s="653"/>
      <c r="E19" s="653"/>
      <c r="F19" s="653"/>
      <c r="G19" s="653"/>
      <c r="H19" s="653"/>
      <c r="I19" s="653"/>
      <c r="J19" s="653"/>
      <c r="K19" s="653"/>
      <c r="L19" s="653"/>
      <c r="M19" s="653"/>
      <c r="N19" s="653"/>
      <c r="O19" s="653"/>
      <c r="P19" s="653"/>
      <c r="Q19" s="653"/>
      <c r="R19" s="653"/>
      <c r="S19" s="653"/>
      <c r="T19" s="653"/>
      <c r="U19" s="653"/>
      <c r="V19" s="653"/>
      <c r="W19" s="653"/>
      <c r="X19" s="653"/>
      <c r="Y19" s="653"/>
      <c r="Z19" s="653"/>
      <c r="AA19" s="48"/>
      <c r="AB19" s="48"/>
      <c r="AC19" s="48"/>
    </row>
    <row r="20" spans="1:68" ht="16.5" customHeight="1" x14ac:dyDescent="0.25">
      <c r="A20" s="582" t="s">
        <v>62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4"/>
      <c r="AB20" s="554"/>
      <c r="AC20" s="554"/>
    </row>
    <row r="21" spans="1:68" ht="14.25" customHeight="1" x14ac:dyDescent="0.25">
      <c r="A21" s="574" t="s">
        <v>63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5"/>
      <c r="AB21" s="555"/>
      <c r="AC21" s="55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72">
        <v>4680115886643</v>
      </c>
      <c r="E22" s="573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3" t="s">
        <v>68</v>
      </c>
      <c r="Q22" s="564"/>
      <c r="R22" s="564"/>
      <c r="S22" s="564"/>
      <c r="T22" s="565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7" t="s">
        <v>71</v>
      </c>
      <c r="Q23" s="578"/>
      <c r="R23" s="578"/>
      <c r="S23" s="578"/>
      <c r="T23" s="578"/>
      <c r="U23" s="578"/>
      <c r="V23" s="579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7" t="s">
        <v>71</v>
      </c>
      <c r="Q24" s="578"/>
      <c r="R24" s="578"/>
      <c r="S24" s="578"/>
      <c r="T24" s="578"/>
      <c r="U24" s="578"/>
      <c r="V24" s="579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74" t="s">
        <v>73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5"/>
      <c r="AB25" s="555"/>
      <c r="AC25" s="555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72">
        <v>4680115885912</v>
      </c>
      <c r="E26" s="573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72">
        <v>4607091388237</v>
      </c>
      <c r="E27" s="573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72">
        <v>4680115886230</v>
      </c>
      <c r="E28" s="573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72">
        <v>4680115886247</v>
      </c>
      <c r="E29" s="573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72">
        <v>4680115885905</v>
      </c>
      <c r="E30" s="573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5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72">
        <v>4607091388244</v>
      </c>
      <c r="E31" s="573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7" t="s">
        <v>71</v>
      </c>
      <c r="Q32" s="578"/>
      <c r="R32" s="578"/>
      <c r="S32" s="578"/>
      <c r="T32" s="578"/>
      <c r="U32" s="578"/>
      <c r="V32" s="579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7" t="s">
        <v>71</v>
      </c>
      <c r="Q33" s="578"/>
      <c r="R33" s="578"/>
      <c r="S33" s="578"/>
      <c r="T33" s="578"/>
      <c r="U33" s="578"/>
      <c r="V33" s="579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customHeight="1" x14ac:dyDescent="0.25">
      <c r="A34" s="574" t="s">
        <v>94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5"/>
      <c r="AB34" s="555"/>
      <c r="AC34" s="55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72">
        <v>4607091388503</v>
      </c>
      <c r="E35" s="573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7" t="s">
        <v>71</v>
      </c>
      <c r="Q36" s="578"/>
      <c r="R36" s="578"/>
      <c r="S36" s="578"/>
      <c r="T36" s="578"/>
      <c r="U36" s="578"/>
      <c r="V36" s="579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7" t="s">
        <v>71</v>
      </c>
      <c r="Q37" s="578"/>
      <c r="R37" s="578"/>
      <c r="S37" s="578"/>
      <c r="T37" s="578"/>
      <c r="U37" s="578"/>
      <c r="V37" s="579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52" t="s">
        <v>100</v>
      </c>
      <c r="B38" s="653"/>
      <c r="C38" s="653"/>
      <c r="D38" s="653"/>
      <c r="E38" s="653"/>
      <c r="F38" s="653"/>
      <c r="G38" s="653"/>
      <c r="H38" s="653"/>
      <c r="I38" s="653"/>
      <c r="J38" s="653"/>
      <c r="K38" s="653"/>
      <c r="L38" s="653"/>
      <c r="M38" s="653"/>
      <c r="N38" s="653"/>
      <c r="O38" s="653"/>
      <c r="P38" s="653"/>
      <c r="Q38" s="653"/>
      <c r="R38" s="653"/>
      <c r="S38" s="653"/>
      <c r="T38" s="653"/>
      <c r="U38" s="653"/>
      <c r="V38" s="653"/>
      <c r="W38" s="653"/>
      <c r="X38" s="653"/>
      <c r="Y38" s="653"/>
      <c r="Z38" s="653"/>
      <c r="AA38" s="48"/>
      <c r="AB38" s="48"/>
      <c r="AC38" s="48"/>
    </row>
    <row r="39" spans="1:68" ht="16.5" customHeight="1" x14ac:dyDescent="0.25">
      <c r="A39" s="582" t="s">
        <v>101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4"/>
      <c r="AB39" s="554"/>
      <c r="AC39" s="554"/>
    </row>
    <row r="40" spans="1:68" ht="14.25" customHeight="1" x14ac:dyDescent="0.25">
      <c r="A40" s="574" t="s">
        <v>102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5"/>
      <c r="AB40" s="555"/>
      <c r="AC40" s="55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2">
        <v>4607091385670</v>
      </c>
      <c r="E41" s="573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4"/>
      <c r="V41" s="34"/>
      <c r="W41" s="35" t="s">
        <v>69</v>
      </c>
      <c r="X41" s="559">
        <v>0</v>
      </c>
      <c r="Y41" s="56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72">
        <v>4607091385687</v>
      </c>
      <c r="E42" s="573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3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4"/>
      <c r="V42" s="34"/>
      <c r="W42" s="35" t="s">
        <v>69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2">
        <v>4680115882539</v>
      </c>
      <c r="E43" s="573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7" t="s">
        <v>71</v>
      </c>
      <c r="Q44" s="578"/>
      <c r="R44" s="578"/>
      <c r="S44" s="578"/>
      <c r="T44" s="578"/>
      <c r="U44" s="578"/>
      <c r="V44" s="579"/>
      <c r="W44" s="37" t="s">
        <v>72</v>
      </c>
      <c r="X44" s="561">
        <f>IFERROR(X41/H41,"0")+IFERROR(X42/H42,"0")+IFERROR(X43/H43,"0")</f>
        <v>0</v>
      </c>
      <c r="Y44" s="561">
        <f>IFERROR(Y41/H41,"0")+IFERROR(Y42/H42,"0")+IFERROR(Y43/H43,"0")</f>
        <v>0</v>
      </c>
      <c r="Z44" s="561">
        <f>IFERROR(IF(Z41="",0,Z41),"0")+IFERROR(IF(Z42="",0,Z42),"0")+IFERROR(IF(Z43="",0,Z43),"0")</f>
        <v>0</v>
      </c>
      <c r="AA44" s="562"/>
      <c r="AB44" s="562"/>
      <c r="AC44" s="562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7" t="s">
        <v>71</v>
      </c>
      <c r="Q45" s="578"/>
      <c r="R45" s="578"/>
      <c r="S45" s="578"/>
      <c r="T45" s="578"/>
      <c r="U45" s="578"/>
      <c r="V45" s="579"/>
      <c r="W45" s="37" t="s">
        <v>69</v>
      </c>
      <c r="X45" s="561">
        <f>IFERROR(SUM(X41:X43),"0")</f>
        <v>0</v>
      </c>
      <c r="Y45" s="561">
        <f>IFERROR(SUM(Y41:Y43),"0")</f>
        <v>0</v>
      </c>
      <c r="Z45" s="37"/>
      <c r="AA45" s="562"/>
      <c r="AB45" s="562"/>
      <c r="AC45" s="562"/>
    </row>
    <row r="46" spans="1:68" ht="14.25" customHeight="1" x14ac:dyDescent="0.25">
      <c r="A46" s="574" t="s">
        <v>73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5"/>
      <c r="AB46" s="555"/>
      <c r="AC46" s="55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72">
        <v>4680115884915</v>
      </c>
      <c r="E47" s="573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7" t="s">
        <v>71</v>
      </c>
      <c r="Q48" s="578"/>
      <c r="R48" s="578"/>
      <c r="S48" s="578"/>
      <c r="T48" s="578"/>
      <c r="U48" s="578"/>
      <c r="V48" s="579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7" t="s">
        <v>71</v>
      </c>
      <c r="Q49" s="578"/>
      <c r="R49" s="578"/>
      <c r="S49" s="578"/>
      <c r="T49" s="578"/>
      <c r="U49" s="578"/>
      <c r="V49" s="579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customHeight="1" x14ac:dyDescent="0.25">
      <c r="A50" s="582" t="s">
        <v>116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4"/>
      <c r="AB50" s="554"/>
      <c r="AC50" s="554"/>
    </row>
    <row r="51" spans="1:68" ht="14.25" customHeight="1" x14ac:dyDescent="0.25">
      <c r="A51" s="574" t="s">
        <v>102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5"/>
      <c r="AB51" s="555"/>
      <c r="AC51" s="55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2">
        <v>4680115885882</v>
      </c>
      <c r="E52" s="573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4"/>
      <c r="V52" s="34"/>
      <c r="W52" s="35" t="s">
        <v>69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2">
        <v>4680115881426</v>
      </c>
      <c r="E53" s="573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4"/>
      <c r="V53" s="34"/>
      <c r="W53" s="35" t="s">
        <v>69</v>
      </c>
      <c r="X53" s="559">
        <v>0</v>
      </c>
      <c r="Y53" s="56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72">
        <v>4680115880283</v>
      </c>
      <c r="E54" s="573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2">
        <v>4680115881525</v>
      </c>
      <c r="E55" s="573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4"/>
      <c r="V55" s="34"/>
      <c r="W55" s="35" t="s">
        <v>69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72">
        <v>4680115885899</v>
      </c>
      <c r="E56" s="573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72">
        <v>4680115881419</v>
      </c>
      <c r="E57" s="573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4"/>
      <c r="V57" s="34"/>
      <c r="W57" s="35" t="s">
        <v>69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7" t="s">
        <v>71</v>
      </c>
      <c r="Q58" s="578"/>
      <c r="R58" s="578"/>
      <c r="S58" s="578"/>
      <c r="T58" s="578"/>
      <c r="U58" s="578"/>
      <c r="V58" s="579"/>
      <c r="W58" s="37" t="s">
        <v>72</v>
      </c>
      <c r="X58" s="561">
        <f>IFERROR(X52/H52,"0")+IFERROR(X53/H53,"0")+IFERROR(X54/H54,"0")+IFERROR(X55/H55,"0")+IFERROR(X56/H56,"0")+IFERROR(X57/H57,"0")</f>
        <v>0</v>
      </c>
      <c r="Y58" s="561">
        <f>IFERROR(Y52/H52,"0")+IFERROR(Y53/H53,"0")+IFERROR(Y54/H54,"0")+IFERROR(Y55/H55,"0")+IFERROR(Y56/H56,"0")+IFERROR(Y57/H57,"0")</f>
        <v>0</v>
      </c>
      <c r="Z58" s="561">
        <f>IFERROR(IF(Z52="",0,Z52),"0")+IFERROR(IF(Z53="",0,Z53),"0")+IFERROR(IF(Z54="",0,Z54),"0")+IFERROR(IF(Z55="",0,Z55),"0")+IFERROR(IF(Z56="",0,Z56),"0")+IFERROR(IF(Z57="",0,Z57),"0")</f>
        <v>0</v>
      </c>
      <c r="AA58" s="562"/>
      <c r="AB58" s="562"/>
      <c r="AC58" s="562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7" t="s">
        <v>71</v>
      </c>
      <c r="Q59" s="578"/>
      <c r="R59" s="578"/>
      <c r="S59" s="578"/>
      <c r="T59" s="578"/>
      <c r="U59" s="578"/>
      <c r="V59" s="579"/>
      <c r="W59" s="37" t="s">
        <v>69</v>
      </c>
      <c r="X59" s="561">
        <f>IFERROR(SUM(X52:X57),"0")</f>
        <v>0</v>
      </c>
      <c r="Y59" s="561">
        <f>IFERROR(SUM(Y52:Y57),"0")</f>
        <v>0</v>
      </c>
      <c r="Z59" s="37"/>
      <c r="AA59" s="562"/>
      <c r="AB59" s="562"/>
      <c r="AC59" s="562"/>
    </row>
    <row r="60" spans="1:68" ht="14.25" customHeight="1" x14ac:dyDescent="0.25">
      <c r="A60" s="574" t="s">
        <v>134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5"/>
      <c r="AB60" s="555"/>
      <c r="AC60" s="55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2">
        <v>4680115881440</v>
      </c>
      <c r="E61" s="573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4"/>
      <c r="V61" s="34"/>
      <c r="W61" s="35" t="s">
        <v>69</v>
      </c>
      <c r="X61" s="559">
        <v>0</v>
      </c>
      <c r="Y61" s="56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72">
        <v>4680115882751</v>
      </c>
      <c r="E62" s="573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3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4"/>
      <c r="R62" s="564"/>
      <c r="S62" s="564"/>
      <c r="T62" s="565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72">
        <v>4680115885950</v>
      </c>
      <c r="E63" s="573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5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4"/>
      <c r="R63" s="564"/>
      <c r="S63" s="564"/>
      <c r="T63" s="565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72">
        <v>4680115881433</v>
      </c>
      <c r="E64" s="573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3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4"/>
      <c r="R64" s="564"/>
      <c r="S64" s="564"/>
      <c r="T64" s="565"/>
      <c r="U64" s="34"/>
      <c r="V64" s="34"/>
      <c r="W64" s="35" t="s">
        <v>69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7" t="s">
        <v>71</v>
      </c>
      <c r="Q65" s="578"/>
      <c r="R65" s="578"/>
      <c r="S65" s="578"/>
      <c r="T65" s="578"/>
      <c r="U65" s="578"/>
      <c r="V65" s="579"/>
      <c r="W65" s="37" t="s">
        <v>72</v>
      </c>
      <c r="X65" s="561">
        <f>IFERROR(X61/H61,"0")+IFERROR(X62/H62,"0")+IFERROR(X63/H63,"0")+IFERROR(X64/H64,"0")</f>
        <v>0</v>
      </c>
      <c r="Y65" s="561">
        <f>IFERROR(Y61/H61,"0")+IFERROR(Y62/H62,"0")+IFERROR(Y63/H63,"0")+IFERROR(Y64/H64,"0")</f>
        <v>0</v>
      </c>
      <c r="Z65" s="561">
        <f>IFERROR(IF(Z61="",0,Z61),"0")+IFERROR(IF(Z62="",0,Z62),"0")+IFERROR(IF(Z63="",0,Z63),"0")+IFERROR(IF(Z64="",0,Z64),"0")</f>
        <v>0</v>
      </c>
      <c r="AA65" s="562"/>
      <c r="AB65" s="562"/>
      <c r="AC65" s="562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7" t="s">
        <v>71</v>
      </c>
      <c r="Q66" s="578"/>
      <c r="R66" s="578"/>
      <c r="S66" s="578"/>
      <c r="T66" s="578"/>
      <c r="U66" s="578"/>
      <c r="V66" s="579"/>
      <c r="W66" s="37" t="s">
        <v>69</v>
      </c>
      <c r="X66" s="561">
        <f>IFERROR(SUM(X61:X64),"0")</f>
        <v>0</v>
      </c>
      <c r="Y66" s="561">
        <f>IFERROR(SUM(Y61:Y64),"0")</f>
        <v>0</v>
      </c>
      <c r="Z66" s="37"/>
      <c r="AA66" s="562"/>
      <c r="AB66" s="562"/>
      <c r="AC66" s="562"/>
    </row>
    <row r="67" spans="1:68" ht="14.25" customHeight="1" x14ac:dyDescent="0.25">
      <c r="A67" s="574" t="s">
        <v>63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5"/>
      <c r="AB67" s="555"/>
      <c r="AC67" s="555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72">
        <v>4680115885073</v>
      </c>
      <c r="E68" s="573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4"/>
      <c r="R68" s="564"/>
      <c r="S68" s="564"/>
      <c r="T68" s="565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72">
        <v>4680115885059</v>
      </c>
      <c r="E69" s="573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4"/>
      <c r="R69" s="564"/>
      <c r="S69" s="564"/>
      <c r="T69" s="565"/>
      <c r="U69" s="34"/>
      <c r="V69" s="34"/>
      <c r="W69" s="35" t="s">
        <v>69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72">
        <v>4680115885097</v>
      </c>
      <c r="E70" s="573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6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4"/>
      <c r="R70" s="564"/>
      <c r="S70" s="564"/>
      <c r="T70" s="565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7" t="s">
        <v>71</v>
      </c>
      <c r="Q71" s="578"/>
      <c r="R71" s="578"/>
      <c r="S71" s="578"/>
      <c r="T71" s="578"/>
      <c r="U71" s="578"/>
      <c r="V71" s="579"/>
      <c r="W71" s="37" t="s">
        <v>72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7" t="s">
        <v>71</v>
      </c>
      <c r="Q72" s="578"/>
      <c r="R72" s="578"/>
      <c r="S72" s="578"/>
      <c r="T72" s="578"/>
      <c r="U72" s="578"/>
      <c r="V72" s="579"/>
      <c r="W72" s="37" t="s">
        <v>69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customHeight="1" x14ac:dyDescent="0.25">
      <c r="A73" s="574" t="s">
        <v>73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5"/>
      <c r="AB73" s="555"/>
      <c r="AC73" s="555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72">
        <v>4680115881891</v>
      </c>
      <c r="E74" s="573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4"/>
      <c r="R74" s="564"/>
      <c r="S74" s="564"/>
      <c r="T74" s="565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2">
        <v>4680115885769</v>
      </c>
      <c r="E75" s="573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4"/>
      <c r="R75" s="564"/>
      <c r="S75" s="564"/>
      <c r="T75" s="565"/>
      <c r="U75" s="34"/>
      <c r="V75" s="34"/>
      <c r="W75" s="35" t="s">
        <v>69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72">
        <v>4680115884410</v>
      </c>
      <c r="E76" s="573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1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4"/>
      <c r="R76" s="564"/>
      <c r="S76" s="564"/>
      <c r="T76" s="565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72">
        <v>4680115884311</v>
      </c>
      <c r="E77" s="573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4"/>
      <c r="R77" s="564"/>
      <c r="S77" s="564"/>
      <c r="T77" s="565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72">
        <v>4680115885929</v>
      </c>
      <c r="E78" s="573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4"/>
      <c r="R78" s="564"/>
      <c r="S78" s="564"/>
      <c r="T78" s="565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72">
        <v>4680115884403</v>
      </c>
      <c r="E79" s="573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4"/>
      <c r="R79" s="564"/>
      <c r="S79" s="564"/>
      <c r="T79" s="565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7" t="s">
        <v>71</v>
      </c>
      <c r="Q80" s="578"/>
      <c r="R80" s="578"/>
      <c r="S80" s="578"/>
      <c r="T80" s="578"/>
      <c r="U80" s="578"/>
      <c r="V80" s="579"/>
      <c r="W80" s="37" t="s">
        <v>72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7" t="s">
        <v>71</v>
      </c>
      <c r="Q81" s="578"/>
      <c r="R81" s="578"/>
      <c r="S81" s="578"/>
      <c r="T81" s="578"/>
      <c r="U81" s="578"/>
      <c r="V81" s="579"/>
      <c r="W81" s="37" t="s">
        <v>69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customHeight="1" x14ac:dyDescent="0.25">
      <c r="A82" s="574" t="s">
        <v>169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5"/>
      <c r="AB82" s="555"/>
      <c r="AC82" s="555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2">
        <v>4680115881532</v>
      </c>
      <c r="E83" s="573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4"/>
      <c r="R83" s="564"/>
      <c r="S83" s="564"/>
      <c r="T83" s="565"/>
      <c r="U83" s="34"/>
      <c r="V83" s="34"/>
      <c r="W83" s="35" t="s">
        <v>69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72">
        <v>4680115881464</v>
      </c>
      <c r="E84" s="573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4"/>
      <c r="R84" s="564"/>
      <c r="S84" s="564"/>
      <c r="T84" s="565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7" t="s">
        <v>71</v>
      </c>
      <c r="Q85" s="578"/>
      <c r="R85" s="578"/>
      <c r="S85" s="578"/>
      <c r="T85" s="578"/>
      <c r="U85" s="578"/>
      <c r="V85" s="579"/>
      <c r="W85" s="37" t="s">
        <v>72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7" t="s">
        <v>71</v>
      </c>
      <c r="Q86" s="578"/>
      <c r="R86" s="578"/>
      <c r="S86" s="578"/>
      <c r="T86" s="578"/>
      <c r="U86" s="578"/>
      <c r="V86" s="579"/>
      <c r="W86" s="37" t="s">
        <v>69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customHeight="1" x14ac:dyDescent="0.25">
      <c r="A87" s="582" t="s">
        <v>176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4"/>
      <c r="AB87" s="554"/>
      <c r="AC87" s="554"/>
    </row>
    <row r="88" spans="1:68" ht="14.25" customHeight="1" x14ac:dyDescent="0.25">
      <c r="A88" s="574" t="s">
        <v>102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5"/>
      <c r="AB88" s="555"/>
      <c r="AC88" s="55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2">
        <v>4680115881327</v>
      </c>
      <c r="E89" s="573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4"/>
      <c r="R89" s="564"/>
      <c r="S89" s="564"/>
      <c r="T89" s="565"/>
      <c r="U89" s="34"/>
      <c r="V89" s="34"/>
      <c r="W89" s="35" t="s">
        <v>69</v>
      </c>
      <c r="X89" s="559">
        <v>0</v>
      </c>
      <c r="Y89" s="56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72">
        <v>4680115881518</v>
      </c>
      <c r="E90" s="573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4"/>
      <c r="R90" s="564"/>
      <c r="S90" s="564"/>
      <c r="T90" s="565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2">
        <v>4680115881303</v>
      </c>
      <c r="E91" s="573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4"/>
      <c r="R91" s="564"/>
      <c r="S91" s="564"/>
      <c r="T91" s="565"/>
      <c r="U91" s="34"/>
      <c r="V91" s="34"/>
      <c r="W91" s="35" t="s">
        <v>69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7" t="s">
        <v>71</v>
      </c>
      <c r="Q92" s="578"/>
      <c r="R92" s="578"/>
      <c r="S92" s="578"/>
      <c r="T92" s="578"/>
      <c r="U92" s="578"/>
      <c r="V92" s="579"/>
      <c r="W92" s="37" t="s">
        <v>72</v>
      </c>
      <c r="X92" s="561">
        <f>IFERROR(X89/H89,"0")+IFERROR(X90/H90,"0")+IFERROR(X91/H91,"0")</f>
        <v>0</v>
      </c>
      <c r="Y92" s="561">
        <f>IFERROR(Y89/H89,"0")+IFERROR(Y90/H90,"0")+IFERROR(Y91/H91,"0")</f>
        <v>0</v>
      </c>
      <c r="Z92" s="561">
        <f>IFERROR(IF(Z89="",0,Z89),"0")+IFERROR(IF(Z90="",0,Z90),"0")+IFERROR(IF(Z91="",0,Z91),"0")</f>
        <v>0</v>
      </c>
      <c r="AA92" s="562"/>
      <c r="AB92" s="562"/>
      <c r="AC92" s="562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7" t="s">
        <v>71</v>
      </c>
      <c r="Q93" s="578"/>
      <c r="R93" s="578"/>
      <c r="S93" s="578"/>
      <c r="T93" s="578"/>
      <c r="U93" s="578"/>
      <c r="V93" s="579"/>
      <c r="W93" s="37" t="s">
        <v>69</v>
      </c>
      <c r="X93" s="561">
        <f>IFERROR(SUM(X89:X91),"0")</f>
        <v>0</v>
      </c>
      <c r="Y93" s="561">
        <f>IFERROR(SUM(Y89:Y91),"0")</f>
        <v>0</v>
      </c>
      <c r="Z93" s="37"/>
      <c r="AA93" s="562"/>
      <c r="AB93" s="562"/>
      <c r="AC93" s="562"/>
    </row>
    <row r="94" spans="1:68" ht="14.25" customHeight="1" x14ac:dyDescent="0.25">
      <c r="A94" s="574" t="s">
        <v>73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5"/>
      <c r="AB94" s="555"/>
      <c r="AC94" s="55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2">
        <v>4607091386967</v>
      </c>
      <c r="E95" s="573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9" t="s">
        <v>186</v>
      </c>
      <c r="Q95" s="564"/>
      <c r="R95" s="564"/>
      <c r="S95" s="564"/>
      <c r="T95" s="565"/>
      <c r="U95" s="34"/>
      <c r="V95" s="34"/>
      <c r="W95" s="35" t="s">
        <v>69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72">
        <v>4680115884953</v>
      </c>
      <c r="E96" s="573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4"/>
      <c r="R96" s="564"/>
      <c r="S96" s="564"/>
      <c r="T96" s="565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4301051718</v>
      </c>
      <c r="D97" s="572">
        <v>4607091385731</v>
      </c>
      <c r="E97" s="573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4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4"/>
      <c r="R97" s="564"/>
      <c r="S97" s="564"/>
      <c r="T97" s="565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72">
        <v>4607091385731</v>
      </c>
      <c r="E98" s="573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4"/>
      <c r="R98" s="564"/>
      <c r="S98" s="564"/>
      <c r="T98" s="565"/>
      <c r="U98" s="34"/>
      <c r="V98" s="34"/>
      <c r="W98" s="35" t="s">
        <v>69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72">
        <v>4680115880894</v>
      </c>
      <c r="E99" s="573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4"/>
      <c r="R99" s="564"/>
      <c r="S99" s="564"/>
      <c r="T99" s="565"/>
      <c r="U99" s="34"/>
      <c r="V99" s="34"/>
      <c r="W99" s="35" t="s">
        <v>69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7" t="s">
        <v>71</v>
      </c>
      <c r="Q100" s="578"/>
      <c r="R100" s="578"/>
      <c r="S100" s="578"/>
      <c r="T100" s="578"/>
      <c r="U100" s="578"/>
      <c r="V100" s="579"/>
      <c r="W100" s="37" t="s">
        <v>72</v>
      </c>
      <c r="X100" s="561">
        <f>IFERROR(X95/H95,"0")+IFERROR(X96/H96,"0")+IFERROR(X97/H97,"0")+IFERROR(X98/H98,"0")+IFERROR(X99/H99,"0")</f>
        <v>0</v>
      </c>
      <c r="Y100" s="561">
        <f>IFERROR(Y95/H95,"0")+IFERROR(Y96/H96,"0")+IFERROR(Y97/H97,"0")+IFERROR(Y98/H98,"0")+IFERROR(Y99/H99,"0")</f>
        <v>0</v>
      </c>
      <c r="Z100" s="561">
        <f>IFERROR(IF(Z95="",0,Z95),"0")+IFERROR(IF(Z96="",0,Z96),"0")+IFERROR(IF(Z97="",0,Z97),"0")+IFERROR(IF(Z98="",0,Z98),"0")+IFERROR(IF(Z99="",0,Z99),"0")</f>
        <v>0</v>
      </c>
      <c r="AA100" s="562"/>
      <c r="AB100" s="562"/>
      <c r="AC100" s="562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7" t="s">
        <v>71</v>
      </c>
      <c r="Q101" s="578"/>
      <c r="R101" s="578"/>
      <c r="S101" s="578"/>
      <c r="T101" s="578"/>
      <c r="U101" s="578"/>
      <c r="V101" s="579"/>
      <c r="W101" s="37" t="s">
        <v>69</v>
      </c>
      <c r="X101" s="561">
        <f>IFERROR(SUM(X95:X99),"0")</f>
        <v>0</v>
      </c>
      <c r="Y101" s="561">
        <f>IFERROR(SUM(Y95:Y99),"0")</f>
        <v>0</v>
      </c>
      <c r="Z101" s="37"/>
      <c r="AA101" s="562"/>
      <c r="AB101" s="562"/>
      <c r="AC101" s="562"/>
    </row>
    <row r="102" spans="1:68" ht="16.5" customHeight="1" x14ac:dyDescent="0.25">
      <c r="A102" s="582" t="s">
        <v>198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4"/>
      <c r="AB102" s="554"/>
      <c r="AC102" s="554"/>
    </row>
    <row r="103" spans="1:68" ht="14.25" customHeight="1" x14ac:dyDescent="0.25">
      <c r="A103" s="574" t="s">
        <v>102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5"/>
      <c r="AB103" s="555"/>
      <c r="AC103" s="555"/>
    </row>
    <row r="104" spans="1:68" ht="16.5" customHeight="1" x14ac:dyDescent="0.25">
      <c r="A104" s="54" t="s">
        <v>199</v>
      </c>
      <c r="B104" s="54" t="s">
        <v>200</v>
      </c>
      <c r="C104" s="31">
        <v>4301011514</v>
      </c>
      <c r="D104" s="572">
        <v>4680115882133</v>
      </c>
      <c r="E104" s="573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4"/>
      <c r="R104" s="564"/>
      <c r="S104" s="564"/>
      <c r="T104" s="565"/>
      <c r="U104" s="34"/>
      <c r="V104" s="34"/>
      <c r="W104" s="35" t="s">
        <v>69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202</v>
      </c>
      <c r="B105" s="54" t="s">
        <v>203</v>
      </c>
      <c r="C105" s="31">
        <v>4301011417</v>
      </c>
      <c r="D105" s="572">
        <v>4680115880269</v>
      </c>
      <c r="E105" s="573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4"/>
      <c r="R105" s="564"/>
      <c r="S105" s="564"/>
      <c r="T105" s="565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204</v>
      </c>
      <c r="B106" s="54" t="s">
        <v>205</v>
      </c>
      <c r="C106" s="31">
        <v>4301011415</v>
      </c>
      <c r="D106" s="572">
        <v>4680115880429</v>
      </c>
      <c r="E106" s="573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4"/>
      <c r="R106" s="564"/>
      <c r="S106" s="564"/>
      <c r="T106" s="565"/>
      <c r="U106" s="34"/>
      <c r="V106" s="34"/>
      <c r="W106" s="35" t="s">
        <v>69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206</v>
      </c>
      <c r="B107" s="54" t="s">
        <v>207</v>
      </c>
      <c r="C107" s="31">
        <v>4301011462</v>
      </c>
      <c r="D107" s="572">
        <v>4680115881457</v>
      </c>
      <c r="E107" s="573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4"/>
      <c r="R107" s="564"/>
      <c r="S107" s="564"/>
      <c r="T107" s="565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7" t="s">
        <v>71</v>
      </c>
      <c r="Q108" s="578"/>
      <c r="R108" s="578"/>
      <c r="S108" s="578"/>
      <c r="T108" s="578"/>
      <c r="U108" s="578"/>
      <c r="V108" s="579"/>
      <c r="W108" s="37" t="s">
        <v>72</v>
      </c>
      <c r="X108" s="561">
        <f>IFERROR(X104/H104,"0")+IFERROR(X105/H105,"0")+IFERROR(X106/H106,"0")+IFERROR(X107/H107,"0")</f>
        <v>0</v>
      </c>
      <c r="Y108" s="561">
        <f>IFERROR(Y104/H104,"0")+IFERROR(Y105/H105,"0")+IFERROR(Y106/H106,"0")+IFERROR(Y107/H107,"0")</f>
        <v>0</v>
      </c>
      <c r="Z108" s="561">
        <f>IFERROR(IF(Z104="",0,Z104),"0")+IFERROR(IF(Z105="",0,Z105),"0")+IFERROR(IF(Z106="",0,Z106),"0")+IFERROR(IF(Z107="",0,Z107),"0")</f>
        <v>0</v>
      </c>
      <c r="AA108" s="562"/>
      <c r="AB108" s="562"/>
      <c r="AC108" s="562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7" t="s">
        <v>71</v>
      </c>
      <c r="Q109" s="578"/>
      <c r="R109" s="578"/>
      <c r="S109" s="578"/>
      <c r="T109" s="578"/>
      <c r="U109" s="578"/>
      <c r="V109" s="579"/>
      <c r="W109" s="37" t="s">
        <v>69</v>
      </c>
      <c r="X109" s="561">
        <f>IFERROR(SUM(X104:X107),"0")</f>
        <v>0</v>
      </c>
      <c r="Y109" s="561">
        <f>IFERROR(SUM(Y104:Y107),"0")</f>
        <v>0</v>
      </c>
      <c r="Z109" s="37"/>
      <c r="AA109" s="562"/>
      <c r="AB109" s="562"/>
      <c r="AC109" s="562"/>
    </row>
    <row r="110" spans="1:68" ht="14.25" customHeight="1" x14ac:dyDescent="0.25">
      <c r="A110" s="574" t="s">
        <v>134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5"/>
      <c r="AB110" s="555"/>
      <c r="AC110" s="555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72">
        <v>4680115881488</v>
      </c>
      <c r="E111" s="573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4"/>
      <c r="R111" s="564"/>
      <c r="S111" s="564"/>
      <c r="T111" s="565"/>
      <c r="U111" s="34"/>
      <c r="V111" s="34"/>
      <c r="W111" s="35" t="s">
        <v>69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72">
        <v>4680115882775</v>
      </c>
      <c r="E112" s="573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1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4"/>
      <c r="R112" s="564"/>
      <c r="S112" s="564"/>
      <c r="T112" s="565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72">
        <v>4680115880658</v>
      </c>
      <c r="E113" s="573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5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4"/>
      <c r="R113" s="564"/>
      <c r="S113" s="564"/>
      <c r="T113" s="565"/>
      <c r="U113" s="34"/>
      <c r="V113" s="34"/>
      <c r="W113" s="35" t="s">
        <v>69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7" t="s">
        <v>71</v>
      </c>
      <c r="Q114" s="578"/>
      <c r="R114" s="578"/>
      <c r="S114" s="578"/>
      <c r="T114" s="578"/>
      <c r="U114" s="578"/>
      <c r="V114" s="579"/>
      <c r="W114" s="37" t="s">
        <v>72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7" t="s">
        <v>71</v>
      </c>
      <c r="Q115" s="578"/>
      <c r="R115" s="578"/>
      <c r="S115" s="578"/>
      <c r="T115" s="578"/>
      <c r="U115" s="578"/>
      <c r="V115" s="579"/>
      <c r="W115" s="37" t="s">
        <v>69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customHeight="1" x14ac:dyDescent="0.25">
      <c r="A116" s="574" t="s">
        <v>73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5"/>
      <c r="AB116" s="555"/>
      <c r="AC116" s="55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72">
        <v>4607091385168</v>
      </c>
      <c r="E117" s="573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8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4"/>
      <c r="R117" s="564"/>
      <c r="S117" s="564"/>
      <c r="T117" s="565"/>
      <c r="U117" s="34"/>
      <c r="V117" s="34"/>
      <c r="W117" s="35" t="s">
        <v>69</v>
      </c>
      <c r="X117" s="559">
        <v>300</v>
      </c>
      <c r="Y117" s="560">
        <f>IFERROR(IF(X117="",0,CEILING((X117/$H117),1)*$H117),"")</f>
        <v>307.8</v>
      </c>
      <c r="Z117" s="36">
        <f>IFERROR(IF(Y117=0,"",ROUNDUP(Y117/H117,0)*0.01898),"")</f>
        <v>0.72123999999999999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318.99999999999994</v>
      </c>
      <c r="BN117" s="64">
        <f>IFERROR(Y117*I117/H117,"0")</f>
        <v>327.29400000000004</v>
      </c>
      <c r="BO117" s="64">
        <f>IFERROR(1/J117*(X117/H117),"0")</f>
        <v>0.57870370370370372</v>
      </c>
      <c r="BP117" s="64">
        <f>IFERROR(1/J117*(Y117/H117),"0")</f>
        <v>0.59375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72">
        <v>4607091383256</v>
      </c>
      <c r="E118" s="573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4"/>
      <c r="R118" s="564"/>
      <c r="S118" s="564"/>
      <c r="T118" s="565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72">
        <v>4607091385748</v>
      </c>
      <c r="E119" s="573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8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4"/>
      <c r="R119" s="564"/>
      <c r="S119" s="564"/>
      <c r="T119" s="565"/>
      <c r="U119" s="34"/>
      <c r="V119" s="34"/>
      <c r="W119" s="35" t="s">
        <v>69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72">
        <v>4680115884533</v>
      </c>
      <c r="E120" s="573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4"/>
      <c r="R120" s="564"/>
      <c r="S120" s="564"/>
      <c r="T120" s="565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7" t="s">
        <v>71</v>
      </c>
      <c r="Q121" s="578"/>
      <c r="R121" s="578"/>
      <c r="S121" s="578"/>
      <c r="T121" s="578"/>
      <c r="U121" s="578"/>
      <c r="V121" s="579"/>
      <c r="W121" s="37" t="s">
        <v>72</v>
      </c>
      <c r="X121" s="561">
        <f>IFERROR(X117/H117,"0")+IFERROR(X118/H118,"0")+IFERROR(X119/H119,"0")+IFERROR(X120/H120,"0")</f>
        <v>37.037037037037038</v>
      </c>
      <c r="Y121" s="561">
        <f>IFERROR(Y117/H117,"0")+IFERROR(Y118/H118,"0")+IFERROR(Y119/H119,"0")+IFERROR(Y120/H120,"0")</f>
        <v>38</v>
      </c>
      <c r="Z121" s="561">
        <f>IFERROR(IF(Z117="",0,Z117),"0")+IFERROR(IF(Z118="",0,Z118),"0")+IFERROR(IF(Z119="",0,Z119),"0")+IFERROR(IF(Z120="",0,Z120),"0")</f>
        <v>0.72123999999999999</v>
      </c>
      <c r="AA121" s="562"/>
      <c r="AB121" s="562"/>
      <c r="AC121" s="562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7" t="s">
        <v>71</v>
      </c>
      <c r="Q122" s="578"/>
      <c r="R122" s="578"/>
      <c r="S122" s="578"/>
      <c r="T122" s="578"/>
      <c r="U122" s="578"/>
      <c r="V122" s="579"/>
      <c r="W122" s="37" t="s">
        <v>69</v>
      </c>
      <c r="X122" s="561">
        <f>IFERROR(SUM(X117:X120),"0")</f>
        <v>300</v>
      </c>
      <c r="Y122" s="561">
        <f>IFERROR(SUM(Y117:Y120),"0")</f>
        <v>307.8</v>
      </c>
      <c r="Z122" s="37"/>
      <c r="AA122" s="562"/>
      <c r="AB122" s="562"/>
      <c r="AC122" s="562"/>
    </row>
    <row r="123" spans="1:68" ht="14.25" customHeight="1" x14ac:dyDescent="0.25">
      <c r="A123" s="574" t="s">
        <v>169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5"/>
      <c r="AB123" s="555"/>
      <c r="AC123" s="555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72">
        <v>4680115882652</v>
      </c>
      <c r="E124" s="573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4"/>
      <c r="R124" s="564"/>
      <c r="S124" s="564"/>
      <c r="T124" s="565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72">
        <v>4680115880238</v>
      </c>
      <c r="E125" s="573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4"/>
      <c r="R125" s="564"/>
      <c r="S125" s="564"/>
      <c r="T125" s="565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7" t="s">
        <v>71</v>
      </c>
      <c r="Q126" s="578"/>
      <c r="R126" s="578"/>
      <c r="S126" s="578"/>
      <c r="T126" s="578"/>
      <c r="U126" s="578"/>
      <c r="V126" s="579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7" t="s">
        <v>71</v>
      </c>
      <c r="Q127" s="578"/>
      <c r="R127" s="578"/>
      <c r="S127" s="578"/>
      <c r="T127" s="578"/>
      <c r="U127" s="578"/>
      <c r="V127" s="579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customHeight="1" x14ac:dyDescent="0.25">
      <c r="A128" s="582" t="s">
        <v>231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4"/>
      <c r="AB128" s="554"/>
      <c r="AC128" s="554"/>
    </row>
    <row r="129" spans="1:68" ht="14.25" customHeight="1" x14ac:dyDescent="0.25">
      <c r="A129" s="574" t="s">
        <v>102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5"/>
      <c r="AB129" s="555"/>
      <c r="AC129" s="555"/>
    </row>
    <row r="130" spans="1:68" ht="27" customHeight="1" x14ac:dyDescent="0.25">
      <c r="A130" s="54" t="s">
        <v>232</v>
      </c>
      <c r="B130" s="54" t="s">
        <v>233</v>
      </c>
      <c r="C130" s="31">
        <v>4301011564</v>
      </c>
      <c r="D130" s="572">
        <v>4680115882577</v>
      </c>
      <c r="E130" s="573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80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4"/>
      <c r="R130" s="564"/>
      <c r="S130" s="564"/>
      <c r="T130" s="565"/>
      <c r="U130" s="34"/>
      <c r="V130" s="34"/>
      <c r="W130" s="35" t="s">
        <v>69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4301011562</v>
      </c>
      <c r="D131" s="572">
        <v>4680115882577</v>
      </c>
      <c r="E131" s="573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4"/>
      <c r="R131" s="564"/>
      <c r="S131" s="564"/>
      <c r="T131" s="565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7" t="s">
        <v>71</v>
      </c>
      <c r="Q132" s="578"/>
      <c r="R132" s="578"/>
      <c r="S132" s="578"/>
      <c r="T132" s="578"/>
      <c r="U132" s="578"/>
      <c r="V132" s="579"/>
      <c r="W132" s="37" t="s">
        <v>72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7" t="s">
        <v>71</v>
      </c>
      <c r="Q133" s="578"/>
      <c r="R133" s="578"/>
      <c r="S133" s="578"/>
      <c r="T133" s="578"/>
      <c r="U133" s="578"/>
      <c r="V133" s="579"/>
      <c r="W133" s="37" t="s">
        <v>69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customHeight="1" x14ac:dyDescent="0.25">
      <c r="A134" s="574" t="s">
        <v>63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5"/>
      <c r="AB134" s="555"/>
      <c r="AC134" s="555"/>
    </row>
    <row r="135" spans="1:68" ht="27" customHeight="1" x14ac:dyDescent="0.25">
      <c r="A135" s="54" t="s">
        <v>236</v>
      </c>
      <c r="B135" s="54" t="s">
        <v>237</v>
      </c>
      <c r="C135" s="31">
        <v>4301031234</v>
      </c>
      <c r="D135" s="572">
        <v>4680115883444</v>
      </c>
      <c r="E135" s="573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4"/>
      <c r="R135" s="564"/>
      <c r="S135" s="564"/>
      <c r="T135" s="565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4301031235</v>
      </c>
      <c r="D136" s="572">
        <v>4680115883444</v>
      </c>
      <c r="E136" s="573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6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4"/>
      <c r="R136" s="564"/>
      <c r="S136" s="564"/>
      <c r="T136" s="565"/>
      <c r="U136" s="34"/>
      <c r="V136" s="34"/>
      <c r="W136" s="35" t="s">
        <v>69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7" t="s">
        <v>71</v>
      </c>
      <c r="Q137" s="578"/>
      <c r="R137" s="578"/>
      <c r="S137" s="578"/>
      <c r="T137" s="578"/>
      <c r="U137" s="578"/>
      <c r="V137" s="579"/>
      <c r="W137" s="37" t="s">
        <v>72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7" t="s">
        <v>71</v>
      </c>
      <c r="Q138" s="578"/>
      <c r="R138" s="578"/>
      <c r="S138" s="578"/>
      <c r="T138" s="578"/>
      <c r="U138" s="578"/>
      <c r="V138" s="579"/>
      <c r="W138" s="37" t="s">
        <v>69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customHeight="1" x14ac:dyDescent="0.25">
      <c r="A139" s="574" t="s">
        <v>73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5"/>
      <c r="AB139" s="555"/>
      <c r="AC139" s="555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72">
        <v>4680115882584</v>
      </c>
      <c r="E140" s="573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4"/>
      <c r="R140" s="564"/>
      <c r="S140" s="564"/>
      <c r="T140" s="565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72">
        <v>4680115882584</v>
      </c>
      <c r="E141" s="573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4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4"/>
      <c r="R141" s="564"/>
      <c r="S141" s="564"/>
      <c r="T141" s="565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7" t="s">
        <v>71</v>
      </c>
      <c r="Q142" s="578"/>
      <c r="R142" s="578"/>
      <c r="S142" s="578"/>
      <c r="T142" s="578"/>
      <c r="U142" s="578"/>
      <c r="V142" s="579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7" t="s">
        <v>71</v>
      </c>
      <c r="Q143" s="578"/>
      <c r="R143" s="578"/>
      <c r="S143" s="578"/>
      <c r="T143" s="578"/>
      <c r="U143" s="578"/>
      <c r="V143" s="579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customHeight="1" x14ac:dyDescent="0.25">
      <c r="A144" s="582" t="s">
        <v>100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4"/>
      <c r="AB144" s="554"/>
      <c r="AC144" s="554"/>
    </row>
    <row r="145" spans="1:68" ht="14.25" customHeight="1" x14ac:dyDescent="0.25">
      <c r="A145" s="574" t="s">
        <v>102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5"/>
      <c r="AB145" s="555"/>
      <c r="AC145" s="555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72">
        <v>4607091384604</v>
      </c>
      <c r="E146" s="573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5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4"/>
      <c r="R146" s="564"/>
      <c r="S146" s="564"/>
      <c r="T146" s="565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7" t="s">
        <v>71</v>
      </c>
      <c r="Q147" s="578"/>
      <c r="R147" s="578"/>
      <c r="S147" s="578"/>
      <c r="T147" s="578"/>
      <c r="U147" s="578"/>
      <c r="V147" s="579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7" t="s">
        <v>71</v>
      </c>
      <c r="Q148" s="578"/>
      <c r="R148" s="578"/>
      <c r="S148" s="578"/>
      <c r="T148" s="578"/>
      <c r="U148" s="578"/>
      <c r="V148" s="579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customHeight="1" x14ac:dyDescent="0.25">
      <c r="A149" s="574" t="s">
        <v>63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5"/>
      <c r="AB149" s="555"/>
      <c r="AC149" s="555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72">
        <v>4607091387667</v>
      </c>
      <c r="E150" s="573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4"/>
      <c r="R150" s="564"/>
      <c r="S150" s="564"/>
      <c r="T150" s="565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72">
        <v>4607091387636</v>
      </c>
      <c r="E151" s="573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4"/>
      <c r="R151" s="564"/>
      <c r="S151" s="564"/>
      <c r="T151" s="565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72">
        <v>4607091382426</v>
      </c>
      <c r="E152" s="573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4"/>
      <c r="R152" s="564"/>
      <c r="S152" s="564"/>
      <c r="T152" s="565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7" t="s">
        <v>71</v>
      </c>
      <c r="Q153" s="578"/>
      <c r="R153" s="578"/>
      <c r="S153" s="578"/>
      <c r="T153" s="578"/>
      <c r="U153" s="578"/>
      <c r="V153" s="579"/>
      <c r="W153" s="37" t="s">
        <v>72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7" t="s">
        <v>71</v>
      </c>
      <c r="Q154" s="578"/>
      <c r="R154" s="578"/>
      <c r="S154" s="578"/>
      <c r="T154" s="578"/>
      <c r="U154" s="578"/>
      <c r="V154" s="579"/>
      <c r="W154" s="37" t="s">
        <v>69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customHeight="1" x14ac:dyDescent="0.2">
      <c r="A155" s="652" t="s">
        <v>255</v>
      </c>
      <c r="B155" s="653"/>
      <c r="C155" s="653"/>
      <c r="D155" s="653"/>
      <c r="E155" s="653"/>
      <c r="F155" s="653"/>
      <c r="G155" s="653"/>
      <c r="H155" s="653"/>
      <c r="I155" s="653"/>
      <c r="J155" s="653"/>
      <c r="K155" s="653"/>
      <c r="L155" s="653"/>
      <c r="M155" s="653"/>
      <c r="N155" s="653"/>
      <c r="O155" s="653"/>
      <c r="P155" s="653"/>
      <c r="Q155" s="653"/>
      <c r="R155" s="653"/>
      <c r="S155" s="653"/>
      <c r="T155" s="653"/>
      <c r="U155" s="653"/>
      <c r="V155" s="653"/>
      <c r="W155" s="653"/>
      <c r="X155" s="653"/>
      <c r="Y155" s="653"/>
      <c r="Z155" s="653"/>
      <c r="AA155" s="48"/>
      <c r="AB155" s="48"/>
      <c r="AC155" s="48"/>
    </row>
    <row r="156" spans="1:68" ht="16.5" customHeight="1" x14ac:dyDescent="0.25">
      <c r="A156" s="582" t="s">
        <v>256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4"/>
      <c r="AB156" s="554"/>
      <c r="AC156" s="554"/>
    </row>
    <row r="157" spans="1:68" ht="14.25" customHeight="1" x14ac:dyDescent="0.25">
      <c r="A157" s="574" t="s">
        <v>134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5"/>
      <c r="AB157" s="555"/>
      <c r="AC157" s="555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72">
        <v>4680115886223</v>
      </c>
      <c r="E158" s="573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4"/>
      <c r="R158" s="564"/>
      <c r="S158" s="564"/>
      <c r="T158" s="565"/>
      <c r="U158" s="34"/>
      <c r="V158" s="34"/>
      <c r="W158" s="35" t="s">
        <v>69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7" t="s">
        <v>71</v>
      </c>
      <c r="Q159" s="578"/>
      <c r="R159" s="578"/>
      <c r="S159" s="578"/>
      <c r="T159" s="578"/>
      <c r="U159" s="578"/>
      <c r="V159" s="579"/>
      <c r="W159" s="37" t="s">
        <v>72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7" t="s">
        <v>71</v>
      </c>
      <c r="Q160" s="578"/>
      <c r="R160" s="578"/>
      <c r="S160" s="578"/>
      <c r="T160" s="578"/>
      <c r="U160" s="578"/>
      <c r="V160" s="579"/>
      <c r="W160" s="37" t="s">
        <v>69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customHeight="1" x14ac:dyDescent="0.25">
      <c r="A161" s="574" t="s">
        <v>63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5"/>
      <c r="AB161" s="555"/>
      <c r="AC161" s="555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72">
        <v>4680115880993</v>
      </c>
      <c r="E162" s="573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4"/>
      <c r="R162" s="564"/>
      <c r="S162" s="564"/>
      <c r="T162" s="565"/>
      <c r="U162" s="34"/>
      <c r="V162" s="34"/>
      <c r="W162" s="35" t="s">
        <v>69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72">
        <v>4680115881761</v>
      </c>
      <c r="E163" s="573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4"/>
      <c r="R163" s="564"/>
      <c r="S163" s="564"/>
      <c r="T163" s="565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72">
        <v>4680115881563</v>
      </c>
      <c r="E164" s="573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4"/>
      <c r="R164" s="564"/>
      <c r="S164" s="564"/>
      <c r="T164" s="565"/>
      <c r="U164" s="34"/>
      <c r="V164" s="34"/>
      <c r="W164" s="35" t="s">
        <v>69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72">
        <v>4680115880986</v>
      </c>
      <c r="E165" s="573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4"/>
      <c r="R165" s="564"/>
      <c r="S165" s="564"/>
      <c r="T165" s="565"/>
      <c r="U165" s="34"/>
      <c r="V165" s="34"/>
      <c r="W165" s="35" t="s">
        <v>69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72">
        <v>4680115881785</v>
      </c>
      <c r="E166" s="573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4"/>
      <c r="R166" s="564"/>
      <c r="S166" s="564"/>
      <c r="T166" s="565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72">
        <v>4680115886537</v>
      </c>
      <c r="E167" s="573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4"/>
      <c r="R167" s="564"/>
      <c r="S167" s="564"/>
      <c r="T167" s="565"/>
      <c r="U167" s="34"/>
      <c r="V167" s="34"/>
      <c r="W167" s="35" t="s">
        <v>69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72">
        <v>4680115881679</v>
      </c>
      <c r="E168" s="573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4"/>
      <c r="R168" s="564"/>
      <c r="S168" s="564"/>
      <c r="T168" s="565"/>
      <c r="U168" s="34"/>
      <c r="V168" s="34"/>
      <c r="W168" s="35" t="s">
        <v>69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72">
        <v>4680115880191</v>
      </c>
      <c r="E169" s="573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4"/>
      <c r="R169" s="564"/>
      <c r="S169" s="564"/>
      <c r="T169" s="565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72">
        <v>4680115883963</v>
      </c>
      <c r="E170" s="573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4"/>
      <c r="R170" s="564"/>
      <c r="S170" s="564"/>
      <c r="T170" s="565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7" t="s">
        <v>71</v>
      </c>
      <c r="Q171" s="578"/>
      <c r="R171" s="578"/>
      <c r="S171" s="578"/>
      <c r="T171" s="578"/>
      <c r="U171" s="578"/>
      <c r="V171" s="579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0</v>
      </c>
      <c r="Y171" s="561">
        <f>IFERROR(Y162/H162,"0")+IFERROR(Y163/H163,"0")+IFERROR(Y164/H164,"0")+IFERROR(Y165/H165,"0")+IFERROR(Y166/H166,"0")+IFERROR(Y167/H167,"0")+IFERROR(Y168/H168,"0")+IFERROR(Y169/H169,"0")+IFERROR(Y170/H170,"0")</f>
        <v>0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2"/>
      <c r="AB171" s="562"/>
      <c r="AC171" s="562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7" t="s">
        <v>71</v>
      </c>
      <c r="Q172" s="578"/>
      <c r="R172" s="578"/>
      <c r="S172" s="578"/>
      <c r="T172" s="578"/>
      <c r="U172" s="578"/>
      <c r="V172" s="579"/>
      <c r="W172" s="37" t="s">
        <v>69</v>
      </c>
      <c r="X172" s="561">
        <f>IFERROR(SUM(X162:X170),"0")</f>
        <v>0</v>
      </c>
      <c r="Y172" s="561">
        <f>IFERROR(SUM(Y162:Y170),"0")</f>
        <v>0</v>
      </c>
      <c r="Z172" s="37"/>
      <c r="AA172" s="562"/>
      <c r="AB172" s="562"/>
      <c r="AC172" s="562"/>
    </row>
    <row r="173" spans="1:68" ht="14.25" customHeight="1" x14ac:dyDescent="0.25">
      <c r="A173" s="574" t="s">
        <v>94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5"/>
      <c r="AB173" s="555"/>
      <c r="AC173" s="555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72">
        <v>4680115886780</v>
      </c>
      <c r="E174" s="573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8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4"/>
      <c r="R174" s="564"/>
      <c r="S174" s="564"/>
      <c r="T174" s="565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72">
        <v>4680115886742</v>
      </c>
      <c r="E175" s="573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9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4"/>
      <c r="R175" s="564"/>
      <c r="S175" s="564"/>
      <c r="T175" s="565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72">
        <v>4680115886766</v>
      </c>
      <c r="E176" s="573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4"/>
      <c r="R176" s="564"/>
      <c r="S176" s="564"/>
      <c r="T176" s="565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7" t="s">
        <v>71</v>
      </c>
      <c r="Q177" s="578"/>
      <c r="R177" s="578"/>
      <c r="S177" s="578"/>
      <c r="T177" s="578"/>
      <c r="U177" s="578"/>
      <c r="V177" s="579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7" t="s">
        <v>71</v>
      </c>
      <c r="Q178" s="578"/>
      <c r="R178" s="578"/>
      <c r="S178" s="578"/>
      <c r="T178" s="578"/>
      <c r="U178" s="578"/>
      <c r="V178" s="579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customHeight="1" x14ac:dyDescent="0.25">
      <c r="A179" s="574" t="s">
        <v>293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5"/>
      <c r="AB179" s="555"/>
      <c r="AC179" s="555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72">
        <v>4680115886797</v>
      </c>
      <c r="E180" s="573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7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4"/>
      <c r="R180" s="564"/>
      <c r="S180" s="564"/>
      <c r="T180" s="565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7" t="s">
        <v>71</v>
      </c>
      <c r="Q181" s="578"/>
      <c r="R181" s="578"/>
      <c r="S181" s="578"/>
      <c r="T181" s="578"/>
      <c r="U181" s="578"/>
      <c r="V181" s="579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7" t="s">
        <v>71</v>
      </c>
      <c r="Q182" s="578"/>
      <c r="R182" s="578"/>
      <c r="S182" s="578"/>
      <c r="T182" s="578"/>
      <c r="U182" s="578"/>
      <c r="V182" s="579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customHeight="1" x14ac:dyDescent="0.25">
      <c r="A183" s="582" t="s">
        <v>296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4"/>
      <c r="AB183" s="554"/>
      <c r="AC183" s="554"/>
    </row>
    <row r="184" spans="1:68" ht="14.25" customHeight="1" x14ac:dyDescent="0.25">
      <c r="A184" s="574" t="s">
        <v>102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5"/>
      <c r="AB184" s="555"/>
      <c r="AC184" s="555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72">
        <v>4680115881402</v>
      </c>
      <c r="E185" s="573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4"/>
      <c r="R185" s="564"/>
      <c r="S185" s="564"/>
      <c r="T185" s="565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72">
        <v>4680115881396</v>
      </c>
      <c r="E186" s="573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4"/>
      <c r="R186" s="564"/>
      <c r="S186" s="564"/>
      <c r="T186" s="565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7" t="s">
        <v>71</v>
      </c>
      <c r="Q187" s="578"/>
      <c r="R187" s="578"/>
      <c r="S187" s="578"/>
      <c r="T187" s="578"/>
      <c r="U187" s="578"/>
      <c r="V187" s="579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7" t="s">
        <v>71</v>
      </c>
      <c r="Q188" s="578"/>
      <c r="R188" s="578"/>
      <c r="S188" s="578"/>
      <c r="T188" s="578"/>
      <c r="U188" s="578"/>
      <c r="V188" s="579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74" t="s">
        <v>134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5"/>
      <c r="AB189" s="555"/>
      <c r="AC189" s="555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72">
        <v>4680115882935</v>
      </c>
      <c r="E190" s="573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8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4"/>
      <c r="R190" s="564"/>
      <c r="S190" s="564"/>
      <c r="T190" s="565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72">
        <v>4680115880764</v>
      </c>
      <c r="E191" s="573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4"/>
      <c r="R191" s="564"/>
      <c r="S191" s="564"/>
      <c r="T191" s="565"/>
      <c r="U191" s="34"/>
      <c r="V191" s="34"/>
      <c r="W191" s="35" t="s">
        <v>69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7" t="s">
        <v>71</v>
      </c>
      <c r="Q192" s="578"/>
      <c r="R192" s="578"/>
      <c r="S192" s="578"/>
      <c r="T192" s="578"/>
      <c r="U192" s="578"/>
      <c r="V192" s="579"/>
      <c r="W192" s="37" t="s">
        <v>72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7" t="s">
        <v>71</v>
      </c>
      <c r="Q193" s="578"/>
      <c r="R193" s="578"/>
      <c r="S193" s="578"/>
      <c r="T193" s="578"/>
      <c r="U193" s="578"/>
      <c r="V193" s="579"/>
      <c r="W193" s="37" t="s">
        <v>69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customHeight="1" x14ac:dyDescent="0.25">
      <c r="A194" s="574" t="s">
        <v>63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5"/>
      <c r="AB194" s="555"/>
      <c r="AC194" s="55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72">
        <v>4680115882683</v>
      </c>
      <c r="E195" s="573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4"/>
      <c r="R195" s="564"/>
      <c r="S195" s="564"/>
      <c r="T195" s="565"/>
      <c r="U195" s="34"/>
      <c r="V195" s="34"/>
      <c r="W195" s="35" t="s">
        <v>69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72">
        <v>4680115882690</v>
      </c>
      <c r="E196" s="573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4"/>
      <c r="R196" s="564"/>
      <c r="S196" s="564"/>
      <c r="T196" s="565"/>
      <c r="U196" s="34"/>
      <c r="V196" s="34"/>
      <c r="W196" s="35" t="s">
        <v>69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72">
        <v>4680115882669</v>
      </c>
      <c r="E197" s="573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4"/>
      <c r="R197" s="564"/>
      <c r="S197" s="564"/>
      <c r="T197" s="565"/>
      <c r="U197" s="34"/>
      <c r="V197" s="34"/>
      <c r="W197" s="35" t="s">
        <v>69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72">
        <v>4680115882676</v>
      </c>
      <c r="E198" s="573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4"/>
      <c r="R198" s="564"/>
      <c r="S198" s="564"/>
      <c r="T198" s="565"/>
      <c r="U198" s="34"/>
      <c r="V198" s="34"/>
      <c r="W198" s="35" t="s">
        <v>69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72">
        <v>4680115884014</v>
      </c>
      <c r="E199" s="573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4"/>
      <c r="R199" s="564"/>
      <c r="S199" s="564"/>
      <c r="T199" s="565"/>
      <c r="U199" s="34"/>
      <c r="V199" s="34"/>
      <c r="W199" s="35" t="s">
        <v>69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72">
        <v>4680115884007</v>
      </c>
      <c r="E200" s="573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4"/>
      <c r="R200" s="564"/>
      <c r="S200" s="564"/>
      <c r="T200" s="565"/>
      <c r="U200" s="34"/>
      <c r="V200" s="34"/>
      <c r="W200" s="35" t="s">
        <v>69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72">
        <v>4680115884038</v>
      </c>
      <c r="E201" s="573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4"/>
      <c r="R201" s="564"/>
      <c r="S201" s="564"/>
      <c r="T201" s="565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72">
        <v>4680115884021</v>
      </c>
      <c r="E202" s="573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4"/>
      <c r="R202" s="564"/>
      <c r="S202" s="564"/>
      <c r="T202" s="565"/>
      <c r="U202" s="34"/>
      <c r="V202" s="34"/>
      <c r="W202" s="35" t="s">
        <v>69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7" t="s">
        <v>71</v>
      </c>
      <c r="Q203" s="578"/>
      <c r="R203" s="578"/>
      <c r="S203" s="578"/>
      <c r="T203" s="578"/>
      <c r="U203" s="578"/>
      <c r="V203" s="579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0</v>
      </c>
      <c r="Y203" s="561">
        <f>IFERROR(Y195/H195,"0")+IFERROR(Y196/H196,"0")+IFERROR(Y197/H197,"0")+IFERROR(Y198/H198,"0")+IFERROR(Y199/H199,"0")+IFERROR(Y200/H200,"0")+IFERROR(Y201/H201,"0")+IFERROR(Y202/H202,"0")</f>
        <v>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2"/>
      <c r="AB203" s="562"/>
      <c r="AC203" s="562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7" t="s">
        <v>71</v>
      </c>
      <c r="Q204" s="578"/>
      <c r="R204" s="578"/>
      <c r="S204" s="578"/>
      <c r="T204" s="578"/>
      <c r="U204" s="578"/>
      <c r="V204" s="579"/>
      <c r="W204" s="37" t="s">
        <v>69</v>
      </c>
      <c r="X204" s="561">
        <f>IFERROR(SUM(X195:X202),"0")</f>
        <v>0</v>
      </c>
      <c r="Y204" s="561">
        <f>IFERROR(SUM(Y195:Y202),"0")</f>
        <v>0</v>
      </c>
      <c r="Z204" s="37"/>
      <c r="AA204" s="562"/>
      <c r="AB204" s="562"/>
      <c r="AC204" s="562"/>
    </row>
    <row r="205" spans="1:68" ht="14.25" customHeight="1" x14ac:dyDescent="0.25">
      <c r="A205" s="574" t="s">
        <v>73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5"/>
      <c r="AB205" s="555"/>
      <c r="AC205" s="555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72">
        <v>4680115881594</v>
      </c>
      <c r="E206" s="573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4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4"/>
      <c r="R206" s="564"/>
      <c r="S206" s="564"/>
      <c r="T206" s="565"/>
      <c r="U206" s="34"/>
      <c r="V206" s="34"/>
      <c r="W206" s="35" t="s">
        <v>69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72">
        <v>4680115881617</v>
      </c>
      <c r="E207" s="573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4"/>
      <c r="R207" s="564"/>
      <c r="S207" s="564"/>
      <c r="T207" s="565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72">
        <v>4680115880573</v>
      </c>
      <c r="E208" s="573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4"/>
      <c r="R208" s="564"/>
      <c r="S208" s="564"/>
      <c r="T208" s="565"/>
      <c r="U208" s="34"/>
      <c r="V208" s="34"/>
      <c r="W208" s="35" t="s">
        <v>69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72">
        <v>4680115882195</v>
      </c>
      <c r="E209" s="573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4"/>
      <c r="R209" s="564"/>
      <c r="S209" s="564"/>
      <c r="T209" s="565"/>
      <c r="U209" s="34"/>
      <c r="V209" s="34"/>
      <c r="W209" s="35" t="s">
        <v>69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72">
        <v>4680115882607</v>
      </c>
      <c r="E210" s="573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4"/>
      <c r="R210" s="564"/>
      <c r="S210" s="564"/>
      <c r="T210" s="565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72">
        <v>4680115880092</v>
      </c>
      <c r="E211" s="573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4"/>
      <c r="R211" s="564"/>
      <c r="S211" s="564"/>
      <c r="T211" s="565"/>
      <c r="U211" s="34"/>
      <c r="V211" s="34"/>
      <c r="W211" s="35" t="s">
        <v>69</v>
      </c>
      <c r="X211" s="559">
        <v>200</v>
      </c>
      <c r="Y211" s="560">
        <f t="shared" si="26"/>
        <v>201.6</v>
      </c>
      <c r="Z211" s="36">
        <f t="shared" si="31"/>
        <v>0.54683999999999999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221</v>
      </c>
      <c r="BN211" s="64">
        <f t="shared" si="28"/>
        <v>222.768</v>
      </c>
      <c r="BO211" s="64">
        <f t="shared" si="29"/>
        <v>0.45787545787545797</v>
      </c>
      <c r="BP211" s="64">
        <f t="shared" si="30"/>
        <v>0.46153846153846156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72">
        <v>4680115880221</v>
      </c>
      <c r="E212" s="573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4"/>
      <c r="R212" s="564"/>
      <c r="S212" s="564"/>
      <c r="T212" s="565"/>
      <c r="U212" s="34"/>
      <c r="V212" s="34"/>
      <c r="W212" s="35" t="s">
        <v>69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72">
        <v>4680115880504</v>
      </c>
      <c r="E213" s="573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4"/>
      <c r="R213" s="564"/>
      <c r="S213" s="564"/>
      <c r="T213" s="565"/>
      <c r="U213" s="34"/>
      <c r="V213" s="34"/>
      <c r="W213" s="35" t="s">
        <v>69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72">
        <v>4680115882164</v>
      </c>
      <c r="E214" s="573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4"/>
      <c r="R214" s="564"/>
      <c r="S214" s="564"/>
      <c r="T214" s="565"/>
      <c r="U214" s="34"/>
      <c r="V214" s="34"/>
      <c r="W214" s="35" t="s">
        <v>69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7" t="s">
        <v>71</v>
      </c>
      <c r="Q215" s="578"/>
      <c r="R215" s="578"/>
      <c r="S215" s="578"/>
      <c r="T215" s="578"/>
      <c r="U215" s="578"/>
      <c r="V215" s="579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83.333333333333343</v>
      </c>
      <c r="Y215" s="561">
        <f>IFERROR(Y206/H206,"0")+IFERROR(Y207/H207,"0")+IFERROR(Y208/H208,"0")+IFERROR(Y209/H209,"0")+IFERROR(Y210/H210,"0")+IFERROR(Y211/H211,"0")+IFERROR(Y212/H212,"0")+IFERROR(Y213/H213,"0")+IFERROR(Y214/H214,"0")</f>
        <v>84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0.54683999999999999</v>
      </c>
      <c r="AA215" s="562"/>
      <c r="AB215" s="562"/>
      <c r="AC215" s="562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7" t="s">
        <v>71</v>
      </c>
      <c r="Q216" s="578"/>
      <c r="R216" s="578"/>
      <c r="S216" s="578"/>
      <c r="T216" s="578"/>
      <c r="U216" s="578"/>
      <c r="V216" s="579"/>
      <c r="W216" s="37" t="s">
        <v>69</v>
      </c>
      <c r="X216" s="561">
        <f>IFERROR(SUM(X206:X214),"0")</f>
        <v>200</v>
      </c>
      <c r="Y216" s="561">
        <f>IFERROR(SUM(Y206:Y214),"0")</f>
        <v>201.6</v>
      </c>
      <c r="Z216" s="37"/>
      <c r="AA216" s="562"/>
      <c r="AB216" s="562"/>
      <c r="AC216" s="562"/>
    </row>
    <row r="217" spans="1:68" ht="14.25" customHeight="1" x14ac:dyDescent="0.25">
      <c r="A217" s="574" t="s">
        <v>169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5"/>
      <c r="AB217" s="555"/>
      <c r="AC217" s="555"/>
    </row>
    <row r="218" spans="1:68" ht="27" customHeight="1" x14ac:dyDescent="0.25">
      <c r="A218" s="54" t="s">
        <v>351</v>
      </c>
      <c r="B218" s="54" t="s">
        <v>352</v>
      </c>
      <c r="C218" s="31">
        <v>4301060463</v>
      </c>
      <c r="D218" s="572">
        <v>4680115880818</v>
      </c>
      <c r="E218" s="573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4"/>
      <c r="R218" s="564"/>
      <c r="S218" s="564"/>
      <c r="T218" s="565"/>
      <c r="U218" s="34"/>
      <c r="V218" s="34"/>
      <c r="W218" s="35" t="s">
        <v>69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354</v>
      </c>
      <c r="B219" s="54" t="s">
        <v>355</v>
      </c>
      <c r="C219" s="31">
        <v>4301060389</v>
      </c>
      <c r="D219" s="572">
        <v>4680115880801</v>
      </c>
      <c r="E219" s="573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4"/>
      <c r="R219" s="564"/>
      <c r="S219" s="564"/>
      <c r="T219" s="565"/>
      <c r="U219" s="34"/>
      <c r="V219" s="34"/>
      <c r="W219" s="35" t="s">
        <v>69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7" t="s">
        <v>71</v>
      </c>
      <c r="Q220" s="578"/>
      <c r="R220" s="578"/>
      <c r="S220" s="578"/>
      <c r="T220" s="578"/>
      <c r="U220" s="578"/>
      <c r="V220" s="579"/>
      <c r="W220" s="37" t="s">
        <v>72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7" t="s">
        <v>71</v>
      </c>
      <c r="Q221" s="578"/>
      <c r="R221" s="578"/>
      <c r="S221" s="578"/>
      <c r="T221" s="578"/>
      <c r="U221" s="578"/>
      <c r="V221" s="579"/>
      <c r="W221" s="37" t="s">
        <v>69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customHeight="1" x14ac:dyDescent="0.25">
      <c r="A222" s="582" t="s">
        <v>357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4"/>
      <c r="AB222" s="554"/>
      <c r="AC222" s="554"/>
    </row>
    <row r="223" spans="1:68" ht="14.25" customHeight="1" x14ac:dyDescent="0.25">
      <c r="A223" s="574" t="s">
        <v>102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5"/>
      <c r="AB223" s="555"/>
      <c r="AC223" s="555"/>
    </row>
    <row r="224" spans="1:68" ht="27" customHeight="1" x14ac:dyDescent="0.25">
      <c r="A224" s="54" t="s">
        <v>358</v>
      </c>
      <c r="B224" s="54" t="s">
        <v>359</v>
      </c>
      <c r="C224" s="31">
        <v>4301011826</v>
      </c>
      <c r="D224" s="572">
        <v>4680115884137</v>
      </c>
      <c r="E224" s="573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4"/>
      <c r="R224" s="564"/>
      <c r="S224" s="564"/>
      <c r="T224" s="565"/>
      <c r="U224" s="34"/>
      <c r="V224" s="34"/>
      <c r="W224" s="35" t="s">
        <v>69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361</v>
      </c>
      <c r="B225" s="54" t="s">
        <v>362</v>
      </c>
      <c r="C225" s="31">
        <v>4301011724</v>
      </c>
      <c r="D225" s="572">
        <v>4680115884236</v>
      </c>
      <c r="E225" s="573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4"/>
      <c r="R225" s="564"/>
      <c r="S225" s="564"/>
      <c r="T225" s="565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4301011721</v>
      </c>
      <c r="D226" s="572">
        <v>4680115884175</v>
      </c>
      <c r="E226" s="573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4"/>
      <c r="R226" s="564"/>
      <c r="S226" s="564"/>
      <c r="T226" s="565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4301011824</v>
      </c>
      <c r="D227" s="572">
        <v>4680115884144</v>
      </c>
      <c r="E227" s="573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4"/>
      <c r="R227" s="564"/>
      <c r="S227" s="564"/>
      <c r="T227" s="565"/>
      <c r="U227" s="34"/>
      <c r="V227" s="34"/>
      <c r="W227" s="35" t="s">
        <v>69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4301012149</v>
      </c>
      <c r="D228" s="572">
        <v>4680115886551</v>
      </c>
      <c r="E228" s="573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4"/>
      <c r="R228" s="564"/>
      <c r="S228" s="564"/>
      <c r="T228" s="565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4301011726</v>
      </c>
      <c r="D229" s="572">
        <v>4680115884182</v>
      </c>
      <c r="E229" s="573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4"/>
      <c r="R229" s="564"/>
      <c r="S229" s="564"/>
      <c r="T229" s="565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374</v>
      </c>
      <c r="B230" s="54" t="s">
        <v>375</v>
      </c>
      <c r="C230" s="31">
        <v>4301011722</v>
      </c>
      <c r="D230" s="572">
        <v>4680115884205</v>
      </c>
      <c r="E230" s="573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4"/>
      <c r="R230" s="564"/>
      <c r="S230" s="564"/>
      <c r="T230" s="565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7" t="s">
        <v>71</v>
      </c>
      <c r="Q231" s="578"/>
      <c r="R231" s="578"/>
      <c r="S231" s="578"/>
      <c r="T231" s="578"/>
      <c r="U231" s="578"/>
      <c r="V231" s="579"/>
      <c r="W231" s="37" t="s">
        <v>72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7" t="s">
        <v>71</v>
      </c>
      <c r="Q232" s="578"/>
      <c r="R232" s="578"/>
      <c r="S232" s="578"/>
      <c r="T232" s="578"/>
      <c r="U232" s="578"/>
      <c r="V232" s="579"/>
      <c r="W232" s="37" t="s">
        <v>69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customHeight="1" x14ac:dyDescent="0.25">
      <c r="A233" s="574" t="s">
        <v>134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5"/>
      <c r="AB233" s="555"/>
      <c r="AC233" s="555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72">
        <v>4680115885981</v>
      </c>
      <c r="E234" s="573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7" t="s">
        <v>71</v>
      </c>
      <c r="Q235" s="578"/>
      <c r="R235" s="578"/>
      <c r="S235" s="578"/>
      <c r="T235" s="578"/>
      <c r="U235" s="578"/>
      <c r="V235" s="579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7" t="s">
        <v>71</v>
      </c>
      <c r="Q236" s="578"/>
      <c r="R236" s="578"/>
      <c r="S236" s="578"/>
      <c r="T236" s="578"/>
      <c r="U236" s="578"/>
      <c r="V236" s="579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74" t="s">
        <v>379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5"/>
      <c r="AB237" s="555"/>
      <c r="AC237" s="555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72">
        <v>4680115886803</v>
      </c>
      <c r="E238" s="573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1" t="s">
        <v>382</v>
      </c>
      <c r="Q238" s="564"/>
      <c r="R238" s="564"/>
      <c r="S238" s="564"/>
      <c r="T238" s="565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7" t="s">
        <v>71</v>
      </c>
      <c r="Q239" s="578"/>
      <c r="R239" s="578"/>
      <c r="S239" s="578"/>
      <c r="T239" s="578"/>
      <c r="U239" s="578"/>
      <c r="V239" s="579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7" t="s">
        <v>71</v>
      </c>
      <c r="Q240" s="578"/>
      <c r="R240" s="578"/>
      <c r="S240" s="578"/>
      <c r="T240" s="578"/>
      <c r="U240" s="578"/>
      <c r="V240" s="579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customHeight="1" x14ac:dyDescent="0.25">
      <c r="A241" s="574" t="s">
        <v>384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5"/>
      <c r="AB241" s="555"/>
      <c r="AC241" s="555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72">
        <v>4680115886704</v>
      </c>
      <c r="E242" s="573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72">
        <v>4680115886681</v>
      </c>
      <c r="E243" s="573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76" t="s">
        <v>390</v>
      </c>
      <c r="Q243" s="564"/>
      <c r="R243" s="564"/>
      <c r="S243" s="564"/>
      <c r="T243" s="565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72">
        <v>4680115886735</v>
      </c>
      <c r="E244" s="573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4301041006</v>
      </c>
      <c r="D245" s="572">
        <v>4680115886728</v>
      </c>
      <c r="E245" s="573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3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395</v>
      </c>
      <c r="B246" s="54" t="s">
        <v>396</v>
      </c>
      <c r="C246" s="31">
        <v>4301041005</v>
      </c>
      <c r="D246" s="572">
        <v>4680115886711</v>
      </c>
      <c r="E246" s="573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68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7" t="s">
        <v>71</v>
      </c>
      <c r="Q247" s="578"/>
      <c r="R247" s="578"/>
      <c r="S247" s="578"/>
      <c r="T247" s="578"/>
      <c r="U247" s="578"/>
      <c r="V247" s="579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7" t="s">
        <v>71</v>
      </c>
      <c r="Q248" s="578"/>
      <c r="R248" s="578"/>
      <c r="S248" s="578"/>
      <c r="T248" s="578"/>
      <c r="U248" s="578"/>
      <c r="V248" s="579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customHeight="1" x14ac:dyDescent="0.25">
      <c r="A249" s="582" t="s">
        <v>397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4"/>
      <c r="AB249" s="554"/>
      <c r="AC249" s="554"/>
    </row>
    <row r="250" spans="1:68" ht="14.25" customHeight="1" x14ac:dyDescent="0.25">
      <c r="A250" s="574" t="s">
        <v>102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5"/>
      <c r="AB250" s="555"/>
      <c r="AC250" s="555"/>
    </row>
    <row r="251" spans="1:68" ht="27" customHeight="1" x14ac:dyDescent="0.25">
      <c r="A251" s="54" t="s">
        <v>398</v>
      </c>
      <c r="B251" s="54" t="s">
        <v>399</v>
      </c>
      <c r="C251" s="31">
        <v>4301011855</v>
      </c>
      <c r="D251" s="572">
        <v>4680115885837</v>
      </c>
      <c r="E251" s="573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72">
        <v>4680115885806</v>
      </c>
      <c r="E252" s="573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4"/>
      <c r="R252" s="564"/>
      <c r="S252" s="564"/>
      <c r="T252" s="565"/>
      <c r="U252" s="34"/>
      <c r="V252" s="34"/>
      <c r="W252" s="35" t="s">
        <v>69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404</v>
      </c>
      <c r="B253" s="54" t="s">
        <v>405</v>
      </c>
      <c r="C253" s="31">
        <v>4301011853</v>
      </c>
      <c r="D253" s="572">
        <v>4680115885851</v>
      </c>
      <c r="E253" s="573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4"/>
      <c r="R253" s="564"/>
      <c r="S253" s="564"/>
      <c r="T253" s="565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407</v>
      </c>
      <c r="B254" s="54" t="s">
        <v>408</v>
      </c>
      <c r="C254" s="31">
        <v>4301011852</v>
      </c>
      <c r="D254" s="572">
        <v>4680115885844</v>
      </c>
      <c r="E254" s="573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4301011851</v>
      </c>
      <c r="D255" s="572">
        <v>4680115885820</v>
      </c>
      <c r="E255" s="573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7" t="s">
        <v>71</v>
      </c>
      <c r="Q256" s="578"/>
      <c r="R256" s="578"/>
      <c r="S256" s="578"/>
      <c r="T256" s="578"/>
      <c r="U256" s="578"/>
      <c r="V256" s="579"/>
      <c r="W256" s="37" t="s">
        <v>72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7" t="s">
        <v>71</v>
      </c>
      <c r="Q257" s="578"/>
      <c r="R257" s="578"/>
      <c r="S257" s="578"/>
      <c r="T257" s="578"/>
      <c r="U257" s="578"/>
      <c r="V257" s="579"/>
      <c r="W257" s="37" t="s">
        <v>69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customHeight="1" x14ac:dyDescent="0.25">
      <c r="A258" s="582" t="s">
        <v>413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4"/>
      <c r="AB258" s="554"/>
      <c r="AC258" s="554"/>
    </row>
    <row r="259" spans="1:68" ht="14.25" customHeight="1" x14ac:dyDescent="0.25">
      <c r="A259" s="574" t="s">
        <v>102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5"/>
      <c r="AB259" s="555"/>
      <c r="AC259" s="555"/>
    </row>
    <row r="260" spans="1:68" ht="27" customHeight="1" x14ac:dyDescent="0.25">
      <c r="A260" s="54" t="s">
        <v>414</v>
      </c>
      <c r="B260" s="54" t="s">
        <v>415</v>
      </c>
      <c r="C260" s="31">
        <v>4301011223</v>
      </c>
      <c r="D260" s="572">
        <v>4607091383423</v>
      </c>
      <c r="E260" s="573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416</v>
      </c>
      <c r="B261" s="54" t="s">
        <v>417</v>
      </c>
      <c r="C261" s="31">
        <v>4301012099</v>
      </c>
      <c r="D261" s="572">
        <v>4680115885691</v>
      </c>
      <c r="E261" s="573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4"/>
      <c r="R261" s="564"/>
      <c r="S261" s="564"/>
      <c r="T261" s="565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419</v>
      </c>
      <c r="B262" s="54" t="s">
        <v>420</v>
      </c>
      <c r="C262" s="31">
        <v>4301012098</v>
      </c>
      <c r="D262" s="572">
        <v>4680115885660</v>
      </c>
      <c r="E262" s="573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422</v>
      </c>
      <c r="B263" s="54" t="s">
        <v>423</v>
      </c>
      <c r="C263" s="31">
        <v>4301012176</v>
      </c>
      <c r="D263" s="572">
        <v>4680115886773</v>
      </c>
      <c r="E263" s="573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70" t="s">
        <v>424</v>
      </c>
      <c r="Q263" s="564"/>
      <c r="R263" s="564"/>
      <c r="S263" s="564"/>
      <c r="T263" s="565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7" t="s">
        <v>71</v>
      </c>
      <c r="Q264" s="578"/>
      <c r="R264" s="578"/>
      <c r="S264" s="578"/>
      <c r="T264" s="578"/>
      <c r="U264" s="578"/>
      <c r="V264" s="579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7" t="s">
        <v>71</v>
      </c>
      <c r="Q265" s="578"/>
      <c r="R265" s="578"/>
      <c r="S265" s="578"/>
      <c r="T265" s="578"/>
      <c r="U265" s="578"/>
      <c r="V265" s="579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82" t="s">
        <v>426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4"/>
      <c r="AB266" s="554"/>
      <c r="AC266" s="554"/>
    </row>
    <row r="267" spans="1:68" ht="14.25" customHeight="1" x14ac:dyDescent="0.25">
      <c r="A267" s="574" t="s">
        <v>73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5"/>
      <c r="AB267" s="555"/>
      <c r="AC267" s="555"/>
    </row>
    <row r="268" spans="1:68" ht="27" customHeight="1" x14ac:dyDescent="0.25">
      <c r="A268" s="54" t="s">
        <v>427</v>
      </c>
      <c r="B268" s="54" t="s">
        <v>428</v>
      </c>
      <c r="C268" s="31">
        <v>4301051893</v>
      </c>
      <c r="D268" s="572">
        <v>4680115886186</v>
      </c>
      <c r="E268" s="573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430</v>
      </c>
      <c r="B269" s="54" t="s">
        <v>431</v>
      </c>
      <c r="C269" s="31">
        <v>4301051795</v>
      </c>
      <c r="D269" s="572">
        <v>4680115881228</v>
      </c>
      <c r="E269" s="573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4"/>
      <c r="V269" s="34"/>
      <c r="W269" s="35" t="s">
        <v>69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433</v>
      </c>
      <c r="B270" s="54" t="s">
        <v>434</v>
      </c>
      <c r="C270" s="31">
        <v>4301051388</v>
      </c>
      <c r="D270" s="572">
        <v>4680115881211</v>
      </c>
      <c r="E270" s="573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2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4"/>
      <c r="V270" s="34"/>
      <c r="W270" s="35" t="s">
        <v>69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7" t="s">
        <v>71</v>
      </c>
      <c r="Q271" s="578"/>
      <c r="R271" s="578"/>
      <c r="S271" s="578"/>
      <c r="T271" s="578"/>
      <c r="U271" s="578"/>
      <c r="V271" s="579"/>
      <c r="W271" s="37" t="s">
        <v>72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7" t="s">
        <v>71</v>
      </c>
      <c r="Q272" s="578"/>
      <c r="R272" s="578"/>
      <c r="S272" s="578"/>
      <c r="T272" s="578"/>
      <c r="U272" s="578"/>
      <c r="V272" s="579"/>
      <c r="W272" s="37" t="s">
        <v>69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customHeight="1" x14ac:dyDescent="0.25">
      <c r="A273" s="582" t="s">
        <v>436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4"/>
      <c r="AB273" s="554"/>
      <c r="AC273" s="554"/>
    </row>
    <row r="274" spans="1:68" ht="14.25" customHeight="1" x14ac:dyDescent="0.25">
      <c r="A274" s="574" t="s">
        <v>63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5"/>
      <c r="AB274" s="555"/>
      <c r="AC274" s="555"/>
    </row>
    <row r="275" spans="1:68" ht="27" customHeight="1" x14ac:dyDescent="0.25">
      <c r="A275" s="54" t="s">
        <v>437</v>
      </c>
      <c r="B275" s="54" t="s">
        <v>438</v>
      </c>
      <c r="C275" s="31">
        <v>4301031307</v>
      </c>
      <c r="D275" s="572">
        <v>4680115880344</v>
      </c>
      <c r="E275" s="573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9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7" t="s">
        <v>71</v>
      </c>
      <c r="Q276" s="578"/>
      <c r="R276" s="578"/>
      <c r="S276" s="578"/>
      <c r="T276" s="578"/>
      <c r="U276" s="578"/>
      <c r="V276" s="579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7" t="s">
        <v>71</v>
      </c>
      <c r="Q277" s="578"/>
      <c r="R277" s="578"/>
      <c r="S277" s="578"/>
      <c r="T277" s="578"/>
      <c r="U277" s="578"/>
      <c r="V277" s="579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74" t="s">
        <v>73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5"/>
      <c r="AB278" s="555"/>
      <c r="AC278" s="555"/>
    </row>
    <row r="279" spans="1:68" ht="27" customHeight="1" x14ac:dyDescent="0.25">
      <c r="A279" s="54" t="s">
        <v>440</v>
      </c>
      <c r="B279" s="54" t="s">
        <v>441</v>
      </c>
      <c r="C279" s="31">
        <v>4301051782</v>
      </c>
      <c r="D279" s="572">
        <v>4680115884618</v>
      </c>
      <c r="E279" s="573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7" t="s">
        <v>71</v>
      </c>
      <c r="Q280" s="578"/>
      <c r="R280" s="578"/>
      <c r="S280" s="578"/>
      <c r="T280" s="578"/>
      <c r="U280" s="578"/>
      <c r="V280" s="579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7" t="s">
        <v>71</v>
      </c>
      <c r="Q281" s="578"/>
      <c r="R281" s="578"/>
      <c r="S281" s="578"/>
      <c r="T281" s="578"/>
      <c r="U281" s="578"/>
      <c r="V281" s="579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customHeight="1" x14ac:dyDescent="0.25">
      <c r="A282" s="582" t="s">
        <v>443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4"/>
      <c r="AB282" s="554"/>
      <c r="AC282" s="554"/>
    </row>
    <row r="283" spans="1:68" ht="14.25" customHeight="1" x14ac:dyDescent="0.25">
      <c r="A283" s="574" t="s">
        <v>102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5"/>
      <c r="AB283" s="555"/>
      <c r="AC283" s="555"/>
    </row>
    <row r="284" spans="1:68" ht="27" customHeight="1" x14ac:dyDescent="0.25">
      <c r="A284" s="54" t="s">
        <v>444</v>
      </c>
      <c r="B284" s="54" t="s">
        <v>445</v>
      </c>
      <c r="C284" s="31">
        <v>4301011662</v>
      </c>
      <c r="D284" s="572">
        <v>4680115883703</v>
      </c>
      <c r="E284" s="573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7" t="s">
        <v>71</v>
      </c>
      <c r="Q285" s="578"/>
      <c r="R285" s="578"/>
      <c r="S285" s="578"/>
      <c r="T285" s="578"/>
      <c r="U285" s="578"/>
      <c r="V285" s="579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7" t="s">
        <v>71</v>
      </c>
      <c r="Q286" s="578"/>
      <c r="R286" s="578"/>
      <c r="S286" s="578"/>
      <c r="T286" s="578"/>
      <c r="U286" s="578"/>
      <c r="V286" s="579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82" t="s">
        <v>448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4"/>
      <c r="AB287" s="554"/>
      <c r="AC287" s="554"/>
    </row>
    <row r="288" spans="1:68" ht="14.25" customHeight="1" x14ac:dyDescent="0.25">
      <c r="A288" s="574" t="s">
        <v>102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5"/>
      <c r="AB288" s="555"/>
      <c r="AC288" s="555"/>
    </row>
    <row r="289" spans="1:68" ht="27" customHeight="1" x14ac:dyDescent="0.25">
      <c r="A289" s="54" t="s">
        <v>449</v>
      </c>
      <c r="B289" s="54" t="s">
        <v>450</v>
      </c>
      <c r="C289" s="31">
        <v>4301012024</v>
      </c>
      <c r="D289" s="572">
        <v>4680115885615</v>
      </c>
      <c r="E289" s="573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6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4"/>
      <c r="R289" s="564"/>
      <c r="S289" s="564"/>
      <c r="T289" s="565"/>
      <c r="U289" s="34"/>
      <c r="V289" s="34"/>
      <c r="W289" s="35" t="s">
        <v>69</v>
      </c>
      <c r="X289" s="559">
        <v>0</v>
      </c>
      <c r="Y289" s="560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4301012016</v>
      </c>
      <c r="D290" s="572">
        <v>4680115885554</v>
      </c>
      <c r="E290" s="573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4"/>
      <c r="R290" s="564"/>
      <c r="S290" s="564"/>
      <c r="T290" s="565"/>
      <c r="U290" s="34"/>
      <c r="V290" s="34"/>
      <c r="W290" s="35" t="s">
        <v>69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452</v>
      </c>
      <c r="B291" s="54" t="s">
        <v>455</v>
      </c>
      <c r="C291" s="31">
        <v>4301011911</v>
      </c>
      <c r="D291" s="572">
        <v>4680115885554</v>
      </c>
      <c r="E291" s="573"/>
      <c r="F291" s="558">
        <v>1.35</v>
      </c>
      <c r="G291" s="32">
        <v>8</v>
      </c>
      <c r="H291" s="558">
        <v>10.8</v>
      </c>
      <c r="I291" s="558">
        <v>11.28</v>
      </c>
      <c r="J291" s="32">
        <v>48</v>
      </c>
      <c r="K291" s="32" t="s">
        <v>105</v>
      </c>
      <c r="L291" s="32"/>
      <c r="M291" s="33" t="s">
        <v>456</v>
      </c>
      <c r="N291" s="33"/>
      <c r="O291" s="32">
        <v>55</v>
      </c>
      <c r="P291" s="86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4"/>
      <c r="R291" s="564"/>
      <c r="S291" s="564"/>
      <c r="T291" s="565"/>
      <c r="U291" s="34"/>
      <c r="V291" s="34"/>
      <c r="W291" s="35" t="s">
        <v>69</v>
      </c>
      <c r="X291" s="559">
        <v>0</v>
      </c>
      <c r="Y291" s="560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458</v>
      </c>
      <c r="B292" s="54" t="s">
        <v>459</v>
      </c>
      <c r="C292" s="31">
        <v>4301011858</v>
      </c>
      <c r="D292" s="572">
        <v>4680115885646</v>
      </c>
      <c r="E292" s="573"/>
      <c r="F292" s="558">
        <v>1.35</v>
      </c>
      <c r="G292" s="32">
        <v>8</v>
      </c>
      <c r="H292" s="558">
        <v>10.8</v>
      </c>
      <c r="I292" s="558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7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4"/>
      <c r="R292" s="564"/>
      <c r="S292" s="564"/>
      <c r="T292" s="565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461</v>
      </c>
      <c r="B293" s="54" t="s">
        <v>462</v>
      </c>
      <c r="C293" s="31">
        <v>4301011857</v>
      </c>
      <c r="D293" s="572">
        <v>4680115885622</v>
      </c>
      <c r="E293" s="573"/>
      <c r="F293" s="558">
        <v>0.4</v>
      </c>
      <c r="G293" s="32">
        <v>10</v>
      </c>
      <c r="H293" s="558">
        <v>4</v>
      </c>
      <c r="I293" s="558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4"/>
      <c r="R293" s="564"/>
      <c r="S293" s="564"/>
      <c r="T293" s="565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463</v>
      </c>
      <c r="B294" s="54" t="s">
        <v>464</v>
      </c>
      <c r="C294" s="31">
        <v>4301011859</v>
      </c>
      <c r="D294" s="572">
        <v>4680115885608</v>
      </c>
      <c r="E294" s="573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4"/>
      <c r="R294" s="564"/>
      <c r="S294" s="564"/>
      <c r="T294" s="565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7" t="s">
        <v>71</v>
      </c>
      <c r="Q295" s="578"/>
      <c r="R295" s="578"/>
      <c r="S295" s="578"/>
      <c r="T295" s="578"/>
      <c r="U295" s="578"/>
      <c r="V295" s="579"/>
      <c r="W295" s="37" t="s">
        <v>72</v>
      </c>
      <c r="X295" s="561">
        <f>IFERROR(X289/H289,"0")+IFERROR(X290/H290,"0")+IFERROR(X291/H291,"0")+IFERROR(X292/H292,"0")+IFERROR(X293/H293,"0")+IFERROR(X294/H294,"0")</f>
        <v>0</v>
      </c>
      <c r="Y295" s="561">
        <f>IFERROR(Y289/H289,"0")+IFERROR(Y290/H290,"0")+IFERROR(Y291/H291,"0")+IFERROR(Y292/H292,"0")+IFERROR(Y293/H293,"0")+IFERROR(Y294/H294,"0")</f>
        <v>0</v>
      </c>
      <c r="Z295" s="561">
        <f>IFERROR(IF(Z289="",0,Z289),"0")+IFERROR(IF(Z290="",0,Z290),"0")+IFERROR(IF(Z291="",0,Z291),"0")+IFERROR(IF(Z292="",0,Z292),"0")+IFERROR(IF(Z293="",0,Z293),"0")+IFERROR(IF(Z294="",0,Z294),"0")</f>
        <v>0</v>
      </c>
      <c r="AA295" s="562"/>
      <c r="AB295" s="562"/>
      <c r="AC295" s="562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7" t="s">
        <v>71</v>
      </c>
      <c r="Q296" s="578"/>
      <c r="R296" s="578"/>
      <c r="S296" s="578"/>
      <c r="T296" s="578"/>
      <c r="U296" s="578"/>
      <c r="V296" s="579"/>
      <c r="W296" s="37" t="s">
        <v>69</v>
      </c>
      <c r="X296" s="561">
        <f>IFERROR(SUM(X289:X294),"0")</f>
        <v>0</v>
      </c>
      <c r="Y296" s="561">
        <f>IFERROR(SUM(Y289:Y294),"0")</f>
        <v>0</v>
      </c>
      <c r="Z296" s="37"/>
      <c r="AA296" s="562"/>
      <c r="AB296" s="562"/>
      <c r="AC296" s="562"/>
    </row>
    <row r="297" spans="1:68" ht="14.25" customHeight="1" x14ac:dyDescent="0.25">
      <c r="A297" s="574" t="s">
        <v>63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5"/>
      <c r="AB297" s="555"/>
      <c r="AC297" s="555"/>
    </row>
    <row r="298" spans="1:68" ht="27" customHeight="1" x14ac:dyDescent="0.25">
      <c r="A298" s="54" t="s">
        <v>466</v>
      </c>
      <c r="B298" s="54" t="s">
        <v>467</v>
      </c>
      <c r="C298" s="31">
        <v>4301030878</v>
      </c>
      <c r="D298" s="572">
        <v>4607091387193</v>
      </c>
      <c r="E298" s="573"/>
      <c r="F298" s="558">
        <v>0.7</v>
      </c>
      <c r="G298" s="32">
        <v>6</v>
      </c>
      <c r="H298" s="558">
        <v>4.2</v>
      </c>
      <c r="I298" s="558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4"/>
      <c r="R298" s="564"/>
      <c r="S298" s="564"/>
      <c r="T298" s="565"/>
      <c r="U298" s="34"/>
      <c r="V298" s="34"/>
      <c r="W298" s="35" t="s">
        <v>69</v>
      </c>
      <c r="X298" s="559">
        <v>0</v>
      </c>
      <c r="Y298" s="560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4301031153</v>
      </c>
      <c r="D299" s="572">
        <v>4607091387230</v>
      </c>
      <c r="E299" s="573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4"/>
      <c r="R299" s="564"/>
      <c r="S299" s="564"/>
      <c r="T299" s="565"/>
      <c r="U299" s="34"/>
      <c r="V299" s="34"/>
      <c r="W299" s="35" t="s">
        <v>69</v>
      </c>
      <c r="X299" s="559">
        <v>0</v>
      </c>
      <c r="Y299" s="560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4301031154</v>
      </c>
      <c r="D300" s="572">
        <v>4607091387292</v>
      </c>
      <c r="E300" s="573"/>
      <c r="F300" s="558">
        <v>0.73</v>
      </c>
      <c r="G300" s="32">
        <v>6</v>
      </c>
      <c r="H300" s="558">
        <v>4.38</v>
      </c>
      <c r="I300" s="558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4"/>
      <c r="R300" s="564"/>
      <c r="S300" s="564"/>
      <c r="T300" s="565"/>
      <c r="U300" s="34"/>
      <c r="V300" s="34"/>
      <c r="W300" s="35" t="s">
        <v>69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4301031152</v>
      </c>
      <c r="D301" s="572">
        <v>4607091387285</v>
      </c>
      <c r="E301" s="573"/>
      <c r="F301" s="558">
        <v>0.35</v>
      </c>
      <c r="G301" s="32">
        <v>6</v>
      </c>
      <c r="H301" s="558">
        <v>2.1</v>
      </c>
      <c r="I301" s="558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4"/>
      <c r="R301" s="564"/>
      <c r="S301" s="564"/>
      <c r="T301" s="565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4301031305</v>
      </c>
      <c r="D302" s="572">
        <v>4607091389845</v>
      </c>
      <c r="E302" s="573"/>
      <c r="F302" s="558">
        <v>0.35</v>
      </c>
      <c r="G302" s="32">
        <v>6</v>
      </c>
      <c r="H302" s="558">
        <v>2.1</v>
      </c>
      <c r="I302" s="558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4"/>
      <c r="R302" s="564"/>
      <c r="S302" s="564"/>
      <c r="T302" s="565"/>
      <c r="U302" s="34"/>
      <c r="V302" s="34"/>
      <c r="W302" s="35" t="s">
        <v>69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480</v>
      </c>
      <c r="B303" s="54" t="s">
        <v>481</v>
      </c>
      <c r="C303" s="31">
        <v>4301031306</v>
      </c>
      <c r="D303" s="572">
        <v>4680115882881</v>
      </c>
      <c r="E303" s="573"/>
      <c r="F303" s="558">
        <v>0.28000000000000003</v>
      </c>
      <c r="G303" s="32">
        <v>6</v>
      </c>
      <c r="H303" s="558">
        <v>1.68</v>
      </c>
      <c r="I303" s="558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4"/>
      <c r="R303" s="564"/>
      <c r="S303" s="564"/>
      <c r="T303" s="565"/>
      <c r="U303" s="34"/>
      <c r="V303" s="34"/>
      <c r="W303" s="35" t="s">
        <v>69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482</v>
      </c>
      <c r="B304" s="54" t="s">
        <v>483</v>
      </c>
      <c r="C304" s="31">
        <v>4301031066</v>
      </c>
      <c r="D304" s="572">
        <v>4607091383836</v>
      </c>
      <c r="E304" s="573"/>
      <c r="F304" s="558">
        <v>0.3</v>
      </c>
      <c r="G304" s="32">
        <v>6</v>
      </c>
      <c r="H304" s="558">
        <v>1.8</v>
      </c>
      <c r="I304" s="558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4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4"/>
      <c r="R304" s="564"/>
      <c r="S304" s="564"/>
      <c r="T304" s="565"/>
      <c r="U304" s="34"/>
      <c r="V304" s="34"/>
      <c r="W304" s="35" t="s">
        <v>69</v>
      </c>
      <c r="X304" s="559">
        <v>0</v>
      </c>
      <c r="Y304" s="560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7" t="s">
        <v>71</v>
      </c>
      <c r="Q305" s="578"/>
      <c r="R305" s="578"/>
      <c r="S305" s="578"/>
      <c r="T305" s="578"/>
      <c r="U305" s="578"/>
      <c r="V305" s="579"/>
      <c r="W305" s="37" t="s">
        <v>72</v>
      </c>
      <c r="X305" s="561">
        <f>IFERROR(X298/H298,"0")+IFERROR(X299/H299,"0")+IFERROR(X300/H300,"0")+IFERROR(X301/H301,"0")+IFERROR(X302/H302,"0")+IFERROR(X303/H303,"0")+IFERROR(X304/H304,"0")</f>
        <v>0</v>
      </c>
      <c r="Y305" s="561">
        <f>IFERROR(Y298/H298,"0")+IFERROR(Y299/H299,"0")+IFERROR(Y300/H300,"0")+IFERROR(Y301/H301,"0")+IFERROR(Y302/H302,"0")+IFERROR(Y303/H303,"0")+IFERROR(Y304/H304,"0")</f>
        <v>0</v>
      </c>
      <c r="Z305" s="561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2"/>
      <c r="AB305" s="562"/>
      <c r="AC305" s="562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7" t="s">
        <v>71</v>
      </c>
      <c r="Q306" s="578"/>
      <c r="R306" s="578"/>
      <c r="S306" s="578"/>
      <c r="T306" s="578"/>
      <c r="U306" s="578"/>
      <c r="V306" s="579"/>
      <c r="W306" s="37" t="s">
        <v>69</v>
      </c>
      <c r="X306" s="561">
        <f>IFERROR(SUM(X298:X304),"0")</f>
        <v>0</v>
      </c>
      <c r="Y306" s="561">
        <f>IFERROR(SUM(Y298:Y304),"0")</f>
        <v>0</v>
      </c>
      <c r="Z306" s="37"/>
      <c r="AA306" s="562"/>
      <c r="AB306" s="562"/>
      <c r="AC306" s="562"/>
    </row>
    <row r="307" spans="1:68" ht="14.25" customHeight="1" x14ac:dyDescent="0.25">
      <c r="A307" s="574" t="s">
        <v>73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5"/>
      <c r="AB307" s="555"/>
      <c r="AC307" s="555"/>
    </row>
    <row r="308" spans="1:68" ht="27" customHeight="1" x14ac:dyDescent="0.25">
      <c r="A308" s="54" t="s">
        <v>485</v>
      </c>
      <c r="B308" s="54" t="s">
        <v>486</v>
      </c>
      <c r="C308" s="31">
        <v>4301051100</v>
      </c>
      <c r="D308" s="572">
        <v>4607091387766</v>
      </c>
      <c r="E308" s="573"/>
      <c r="F308" s="558">
        <v>1.3</v>
      </c>
      <c r="G308" s="32">
        <v>6</v>
      </c>
      <c r="H308" s="558">
        <v>7.8</v>
      </c>
      <c r="I308" s="558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4"/>
      <c r="R308" s="564"/>
      <c r="S308" s="564"/>
      <c r="T308" s="565"/>
      <c r="U308" s="34"/>
      <c r="V308" s="34"/>
      <c r="W308" s="35" t="s">
        <v>69</v>
      </c>
      <c r="X308" s="559">
        <v>0</v>
      </c>
      <c r="Y308" s="56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4301051818</v>
      </c>
      <c r="D309" s="572">
        <v>4607091387957</v>
      </c>
      <c r="E309" s="573"/>
      <c r="F309" s="558">
        <v>1.3</v>
      </c>
      <c r="G309" s="32">
        <v>6</v>
      </c>
      <c r="H309" s="558">
        <v>7.8</v>
      </c>
      <c r="I309" s="558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3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4"/>
      <c r="R309" s="564"/>
      <c r="S309" s="564"/>
      <c r="T309" s="565"/>
      <c r="U309" s="34"/>
      <c r="V309" s="34"/>
      <c r="W309" s="35" t="s">
        <v>69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491</v>
      </c>
      <c r="B310" s="54" t="s">
        <v>492</v>
      </c>
      <c r="C310" s="31">
        <v>4301051819</v>
      </c>
      <c r="D310" s="572">
        <v>4607091387964</v>
      </c>
      <c r="E310" s="573"/>
      <c r="F310" s="558">
        <v>1.35</v>
      </c>
      <c r="G310" s="32">
        <v>6</v>
      </c>
      <c r="H310" s="558">
        <v>8.1</v>
      </c>
      <c r="I310" s="558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4"/>
      <c r="R310" s="564"/>
      <c r="S310" s="564"/>
      <c r="T310" s="565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494</v>
      </c>
      <c r="B311" s="54" t="s">
        <v>495</v>
      </c>
      <c r="C311" s="31">
        <v>4301051734</v>
      </c>
      <c r="D311" s="572">
        <v>4680115884588</v>
      </c>
      <c r="E311" s="573"/>
      <c r="F311" s="558">
        <v>0.5</v>
      </c>
      <c r="G311" s="32">
        <v>6</v>
      </c>
      <c r="H311" s="558">
        <v>3</v>
      </c>
      <c r="I311" s="558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4"/>
      <c r="R311" s="564"/>
      <c r="S311" s="564"/>
      <c r="T311" s="565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497</v>
      </c>
      <c r="B312" s="54" t="s">
        <v>498</v>
      </c>
      <c r="C312" s="31">
        <v>4301051578</v>
      </c>
      <c r="D312" s="572">
        <v>4607091387513</v>
      </c>
      <c r="E312" s="573"/>
      <c r="F312" s="558">
        <v>0.45</v>
      </c>
      <c r="G312" s="32">
        <v>6</v>
      </c>
      <c r="H312" s="558">
        <v>2.7</v>
      </c>
      <c r="I312" s="558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4"/>
      <c r="R312" s="564"/>
      <c r="S312" s="564"/>
      <c r="T312" s="565"/>
      <c r="U312" s="34"/>
      <c r="V312" s="34"/>
      <c r="W312" s="35" t="s">
        <v>69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7" t="s">
        <v>71</v>
      </c>
      <c r="Q313" s="578"/>
      <c r="R313" s="578"/>
      <c r="S313" s="578"/>
      <c r="T313" s="578"/>
      <c r="U313" s="578"/>
      <c r="V313" s="579"/>
      <c r="W313" s="37" t="s">
        <v>72</v>
      </c>
      <c r="X313" s="561">
        <f>IFERROR(X308/H308,"0")+IFERROR(X309/H309,"0")+IFERROR(X310/H310,"0")+IFERROR(X311/H311,"0")+IFERROR(X312/H312,"0")</f>
        <v>0</v>
      </c>
      <c r="Y313" s="561">
        <f>IFERROR(Y308/H308,"0")+IFERROR(Y309/H309,"0")+IFERROR(Y310/H310,"0")+IFERROR(Y311/H311,"0")+IFERROR(Y312/H312,"0")</f>
        <v>0</v>
      </c>
      <c r="Z313" s="561">
        <f>IFERROR(IF(Z308="",0,Z308),"0")+IFERROR(IF(Z309="",0,Z309),"0")+IFERROR(IF(Z310="",0,Z310),"0")+IFERROR(IF(Z311="",0,Z311),"0")+IFERROR(IF(Z312="",0,Z312),"0")</f>
        <v>0</v>
      </c>
      <c r="AA313" s="562"/>
      <c r="AB313" s="562"/>
      <c r="AC313" s="562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7" t="s">
        <v>71</v>
      </c>
      <c r="Q314" s="578"/>
      <c r="R314" s="578"/>
      <c r="S314" s="578"/>
      <c r="T314" s="578"/>
      <c r="U314" s="578"/>
      <c r="V314" s="579"/>
      <c r="W314" s="37" t="s">
        <v>69</v>
      </c>
      <c r="X314" s="561">
        <f>IFERROR(SUM(X308:X312),"0")</f>
        <v>0</v>
      </c>
      <c r="Y314" s="561">
        <f>IFERROR(SUM(Y308:Y312),"0")</f>
        <v>0</v>
      </c>
      <c r="Z314" s="37"/>
      <c r="AA314" s="562"/>
      <c r="AB314" s="562"/>
      <c r="AC314" s="562"/>
    </row>
    <row r="315" spans="1:68" ht="14.25" customHeight="1" x14ac:dyDescent="0.25">
      <c r="A315" s="574" t="s">
        <v>169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5"/>
      <c r="AB315" s="555"/>
      <c r="AC315" s="555"/>
    </row>
    <row r="316" spans="1:68" ht="27" customHeight="1" x14ac:dyDescent="0.25">
      <c r="A316" s="54" t="s">
        <v>500</v>
      </c>
      <c r="B316" s="54" t="s">
        <v>501</v>
      </c>
      <c r="C316" s="31">
        <v>4301060387</v>
      </c>
      <c r="D316" s="572">
        <v>4607091380880</v>
      </c>
      <c r="E316" s="573"/>
      <c r="F316" s="558">
        <v>1.4</v>
      </c>
      <c r="G316" s="32">
        <v>6</v>
      </c>
      <c r="H316" s="558">
        <v>8.4</v>
      </c>
      <c r="I316" s="558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4"/>
      <c r="R316" s="564"/>
      <c r="S316" s="564"/>
      <c r="T316" s="565"/>
      <c r="U316" s="34"/>
      <c r="V316" s="34"/>
      <c r="W316" s="35" t="s">
        <v>69</v>
      </c>
      <c r="X316" s="559">
        <v>0</v>
      </c>
      <c r="Y316" s="56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72">
        <v>4607091384482</v>
      </c>
      <c r="E317" s="573"/>
      <c r="F317" s="558">
        <v>1.3</v>
      </c>
      <c r="G317" s="32">
        <v>6</v>
      </c>
      <c r="H317" s="558">
        <v>7.8</v>
      </c>
      <c r="I317" s="558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4"/>
      <c r="R317" s="564"/>
      <c r="S317" s="564"/>
      <c r="T317" s="565"/>
      <c r="U317" s="34"/>
      <c r="V317" s="34"/>
      <c r="W317" s="35" t="s">
        <v>69</v>
      </c>
      <c r="X317" s="559">
        <v>500</v>
      </c>
      <c r="Y317" s="560">
        <f>IFERROR(IF(X317="",0,CEILING((X317/$H317),1)*$H317),"")</f>
        <v>507</v>
      </c>
      <c r="Z317" s="36">
        <f>IFERROR(IF(Y317=0,"",ROUNDUP(Y317/H317,0)*0.01898),"")</f>
        <v>1.2337</v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533.26923076923083</v>
      </c>
      <c r="BN317" s="64">
        <f>IFERROR(Y317*I317/H317,"0")</f>
        <v>540.73500000000001</v>
      </c>
      <c r="BO317" s="64">
        <f>IFERROR(1/J317*(X317/H317),"0")</f>
        <v>1.0016025641025641</v>
      </c>
      <c r="BP317" s="64">
        <f>IFERROR(1/J317*(Y317/H317),"0")</f>
        <v>1.015625</v>
      </c>
    </row>
    <row r="318" spans="1:68" ht="16.5" customHeight="1" x14ac:dyDescent="0.25">
      <c r="A318" s="54" t="s">
        <v>506</v>
      </c>
      <c r="B318" s="54" t="s">
        <v>507</v>
      </c>
      <c r="C318" s="31">
        <v>4301060484</v>
      </c>
      <c r="D318" s="572">
        <v>4607091380897</v>
      </c>
      <c r="E318" s="573"/>
      <c r="F318" s="558">
        <v>1.4</v>
      </c>
      <c r="G318" s="32">
        <v>6</v>
      </c>
      <c r="H318" s="558">
        <v>8.4</v>
      </c>
      <c r="I318" s="558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4"/>
      <c r="R318" s="564"/>
      <c r="S318" s="564"/>
      <c r="T318" s="565"/>
      <c r="U318" s="34"/>
      <c r="V318" s="34"/>
      <c r="W318" s="35" t="s">
        <v>69</v>
      </c>
      <c r="X318" s="559">
        <v>0</v>
      </c>
      <c r="Y318" s="56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7" t="s">
        <v>71</v>
      </c>
      <c r="Q319" s="578"/>
      <c r="R319" s="578"/>
      <c r="S319" s="578"/>
      <c r="T319" s="578"/>
      <c r="U319" s="578"/>
      <c r="V319" s="579"/>
      <c r="W319" s="37" t="s">
        <v>72</v>
      </c>
      <c r="X319" s="561">
        <f>IFERROR(X316/H316,"0")+IFERROR(X317/H317,"0")+IFERROR(X318/H318,"0")</f>
        <v>64.102564102564102</v>
      </c>
      <c r="Y319" s="561">
        <f>IFERROR(Y316/H316,"0")+IFERROR(Y317/H317,"0")+IFERROR(Y318/H318,"0")</f>
        <v>65</v>
      </c>
      <c r="Z319" s="561">
        <f>IFERROR(IF(Z316="",0,Z316),"0")+IFERROR(IF(Z317="",0,Z317),"0")+IFERROR(IF(Z318="",0,Z318),"0")</f>
        <v>1.2337</v>
      </c>
      <c r="AA319" s="562"/>
      <c r="AB319" s="562"/>
      <c r="AC319" s="562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7" t="s">
        <v>71</v>
      </c>
      <c r="Q320" s="578"/>
      <c r="R320" s="578"/>
      <c r="S320" s="578"/>
      <c r="T320" s="578"/>
      <c r="U320" s="578"/>
      <c r="V320" s="579"/>
      <c r="W320" s="37" t="s">
        <v>69</v>
      </c>
      <c r="X320" s="561">
        <f>IFERROR(SUM(X316:X318),"0")</f>
        <v>500</v>
      </c>
      <c r="Y320" s="561">
        <f>IFERROR(SUM(Y316:Y318),"0")</f>
        <v>507</v>
      </c>
      <c r="Z320" s="37"/>
      <c r="AA320" s="562"/>
      <c r="AB320" s="562"/>
      <c r="AC320" s="562"/>
    </row>
    <row r="321" spans="1:68" ht="14.25" customHeight="1" x14ac:dyDescent="0.25">
      <c r="A321" s="574" t="s">
        <v>94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5"/>
      <c r="AB321" s="555"/>
      <c r="AC321" s="555"/>
    </row>
    <row r="322" spans="1:68" ht="27" customHeight="1" x14ac:dyDescent="0.25">
      <c r="A322" s="54" t="s">
        <v>509</v>
      </c>
      <c r="B322" s="54" t="s">
        <v>510</v>
      </c>
      <c r="C322" s="31">
        <v>4301030235</v>
      </c>
      <c r="D322" s="572">
        <v>4607091388381</v>
      </c>
      <c r="E322" s="573"/>
      <c r="F322" s="558">
        <v>0.38</v>
      </c>
      <c r="G322" s="32">
        <v>8</v>
      </c>
      <c r="H322" s="558">
        <v>3.04</v>
      </c>
      <c r="I322" s="558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3" t="s">
        <v>511</v>
      </c>
      <c r="Q322" s="564"/>
      <c r="R322" s="564"/>
      <c r="S322" s="564"/>
      <c r="T322" s="565"/>
      <c r="U322" s="34"/>
      <c r="V322" s="34"/>
      <c r="W322" s="35" t="s">
        <v>69</v>
      </c>
      <c r="X322" s="559">
        <v>0</v>
      </c>
      <c r="Y322" s="56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513</v>
      </c>
      <c r="B323" s="54" t="s">
        <v>514</v>
      </c>
      <c r="C323" s="31">
        <v>4301030232</v>
      </c>
      <c r="D323" s="572">
        <v>4607091388374</v>
      </c>
      <c r="E323" s="573"/>
      <c r="F323" s="558">
        <v>0.38</v>
      </c>
      <c r="G323" s="32">
        <v>8</v>
      </c>
      <c r="H323" s="558">
        <v>3.04</v>
      </c>
      <c r="I323" s="558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6" t="s">
        <v>515</v>
      </c>
      <c r="Q323" s="564"/>
      <c r="R323" s="564"/>
      <c r="S323" s="564"/>
      <c r="T323" s="565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516</v>
      </c>
      <c r="B324" s="54" t="s">
        <v>517</v>
      </c>
      <c r="C324" s="31">
        <v>4301032015</v>
      </c>
      <c r="D324" s="572">
        <v>4607091383102</v>
      </c>
      <c r="E324" s="573"/>
      <c r="F324" s="558">
        <v>0.17</v>
      </c>
      <c r="G324" s="32">
        <v>15</v>
      </c>
      <c r="H324" s="558">
        <v>2.5499999999999998</v>
      </c>
      <c r="I324" s="558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4"/>
      <c r="R324" s="564"/>
      <c r="S324" s="564"/>
      <c r="T324" s="565"/>
      <c r="U324" s="34"/>
      <c r="V324" s="34"/>
      <c r="W324" s="35" t="s">
        <v>69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519</v>
      </c>
      <c r="B325" s="54" t="s">
        <v>520</v>
      </c>
      <c r="C325" s="31">
        <v>4301030233</v>
      </c>
      <c r="D325" s="572">
        <v>4607091388404</v>
      </c>
      <c r="E325" s="573"/>
      <c r="F325" s="558">
        <v>0.17</v>
      </c>
      <c r="G325" s="32">
        <v>15</v>
      </c>
      <c r="H325" s="558">
        <v>2.5499999999999998</v>
      </c>
      <c r="I325" s="558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4"/>
      <c r="R325" s="564"/>
      <c r="S325" s="564"/>
      <c r="T325" s="565"/>
      <c r="U325" s="34"/>
      <c r="V325" s="34"/>
      <c r="W325" s="35" t="s">
        <v>69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7" t="s">
        <v>71</v>
      </c>
      <c r="Q326" s="578"/>
      <c r="R326" s="578"/>
      <c r="S326" s="578"/>
      <c r="T326" s="578"/>
      <c r="U326" s="578"/>
      <c r="V326" s="579"/>
      <c r="W326" s="37" t="s">
        <v>72</v>
      </c>
      <c r="X326" s="561">
        <f>IFERROR(X322/H322,"0")+IFERROR(X323/H323,"0")+IFERROR(X324/H324,"0")+IFERROR(X325/H325,"0")</f>
        <v>0</v>
      </c>
      <c r="Y326" s="561">
        <f>IFERROR(Y322/H322,"0")+IFERROR(Y323/H323,"0")+IFERROR(Y324/H324,"0")+IFERROR(Y325/H325,"0")</f>
        <v>0</v>
      </c>
      <c r="Z326" s="561">
        <f>IFERROR(IF(Z322="",0,Z322),"0")+IFERROR(IF(Z323="",0,Z323),"0")+IFERROR(IF(Z324="",0,Z324),"0")+IFERROR(IF(Z325="",0,Z325),"0")</f>
        <v>0</v>
      </c>
      <c r="AA326" s="562"/>
      <c r="AB326" s="562"/>
      <c r="AC326" s="562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7" t="s">
        <v>71</v>
      </c>
      <c r="Q327" s="578"/>
      <c r="R327" s="578"/>
      <c r="S327" s="578"/>
      <c r="T327" s="578"/>
      <c r="U327" s="578"/>
      <c r="V327" s="579"/>
      <c r="W327" s="37" t="s">
        <v>69</v>
      </c>
      <c r="X327" s="561">
        <f>IFERROR(SUM(X322:X325),"0")</f>
        <v>0</v>
      </c>
      <c r="Y327" s="561">
        <f>IFERROR(SUM(Y322:Y325),"0")</f>
        <v>0</v>
      </c>
      <c r="Z327" s="37"/>
      <c r="AA327" s="562"/>
      <c r="AB327" s="562"/>
      <c r="AC327" s="562"/>
    </row>
    <row r="328" spans="1:68" ht="14.25" customHeight="1" x14ac:dyDescent="0.25">
      <c r="A328" s="574" t="s">
        <v>521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5"/>
      <c r="AB328" s="555"/>
      <c r="AC328" s="555"/>
    </row>
    <row r="329" spans="1:68" ht="16.5" customHeight="1" x14ac:dyDescent="0.25">
      <c r="A329" s="54" t="s">
        <v>522</v>
      </c>
      <c r="B329" s="54" t="s">
        <v>523</v>
      </c>
      <c r="C329" s="31">
        <v>4301180007</v>
      </c>
      <c r="D329" s="572">
        <v>4680115881808</v>
      </c>
      <c r="E329" s="573"/>
      <c r="F329" s="558">
        <v>0.1</v>
      </c>
      <c r="G329" s="32">
        <v>20</v>
      </c>
      <c r="H329" s="558">
        <v>2</v>
      </c>
      <c r="I329" s="558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4"/>
      <c r="R329" s="564"/>
      <c r="S329" s="564"/>
      <c r="T329" s="565"/>
      <c r="U329" s="34"/>
      <c r="V329" s="34"/>
      <c r="W329" s="35" t="s">
        <v>69</v>
      </c>
      <c r="X329" s="559">
        <v>0</v>
      </c>
      <c r="Y329" s="56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4301180006</v>
      </c>
      <c r="D330" s="572">
        <v>4680115881822</v>
      </c>
      <c r="E330" s="573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524</v>
      </c>
      <c r="N330" s="33"/>
      <c r="O330" s="32">
        <v>730</v>
      </c>
      <c r="P330" s="7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4"/>
      <c r="R330" s="564"/>
      <c r="S330" s="564"/>
      <c r="T330" s="565"/>
      <c r="U330" s="34"/>
      <c r="V330" s="34"/>
      <c r="W330" s="35" t="s">
        <v>69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528</v>
      </c>
      <c r="B331" s="54" t="s">
        <v>529</v>
      </c>
      <c r="C331" s="31">
        <v>4301180001</v>
      </c>
      <c r="D331" s="572">
        <v>4680115880016</v>
      </c>
      <c r="E331" s="573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524</v>
      </c>
      <c r="N331" s="33"/>
      <c r="O331" s="32">
        <v>730</v>
      </c>
      <c r="P331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4"/>
      <c r="R331" s="564"/>
      <c r="S331" s="564"/>
      <c r="T331" s="565"/>
      <c r="U331" s="34"/>
      <c r="V331" s="34"/>
      <c r="W331" s="35" t="s">
        <v>69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7" t="s">
        <v>71</v>
      </c>
      <c r="Q332" s="578"/>
      <c r="R332" s="578"/>
      <c r="S332" s="578"/>
      <c r="T332" s="578"/>
      <c r="U332" s="578"/>
      <c r="V332" s="579"/>
      <c r="W332" s="37" t="s">
        <v>72</v>
      </c>
      <c r="X332" s="561">
        <f>IFERROR(X329/H329,"0")+IFERROR(X330/H330,"0")+IFERROR(X331/H331,"0")</f>
        <v>0</v>
      </c>
      <c r="Y332" s="561">
        <f>IFERROR(Y329/H329,"0")+IFERROR(Y330/H330,"0")+IFERROR(Y331/H331,"0")</f>
        <v>0</v>
      </c>
      <c r="Z332" s="561">
        <f>IFERROR(IF(Z329="",0,Z329),"0")+IFERROR(IF(Z330="",0,Z330),"0")+IFERROR(IF(Z331="",0,Z331),"0")</f>
        <v>0</v>
      </c>
      <c r="AA332" s="562"/>
      <c r="AB332" s="562"/>
      <c r="AC332" s="562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7" t="s">
        <v>71</v>
      </c>
      <c r="Q333" s="578"/>
      <c r="R333" s="578"/>
      <c r="S333" s="578"/>
      <c r="T333" s="578"/>
      <c r="U333" s="578"/>
      <c r="V333" s="579"/>
      <c r="W333" s="37" t="s">
        <v>69</v>
      </c>
      <c r="X333" s="561">
        <f>IFERROR(SUM(X329:X331),"0")</f>
        <v>0</v>
      </c>
      <c r="Y333" s="561">
        <f>IFERROR(SUM(Y329:Y331),"0")</f>
        <v>0</v>
      </c>
      <c r="Z333" s="37"/>
      <c r="AA333" s="562"/>
      <c r="AB333" s="562"/>
      <c r="AC333" s="562"/>
    </row>
    <row r="334" spans="1:68" ht="16.5" customHeight="1" x14ac:dyDescent="0.25">
      <c r="A334" s="582" t="s">
        <v>530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4"/>
      <c r="AB334" s="554"/>
      <c r="AC334" s="554"/>
    </row>
    <row r="335" spans="1:68" ht="14.25" customHeight="1" x14ac:dyDescent="0.25">
      <c r="A335" s="574" t="s">
        <v>73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5"/>
      <c r="AB335" s="555"/>
      <c r="AC335" s="555"/>
    </row>
    <row r="336" spans="1:68" ht="27" customHeight="1" x14ac:dyDescent="0.25">
      <c r="A336" s="54" t="s">
        <v>531</v>
      </c>
      <c r="B336" s="54" t="s">
        <v>532</v>
      </c>
      <c r="C336" s="31">
        <v>4301051489</v>
      </c>
      <c r="D336" s="572">
        <v>4607091387919</v>
      </c>
      <c r="E336" s="573"/>
      <c r="F336" s="558">
        <v>1.35</v>
      </c>
      <c r="G336" s="32">
        <v>6</v>
      </c>
      <c r="H336" s="558">
        <v>8.1</v>
      </c>
      <c r="I336" s="558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4"/>
      <c r="R336" s="564"/>
      <c r="S336" s="564"/>
      <c r="T336" s="565"/>
      <c r="U336" s="34"/>
      <c r="V336" s="34"/>
      <c r="W336" s="35" t="s">
        <v>69</v>
      </c>
      <c r="X336" s="559">
        <v>0</v>
      </c>
      <c r="Y336" s="56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534</v>
      </c>
      <c r="B337" s="54" t="s">
        <v>535</v>
      </c>
      <c r="C337" s="31">
        <v>4301051461</v>
      </c>
      <c r="D337" s="572">
        <v>4680115883604</v>
      </c>
      <c r="E337" s="573"/>
      <c r="F337" s="558">
        <v>0.35</v>
      </c>
      <c r="G337" s="32">
        <v>6</v>
      </c>
      <c r="H337" s="558">
        <v>2.1</v>
      </c>
      <c r="I337" s="558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4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4"/>
      <c r="R337" s="564"/>
      <c r="S337" s="564"/>
      <c r="T337" s="565"/>
      <c r="U337" s="34"/>
      <c r="V337" s="34"/>
      <c r="W337" s="35" t="s">
        <v>69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537</v>
      </c>
      <c r="B338" s="54" t="s">
        <v>538</v>
      </c>
      <c r="C338" s="31">
        <v>4301051864</v>
      </c>
      <c r="D338" s="572">
        <v>4680115883567</v>
      </c>
      <c r="E338" s="573"/>
      <c r="F338" s="558">
        <v>0.35</v>
      </c>
      <c r="G338" s="32">
        <v>6</v>
      </c>
      <c r="H338" s="558">
        <v>2.1</v>
      </c>
      <c r="I338" s="558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9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4"/>
      <c r="R338" s="564"/>
      <c r="S338" s="564"/>
      <c r="T338" s="565"/>
      <c r="U338" s="34"/>
      <c r="V338" s="34"/>
      <c r="W338" s="35" t="s">
        <v>69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7" t="s">
        <v>71</v>
      </c>
      <c r="Q339" s="578"/>
      <c r="R339" s="578"/>
      <c r="S339" s="578"/>
      <c r="T339" s="578"/>
      <c r="U339" s="578"/>
      <c r="V339" s="579"/>
      <c r="W339" s="37" t="s">
        <v>72</v>
      </c>
      <c r="X339" s="561">
        <f>IFERROR(X336/H336,"0")+IFERROR(X337/H337,"0")+IFERROR(X338/H338,"0")</f>
        <v>0</v>
      </c>
      <c r="Y339" s="561">
        <f>IFERROR(Y336/H336,"0")+IFERROR(Y337/H337,"0")+IFERROR(Y338/H338,"0")</f>
        <v>0</v>
      </c>
      <c r="Z339" s="561">
        <f>IFERROR(IF(Z336="",0,Z336),"0")+IFERROR(IF(Z337="",0,Z337),"0")+IFERROR(IF(Z338="",0,Z338),"0")</f>
        <v>0</v>
      </c>
      <c r="AA339" s="562"/>
      <c r="AB339" s="562"/>
      <c r="AC339" s="562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7" t="s">
        <v>71</v>
      </c>
      <c r="Q340" s="578"/>
      <c r="R340" s="578"/>
      <c r="S340" s="578"/>
      <c r="T340" s="578"/>
      <c r="U340" s="578"/>
      <c r="V340" s="579"/>
      <c r="W340" s="37" t="s">
        <v>69</v>
      </c>
      <c r="X340" s="561">
        <f>IFERROR(SUM(X336:X338),"0")</f>
        <v>0</v>
      </c>
      <c r="Y340" s="561">
        <f>IFERROR(SUM(Y336:Y338),"0")</f>
        <v>0</v>
      </c>
      <c r="Z340" s="37"/>
      <c r="AA340" s="562"/>
      <c r="AB340" s="562"/>
      <c r="AC340" s="562"/>
    </row>
    <row r="341" spans="1:68" ht="27.75" customHeight="1" x14ac:dyDescent="0.2">
      <c r="A341" s="652" t="s">
        <v>540</v>
      </c>
      <c r="B341" s="653"/>
      <c r="C341" s="653"/>
      <c r="D341" s="653"/>
      <c r="E341" s="653"/>
      <c r="F341" s="653"/>
      <c r="G341" s="653"/>
      <c r="H341" s="653"/>
      <c r="I341" s="653"/>
      <c r="J341" s="653"/>
      <c r="K341" s="653"/>
      <c r="L341" s="653"/>
      <c r="M341" s="653"/>
      <c r="N341" s="653"/>
      <c r="O341" s="653"/>
      <c r="P341" s="653"/>
      <c r="Q341" s="653"/>
      <c r="R341" s="653"/>
      <c r="S341" s="653"/>
      <c r="T341" s="653"/>
      <c r="U341" s="653"/>
      <c r="V341" s="653"/>
      <c r="W341" s="653"/>
      <c r="X341" s="653"/>
      <c r="Y341" s="653"/>
      <c r="Z341" s="653"/>
      <c r="AA341" s="48"/>
      <c r="AB341" s="48"/>
      <c r="AC341" s="48"/>
    </row>
    <row r="342" spans="1:68" ht="16.5" customHeight="1" x14ac:dyDescent="0.25">
      <c r="A342" s="582" t="s">
        <v>541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4"/>
      <c r="AB342" s="554"/>
      <c r="AC342" s="554"/>
    </row>
    <row r="343" spans="1:68" ht="14.25" customHeight="1" x14ac:dyDescent="0.25">
      <c r="A343" s="574" t="s">
        <v>102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5"/>
      <c r="AB343" s="555"/>
      <c r="AC343" s="555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72">
        <v>4680115884847</v>
      </c>
      <c r="E344" s="573"/>
      <c r="F344" s="558">
        <v>2.5</v>
      </c>
      <c r="G344" s="32">
        <v>6</v>
      </c>
      <c r="H344" s="558">
        <v>15</v>
      </c>
      <c r="I344" s="55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4"/>
      <c r="R344" s="564"/>
      <c r="S344" s="564"/>
      <c r="T344" s="565"/>
      <c r="U344" s="34"/>
      <c r="V344" s="34"/>
      <c r="W344" s="35" t="s">
        <v>69</v>
      </c>
      <c r="X344" s="559">
        <v>600</v>
      </c>
      <c r="Y344" s="560">
        <f t="shared" ref="Y344:Y350" si="47">IFERROR(IF(X344="",0,CEILING((X344/$H344),1)*$H344),"")</f>
        <v>600</v>
      </c>
      <c r="Z344" s="36">
        <f>IFERROR(IF(Y344=0,"",ROUNDUP(Y344/H344,0)*0.02175),"")</f>
        <v>0.86999999999999988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619.20000000000005</v>
      </c>
      <c r="BN344" s="64">
        <f t="shared" ref="BN344:BN350" si="49">IFERROR(Y344*I344/H344,"0")</f>
        <v>619.20000000000005</v>
      </c>
      <c r="BO344" s="64">
        <f t="shared" ref="BO344:BO350" si="50">IFERROR(1/J344*(X344/H344),"0")</f>
        <v>0.83333333333333326</v>
      </c>
      <c r="BP344" s="64">
        <f t="shared" ref="BP344:BP350" si="51">IFERROR(1/J344*(Y344/H344),"0")</f>
        <v>0.83333333333333326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72">
        <v>4680115884854</v>
      </c>
      <c r="E345" s="573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4"/>
      <c r="R345" s="564"/>
      <c r="S345" s="564"/>
      <c r="T345" s="565"/>
      <c r="U345" s="34"/>
      <c r="V345" s="34"/>
      <c r="W345" s="35" t="s">
        <v>69</v>
      </c>
      <c r="X345" s="559">
        <v>300</v>
      </c>
      <c r="Y345" s="560">
        <f t="shared" si="47"/>
        <v>300</v>
      </c>
      <c r="Z345" s="36">
        <f>IFERROR(IF(Y345=0,"",ROUNDUP(Y345/H345,0)*0.02175),"")</f>
        <v>0.43499999999999994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309.60000000000002</v>
      </c>
      <c r="BN345" s="64">
        <f t="shared" si="49"/>
        <v>309.60000000000002</v>
      </c>
      <c r="BO345" s="64">
        <f t="shared" si="50"/>
        <v>0.41666666666666663</v>
      </c>
      <c r="BP345" s="64">
        <f t="shared" si="51"/>
        <v>0.41666666666666663</v>
      </c>
    </row>
    <row r="346" spans="1:68" ht="27" customHeight="1" x14ac:dyDescent="0.25">
      <c r="A346" s="54" t="s">
        <v>548</v>
      </c>
      <c r="B346" s="54" t="s">
        <v>549</v>
      </c>
      <c r="C346" s="31">
        <v>4301011832</v>
      </c>
      <c r="D346" s="572">
        <v>4607091383997</v>
      </c>
      <c r="E346" s="573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4"/>
      <c r="R346" s="564"/>
      <c r="S346" s="564"/>
      <c r="T346" s="565"/>
      <c r="U346" s="34"/>
      <c r="V346" s="34"/>
      <c r="W346" s="35" t="s">
        <v>69</v>
      </c>
      <c r="X346" s="559">
        <v>0</v>
      </c>
      <c r="Y346" s="560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72">
        <v>4680115884830</v>
      </c>
      <c r="E347" s="573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4"/>
      <c r="R347" s="564"/>
      <c r="S347" s="564"/>
      <c r="T347" s="565"/>
      <c r="U347" s="34"/>
      <c r="V347" s="34"/>
      <c r="W347" s="35" t="s">
        <v>69</v>
      </c>
      <c r="X347" s="559">
        <v>300</v>
      </c>
      <c r="Y347" s="560">
        <f t="shared" si="47"/>
        <v>300</v>
      </c>
      <c r="Z347" s="36">
        <f>IFERROR(IF(Y347=0,"",ROUNDUP(Y347/H347,0)*0.02175),"")</f>
        <v>0.43499999999999994</v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309.60000000000002</v>
      </c>
      <c r="BN347" s="64">
        <f t="shared" si="49"/>
        <v>309.60000000000002</v>
      </c>
      <c r="BO347" s="64">
        <f t="shared" si="50"/>
        <v>0.41666666666666663</v>
      </c>
      <c r="BP347" s="64">
        <f t="shared" si="51"/>
        <v>0.41666666666666663</v>
      </c>
    </row>
    <row r="348" spans="1:68" ht="27" customHeight="1" x14ac:dyDescent="0.25">
      <c r="A348" s="54" t="s">
        <v>554</v>
      </c>
      <c r="B348" s="54" t="s">
        <v>555</v>
      </c>
      <c r="C348" s="31">
        <v>4301011433</v>
      </c>
      <c r="D348" s="572">
        <v>4680115882638</v>
      </c>
      <c r="E348" s="573"/>
      <c r="F348" s="558">
        <v>0.4</v>
      </c>
      <c r="G348" s="32">
        <v>10</v>
      </c>
      <c r="H348" s="558">
        <v>4</v>
      </c>
      <c r="I348" s="558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4"/>
      <c r="R348" s="564"/>
      <c r="S348" s="564"/>
      <c r="T348" s="565"/>
      <c r="U348" s="34"/>
      <c r="V348" s="34"/>
      <c r="W348" s="35" t="s">
        <v>69</v>
      </c>
      <c r="X348" s="559">
        <v>0</v>
      </c>
      <c r="Y348" s="560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557</v>
      </c>
      <c r="B349" s="54" t="s">
        <v>558</v>
      </c>
      <c r="C349" s="31">
        <v>4301011952</v>
      </c>
      <c r="D349" s="572">
        <v>4680115884922</v>
      </c>
      <c r="E349" s="573"/>
      <c r="F349" s="558">
        <v>0.5</v>
      </c>
      <c r="G349" s="32">
        <v>10</v>
      </c>
      <c r="H349" s="558">
        <v>5</v>
      </c>
      <c r="I349" s="558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4"/>
      <c r="R349" s="564"/>
      <c r="S349" s="564"/>
      <c r="T349" s="565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559</v>
      </c>
      <c r="B350" s="54" t="s">
        <v>560</v>
      </c>
      <c r="C350" s="31">
        <v>4301011868</v>
      </c>
      <c r="D350" s="572">
        <v>4680115884861</v>
      </c>
      <c r="E350" s="573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6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4"/>
      <c r="R350" s="564"/>
      <c r="S350" s="564"/>
      <c r="T350" s="565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7" t="s">
        <v>71</v>
      </c>
      <c r="Q351" s="578"/>
      <c r="R351" s="578"/>
      <c r="S351" s="578"/>
      <c r="T351" s="578"/>
      <c r="U351" s="578"/>
      <c r="V351" s="579"/>
      <c r="W351" s="37" t="s">
        <v>72</v>
      </c>
      <c r="X351" s="561">
        <f>IFERROR(X344/H344,"0")+IFERROR(X345/H345,"0")+IFERROR(X346/H346,"0")+IFERROR(X347/H347,"0")+IFERROR(X348/H348,"0")+IFERROR(X349/H349,"0")+IFERROR(X350/H350,"0")</f>
        <v>80</v>
      </c>
      <c r="Y351" s="561">
        <f>IFERROR(Y344/H344,"0")+IFERROR(Y345/H345,"0")+IFERROR(Y346/H346,"0")+IFERROR(Y347/H347,"0")+IFERROR(Y348/H348,"0")+IFERROR(Y349/H349,"0")+IFERROR(Y350/H350,"0")</f>
        <v>80</v>
      </c>
      <c r="Z351" s="561">
        <f>IFERROR(IF(Z344="",0,Z344),"0")+IFERROR(IF(Z345="",0,Z345),"0")+IFERROR(IF(Z346="",0,Z346),"0")+IFERROR(IF(Z347="",0,Z347),"0")+IFERROR(IF(Z348="",0,Z348),"0")+IFERROR(IF(Z349="",0,Z349),"0")+IFERROR(IF(Z350="",0,Z350),"0")</f>
        <v>1.7399999999999998</v>
      </c>
      <c r="AA351" s="562"/>
      <c r="AB351" s="562"/>
      <c r="AC351" s="562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7" t="s">
        <v>71</v>
      </c>
      <c r="Q352" s="578"/>
      <c r="R352" s="578"/>
      <c r="S352" s="578"/>
      <c r="T352" s="578"/>
      <c r="U352" s="578"/>
      <c r="V352" s="579"/>
      <c r="W352" s="37" t="s">
        <v>69</v>
      </c>
      <c r="X352" s="561">
        <f>IFERROR(SUM(X344:X350),"0")</f>
        <v>1200</v>
      </c>
      <c r="Y352" s="561">
        <f>IFERROR(SUM(Y344:Y350),"0")</f>
        <v>1200</v>
      </c>
      <c r="Z352" s="37"/>
      <c r="AA352" s="562"/>
      <c r="AB352" s="562"/>
      <c r="AC352" s="562"/>
    </row>
    <row r="353" spans="1:68" ht="14.25" customHeight="1" x14ac:dyDescent="0.25">
      <c r="A353" s="574" t="s">
        <v>134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5"/>
      <c r="AB353" s="555"/>
      <c r="AC353" s="555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72">
        <v>4607091383980</v>
      </c>
      <c r="E354" s="573"/>
      <c r="F354" s="558">
        <v>2.5</v>
      </c>
      <c r="G354" s="32">
        <v>6</v>
      </c>
      <c r="H354" s="558">
        <v>15</v>
      </c>
      <c r="I354" s="558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4"/>
      <c r="R354" s="564"/>
      <c r="S354" s="564"/>
      <c r="T354" s="565"/>
      <c r="U354" s="34"/>
      <c r="V354" s="34"/>
      <c r="W354" s="35" t="s">
        <v>69</v>
      </c>
      <c r="X354" s="559">
        <v>300</v>
      </c>
      <c r="Y354" s="560">
        <f>IFERROR(IF(X354="",0,CEILING((X354/$H354),1)*$H354),"")</f>
        <v>300</v>
      </c>
      <c r="Z354" s="36">
        <f>IFERROR(IF(Y354=0,"",ROUNDUP(Y354/H354,0)*0.02175),"")</f>
        <v>0.43499999999999994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309.60000000000002</v>
      </c>
      <c r="BN354" s="64">
        <f>IFERROR(Y354*I354/H354,"0")</f>
        <v>309.60000000000002</v>
      </c>
      <c r="BO354" s="64">
        <f>IFERROR(1/J354*(X354/H354),"0")</f>
        <v>0.41666666666666663</v>
      </c>
      <c r="BP354" s="64">
        <f>IFERROR(1/J354*(Y354/H354),"0")</f>
        <v>0.41666666666666663</v>
      </c>
    </row>
    <row r="355" spans="1:68" ht="16.5" customHeight="1" x14ac:dyDescent="0.25">
      <c r="A355" s="54" t="s">
        <v>564</v>
      </c>
      <c r="B355" s="54" t="s">
        <v>565</v>
      </c>
      <c r="C355" s="31">
        <v>4301020179</v>
      </c>
      <c r="D355" s="572">
        <v>4607091384178</v>
      </c>
      <c r="E355" s="573"/>
      <c r="F355" s="558">
        <v>0.4</v>
      </c>
      <c r="G355" s="32">
        <v>10</v>
      </c>
      <c r="H355" s="558">
        <v>4</v>
      </c>
      <c r="I355" s="558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4"/>
      <c r="R355" s="564"/>
      <c r="S355" s="564"/>
      <c r="T355" s="565"/>
      <c r="U355" s="34"/>
      <c r="V355" s="34"/>
      <c r="W355" s="35" t="s">
        <v>69</v>
      </c>
      <c r="X355" s="559">
        <v>0</v>
      </c>
      <c r="Y355" s="56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7" t="s">
        <v>71</v>
      </c>
      <c r="Q356" s="578"/>
      <c r="R356" s="578"/>
      <c r="S356" s="578"/>
      <c r="T356" s="578"/>
      <c r="U356" s="578"/>
      <c r="V356" s="579"/>
      <c r="W356" s="37" t="s">
        <v>72</v>
      </c>
      <c r="X356" s="561">
        <f>IFERROR(X354/H354,"0")+IFERROR(X355/H355,"0")</f>
        <v>20</v>
      </c>
      <c r="Y356" s="561">
        <f>IFERROR(Y354/H354,"0")+IFERROR(Y355/H355,"0")</f>
        <v>20</v>
      </c>
      <c r="Z356" s="561">
        <f>IFERROR(IF(Z354="",0,Z354),"0")+IFERROR(IF(Z355="",0,Z355),"0")</f>
        <v>0.43499999999999994</v>
      </c>
      <c r="AA356" s="562"/>
      <c r="AB356" s="562"/>
      <c r="AC356" s="562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7" t="s">
        <v>71</v>
      </c>
      <c r="Q357" s="578"/>
      <c r="R357" s="578"/>
      <c r="S357" s="578"/>
      <c r="T357" s="578"/>
      <c r="U357" s="578"/>
      <c r="V357" s="579"/>
      <c r="W357" s="37" t="s">
        <v>69</v>
      </c>
      <c r="X357" s="561">
        <f>IFERROR(SUM(X354:X355),"0")</f>
        <v>300</v>
      </c>
      <c r="Y357" s="561">
        <f>IFERROR(SUM(Y354:Y355),"0")</f>
        <v>300</v>
      </c>
      <c r="Z357" s="37"/>
      <c r="AA357" s="562"/>
      <c r="AB357" s="562"/>
      <c r="AC357" s="562"/>
    </row>
    <row r="358" spans="1:68" ht="14.25" customHeight="1" x14ac:dyDescent="0.25">
      <c r="A358" s="574" t="s">
        <v>73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5"/>
      <c r="AB358" s="555"/>
      <c r="AC358" s="555"/>
    </row>
    <row r="359" spans="1:68" ht="27" customHeight="1" x14ac:dyDescent="0.25">
      <c r="A359" s="54" t="s">
        <v>566</v>
      </c>
      <c r="B359" s="54" t="s">
        <v>567</v>
      </c>
      <c r="C359" s="31">
        <v>4301051903</v>
      </c>
      <c r="D359" s="572">
        <v>4607091383928</v>
      </c>
      <c r="E359" s="573"/>
      <c r="F359" s="558">
        <v>1.5</v>
      </c>
      <c r="G359" s="32">
        <v>6</v>
      </c>
      <c r="H359" s="558">
        <v>9</v>
      </c>
      <c r="I359" s="558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1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4"/>
      <c r="R359" s="564"/>
      <c r="S359" s="564"/>
      <c r="T359" s="565"/>
      <c r="U359" s="34"/>
      <c r="V359" s="34"/>
      <c r="W359" s="35" t="s">
        <v>69</v>
      </c>
      <c r="X359" s="559">
        <v>0</v>
      </c>
      <c r="Y359" s="56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569</v>
      </c>
      <c r="B360" s="54" t="s">
        <v>570</v>
      </c>
      <c r="C360" s="31">
        <v>4301051897</v>
      </c>
      <c r="D360" s="572">
        <v>4607091384260</v>
      </c>
      <c r="E360" s="573"/>
      <c r="F360" s="558">
        <v>1.5</v>
      </c>
      <c r="G360" s="32">
        <v>6</v>
      </c>
      <c r="H360" s="558">
        <v>9</v>
      </c>
      <c r="I360" s="558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4"/>
      <c r="R360" s="564"/>
      <c r="S360" s="564"/>
      <c r="T360" s="565"/>
      <c r="U360" s="34"/>
      <c r="V360" s="34"/>
      <c r="W360" s="35" t="s">
        <v>69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7" t="s">
        <v>71</v>
      </c>
      <c r="Q361" s="578"/>
      <c r="R361" s="578"/>
      <c r="S361" s="578"/>
      <c r="T361" s="578"/>
      <c r="U361" s="578"/>
      <c r="V361" s="579"/>
      <c r="W361" s="37" t="s">
        <v>72</v>
      </c>
      <c r="X361" s="561">
        <f>IFERROR(X359/H359,"0")+IFERROR(X360/H360,"0")</f>
        <v>0</v>
      </c>
      <c r="Y361" s="561">
        <f>IFERROR(Y359/H359,"0")+IFERROR(Y360/H360,"0")</f>
        <v>0</v>
      </c>
      <c r="Z361" s="561">
        <f>IFERROR(IF(Z359="",0,Z359),"0")+IFERROR(IF(Z360="",0,Z360),"0")</f>
        <v>0</v>
      </c>
      <c r="AA361" s="562"/>
      <c r="AB361" s="562"/>
      <c r="AC361" s="562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7" t="s">
        <v>71</v>
      </c>
      <c r="Q362" s="578"/>
      <c r="R362" s="578"/>
      <c r="S362" s="578"/>
      <c r="T362" s="578"/>
      <c r="U362" s="578"/>
      <c r="V362" s="579"/>
      <c r="W362" s="37" t="s">
        <v>69</v>
      </c>
      <c r="X362" s="561">
        <f>IFERROR(SUM(X359:X360),"0")</f>
        <v>0</v>
      </c>
      <c r="Y362" s="561">
        <f>IFERROR(SUM(Y359:Y360),"0")</f>
        <v>0</v>
      </c>
      <c r="Z362" s="37"/>
      <c r="AA362" s="562"/>
      <c r="AB362" s="562"/>
      <c r="AC362" s="562"/>
    </row>
    <row r="363" spans="1:68" ht="14.25" customHeight="1" x14ac:dyDescent="0.25">
      <c r="A363" s="574" t="s">
        <v>169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5"/>
      <c r="AB363" s="555"/>
      <c r="AC363" s="555"/>
    </row>
    <row r="364" spans="1:68" ht="27" customHeight="1" x14ac:dyDescent="0.25">
      <c r="A364" s="54" t="s">
        <v>572</v>
      </c>
      <c r="B364" s="54" t="s">
        <v>573</v>
      </c>
      <c r="C364" s="31">
        <v>4301060439</v>
      </c>
      <c r="D364" s="572">
        <v>4607091384673</v>
      </c>
      <c r="E364" s="573"/>
      <c r="F364" s="558">
        <v>1.5</v>
      </c>
      <c r="G364" s="32">
        <v>6</v>
      </c>
      <c r="H364" s="558">
        <v>9</v>
      </c>
      <c r="I364" s="558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4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4"/>
      <c r="R364" s="564"/>
      <c r="S364" s="564"/>
      <c r="T364" s="565"/>
      <c r="U364" s="34"/>
      <c r="V364" s="34"/>
      <c r="W364" s="35" t="s">
        <v>69</v>
      </c>
      <c r="X364" s="559">
        <v>0</v>
      </c>
      <c r="Y364" s="560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7" t="s">
        <v>71</v>
      </c>
      <c r="Q365" s="578"/>
      <c r="R365" s="578"/>
      <c r="S365" s="578"/>
      <c r="T365" s="578"/>
      <c r="U365" s="578"/>
      <c r="V365" s="579"/>
      <c r="W365" s="37" t="s">
        <v>72</v>
      </c>
      <c r="X365" s="561">
        <f>IFERROR(X364/H364,"0")</f>
        <v>0</v>
      </c>
      <c r="Y365" s="561">
        <f>IFERROR(Y364/H364,"0")</f>
        <v>0</v>
      </c>
      <c r="Z365" s="561">
        <f>IFERROR(IF(Z364="",0,Z364),"0")</f>
        <v>0</v>
      </c>
      <c r="AA365" s="562"/>
      <c r="AB365" s="562"/>
      <c r="AC365" s="562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7" t="s">
        <v>71</v>
      </c>
      <c r="Q366" s="578"/>
      <c r="R366" s="578"/>
      <c r="S366" s="578"/>
      <c r="T366" s="578"/>
      <c r="U366" s="578"/>
      <c r="V366" s="579"/>
      <c r="W366" s="37" t="s">
        <v>69</v>
      </c>
      <c r="X366" s="561">
        <f>IFERROR(SUM(X364:X364),"0")</f>
        <v>0</v>
      </c>
      <c r="Y366" s="561">
        <f>IFERROR(SUM(Y364:Y364),"0")</f>
        <v>0</v>
      </c>
      <c r="Z366" s="37"/>
      <c r="AA366" s="562"/>
      <c r="AB366" s="562"/>
      <c r="AC366" s="562"/>
    </row>
    <row r="367" spans="1:68" ht="16.5" customHeight="1" x14ac:dyDescent="0.25">
      <c r="A367" s="582" t="s">
        <v>575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4"/>
      <c r="AB367" s="554"/>
      <c r="AC367" s="554"/>
    </row>
    <row r="368" spans="1:68" ht="14.25" customHeight="1" x14ac:dyDescent="0.25">
      <c r="A368" s="574" t="s">
        <v>102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5"/>
      <c r="AB368" s="555"/>
      <c r="AC368" s="555"/>
    </row>
    <row r="369" spans="1:68" ht="37.5" customHeight="1" x14ac:dyDescent="0.25">
      <c r="A369" s="54" t="s">
        <v>576</v>
      </c>
      <c r="B369" s="54" t="s">
        <v>577</v>
      </c>
      <c r="C369" s="31">
        <v>4301011873</v>
      </c>
      <c r="D369" s="572">
        <v>4680115881907</v>
      </c>
      <c r="E369" s="573"/>
      <c r="F369" s="558">
        <v>1.8</v>
      </c>
      <c r="G369" s="32">
        <v>6</v>
      </c>
      <c r="H369" s="558">
        <v>10.8</v>
      </c>
      <c r="I369" s="558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4"/>
      <c r="R369" s="564"/>
      <c r="S369" s="564"/>
      <c r="T369" s="565"/>
      <c r="U369" s="34"/>
      <c r="V369" s="34"/>
      <c r="W369" s="35" t="s">
        <v>69</v>
      </c>
      <c r="X369" s="559">
        <v>0</v>
      </c>
      <c r="Y369" s="56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579</v>
      </c>
      <c r="B370" s="54" t="s">
        <v>580</v>
      </c>
      <c r="C370" s="31">
        <v>4301011874</v>
      </c>
      <c r="D370" s="572">
        <v>4680115884892</v>
      </c>
      <c r="E370" s="573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6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0" s="564"/>
      <c r="R370" s="564"/>
      <c r="S370" s="564"/>
      <c r="T370" s="565"/>
      <c r="U370" s="34"/>
      <c r="V370" s="34"/>
      <c r="W370" s="35" t="s">
        <v>69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582</v>
      </c>
      <c r="B371" s="54" t="s">
        <v>583</v>
      </c>
      <c r="C371" s="31">
        <v>4301011875</v>
      </c>
      <c r="D371" s="572">
        <v>4680115884885</v>
      </c>
      <c r="E371" s="573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4"/>
      <c r="R371" s="564"/>
      <c r="S371" s="564"/>
      <c r="T371" s="565"/>
      <c r="U371" s="34"/>
      <c r="V371" s="34"/>
      <c r="W371" s="35" t="s">
        <v>69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584</v>
      </c>
      <c r="B372" s="54" t="s">
        <v>585</v>
      </c>
      <c r="C372" s="31">
        <v>4301011871</v>
      </c>
      <c r="D372" s="572">
        <v>4680115884908</v>
      </c>
      <c r="E372" s="573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67</v>
      </c>
      <c r="N372" s="33"/>
      <c r="O372" s="32">
        <v>60</v>
      </c>
      <c r="P372" s="7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4"/>
      <c r="R372" s="564"/>
      <c r="S372" s="564"/>
      <c r="T372" s="565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581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68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7" t="s">
        <v>71</v>
      </c>
      <c r="Q373" s="578"/>
      <c r="R373" s="578"/>
      <c r="S373" s="578"/>
      <c r="T373" s="578"/>
      <c r="U373" s="578"/>
      <c r="V373" s="579"/>
      <c r="W373" s="37" t="s">
        <v>72</v>
      </c>
      <c r="X373" s="561">
        <f>IFERROR(X369/H369,"0")+IFERROR(X370/H370,"0")+IFERROR(X371/H371,"0")+IFERROR(X372/H372,"0")</f>
        <v>0</v>
      </c>
      <c r="Y373" s="561">
        <f>IFERROR(Y369/H369,"0")+IFERROR(Y370/H370,"0")+IFERROR(Y371/H371,"0")+IFERROR(Y372/H372,"0")</f>
        <v>0</v>
      </c>
      <c r="Z373" s="561">
        <f>IFERROR(IF(Z369="",0,Z369),"0")+IFERROR(IF(Z370="",0,Z370),"0")+IFERROR(IF(Z371="",0,Z371),"0")+IFERROR(IF(Z372="",0,Z372),"0")</f>
        <v>0</v>
      </c>
      <c r="AA373" s="562"/>
      <c r="AB373" s="562"/>
      <c r="AC373" s="562"/>
    </row>
    <row r="374" spans="1:68" x14ac:dyDescent="0.2">
      <c r="A374" s="569"/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70"/>
      <c r="P374" s="577" t="s">
        <v>71</v>
      </c>
      <c r="Q374" s="578"/>
      <c r="R374" s="578"/>
      <c r="S374" s="578"/>
      <c r="T374" s="578"/>
      <c r="U374" s="578"/>
      <c r="V374" s="579"/>
      <c r="W374" s="37" t="s">
        <v>69</v>
      </c>
      <c r="X374" s="561">
        <f>IFERROR(SUM(X369:X372),"0")</f>
        <v>0</v>
      </c>
      <c r="Y374" s="561">
        <f>IFERROR(SUM(Y369:Y372),"0")</f>
        <v>0</v>
      </c>
      <c r="Z374" s="37"/>
      <c r="AA374" s="562"/>
      <c r="AB374" s="562"/>
      <c r="AC374" s="562"/>
    </row>
    <row r="375" spans="1:68" ht="14.25" customHeight="1" x14ac:dyDescent="0.25">
      <c r="A375" s="574" t="s">
        <v>63</v>
      </c>
      <c r="B375" s="569"/>
      <c r="C375" s="569"/>
      <c r="D375" s="569"/>
      <c r="E375" s="569"/>
      <c r="F375" s="569"/>
      <c r="G375" s="569"/>
      <c r="H375" s="569"/>
      <c r="I375" s="569"/>
      <c r="J375" s="569"/>
      <c r="K375" s="569"/>
      <c r="L375" s="569"/>
      <c r="M375" s="569"/>
      <c r="N375" s="569"/>
      <c r="O375" s="569"/>
      <c r="P375" s="569"/>
      <c r="Q375" s="569"/>
      <c r="R375" s="569"/>
      <c r="S375" s="569"/>
      <c r="T375" s="569"/>
      <c r="U375" s="569"/>
      <c r="V375" s="569"/>
      <c r="W375" s="569"/>
      <c r="X375" s="569"/>
      <c r="Y375" s="569"/>
      <c r="Z375" s="569"/>
      <c r="AA375" s="555"/>
      <c r="AB375" s="555"/>
      <c r="AC375" s="555"/>
    </row>
    <row r="376" spans="1:68" ht="27" customHeight="1" x14ac:dyDescent="0.25">
      <c r="A376" s="54" t="s">
        <v>586</v>
      </c>
      <c r="B376" s="54" t="s">
        <v>587</v>
      </c>
      <c r="C376" s="31">
        <v>4301031303</v>
      </c>
      <c r="D376" s="572">
        <v>4607091384802</v>
      </c>
      <c r="E376" s="573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67</v>
      </c>
      <c r="N376" s="33"/>
      <c r="O376" s="32">
        <v>35</v>
      </c>
      <c r="P376" s="6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4"/>
      <c r="R376" s="564"/>
      <c r="S376" s="564"/>
      <c r="T376" s="565"/>
      <c r="U376" s="34"/>
      <c r="V376" s="34"/>
      <c r="W376" s="35" t="s">
        <v>69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588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68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7" t="s">
        <v>71</v>
      </c>
      <c r="Q377" s="578"/>
      <c r="R377" s="578"/>
      <c r="S377" s="578"/>
      <c r="T377" s="578"/>
      <c r="U377" s="578"/>
      <c r="V377" s="579"/>
      <c r="W377" s="37" t="s">
        <v>72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x14ac:dyDescent="0.2">
      <c r="A378" s="569"/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70"/>
      <c r="P378" s="577" t="s">
        <v>71</v>
      </c>
      <c r="Q378" s="578"/>
      <c r="R378" s="578"/>
      <c r="S378" s="578"/>
      <c r="T378" s="578"/>
      <c r="U378" s="578"/>
      <c r="V378" s="579"/>
      <c r="W378" s="37" t="s">
        <v>69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customHeight="1" x14ac:dyDescent="0.25">
      <c r="A379" s="574" t="s">
        <v>73</v>
      </c>
      <c r="B379" s="569"/>
      <c r="C379" s="569"/>
      <c r="D379" s="569"/>
      <c r="E379" s="569"/>
      <c r="F379" s="569"/>
      <c r="G379" s="569"/>
      <c r="H379" s="569"/>
      <c r="I379" s="569"/>
      <c r="J379" s="569"/>
      <c r="K379" s="569"/>
      <c r="L379" s="569"/>
      <c r="M379" s="569"/>
      <c r="N379" s="569"/>
      <c r="O379" s="569"/>
      <c r="P379" s="569"/>
      <c r="Q379" s="569"/>
      <c r="R379" s="569"/>
      <c r="S379" s="569"/>
      <c r="T379" s="569"/>
      <c r="U379" s="569"/>
      <c r="V379" s="569"/>
      <c r="W379" s="569"/>
      <c r="X379" s="569"/>
      <c r="Y379" s="569"/>
      <c r="Z379" s="569"/>
      <c r="AA379" s="555"/>
      <c r="AB379" s="555"/>
      <c r="AC379" s="555"/>
    </row>
    <row r="380" spans="1:68" ht="27" customHeight="1" x14ac:dyDescent="0.25">
      <c r="A380" s="54" t="s">
        <v>589</v>
      </c>
      <c r="B380" s="54" t="s">
        <v>590</v>
      </c>
      <c r="C380" s="31">
        <v>4301051899</v>
      </c>
      <c r="D380" s="572">
        <v>4607091384246</v>
      </c>
      <c r="E380" s="573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4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4"/>
      <c r="R380" s="564"/>
      <c r="S380" s="564"/>
      <c r="T380" s="565"/>
      <c r="U380" s="34"/>
      <c r="V380" s="34"/>
      <c r="W380" s="35" t="s">
        <v>69</v>
      </c>
      <c r="X380" s="559">
        <v>1460</v>
      </c>
      <c r="Y380" s="560">
        <f>IFERROR(IF(X380="",0,CEILING((X380/$H380),1)*$H380),"")</f>
        <v>1467</v>
      </c>
      <c r="Z380" s="36">
        <f>IFERROR(IF(Y380=0,"",ROUNDUP(Y380/H380,0)*0.01898),"")</f>
        <v>3.0937399999999999</v>
      </c>
      <c r="AA380" s="56"/>
      <c r="AB380" s="57"/>
      <c r="AC380" s="425" t="s">
        <v>591</v>
      </c>
      <c r="AG380" s="64"/>
      <c r="AJ380" s="68"/>
      <c r="AK380" s="68">
        <v>0</v>
      </c>
      <c r="BB380" s="426" t="s">
        <v>1</v>
      </c>
      <c r="BM380" s="64">
        <f>IFERROR(X380*I380/H380,"0")</f>
        <v>1544.1933333333334</v>
      </c>
      <c r="BN380" s="64">
        <f>IFERROR(Y380*I380/H380,"0")</f>
        <v>1551.597</v>
      </c>
      <c r="BO380" s="64">
        <f>IFERROR(1/J380*(X380/H380),"0")</f>
        <v>2.5347222222222223</v>
      </c>
      <c r="BP380" s="64">
        <f>IFERROR(1/J380*(Y380/H380),"0")</f>
        <v>2.546875</v>
      </c>
    </row>
    <row r="381" spans="1:68" ht="27" customHeight="1" x14ac:dyDescent="0.25">
      <c r="A381" s="54" t="s">
        <v>592</v>
      </c>
      <c r="B381" s="54" t="s">
        <v>593</v>
      </c>
      <c r="C381" s="31">
        <v>4301051660</v>
      </c>
      <c r="D381" s="572">
        <v>4607091384253</v>
      </c>
      <c r="E381" s="573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6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4"/>
      <c r="R381" s="564"/>
      <c r="S381" s="564"/>
      <c r="T381" s="565"/>
      <c r="U381" s="34"/>
      <c r="V381" s="34"/>
      <c r="W381" s="35" t="s">
        <v>69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591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68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7" t="s">
        <v>71</v>
      </c>
      <c r="Q382" s="578"/>
      <c r="R382" s="578"/>
      <c r="S382" s="578"/>
      <c r="T382" s="578"/>
      <c r="U382" s="578"/>
      <c r="V382" s="579"/>
      <c r="W382" s="37" t="s">
        <v>72</v>
      </c>
      <c r="X382" s="561">
        <f>IFERROR(X380/H380,"0")+IFERROR(X381/H381,"0")</f>
        <v>162.22222222222223</v>
      </c>
      <c r="Y382" s="561">
        <f>IFERROR(Y380/H380,"0")+IFERROR(Y381/H381,"0")</f>
        <v>163</v>
      </c>
      <c r="Z382" s="561">
        <f>IFERROR(IF(Z380="",0,Z380),"0")+IFERROR(IF(Z381="",0,Z381),"0")</f>
        <v>3.0937399999999999</v>
      </c>
      <c r="AA382" s="562"/>
      <c r="AB382" s="562"/>
      <c r="AC382" s="562"/>
    </row>
    <row r="383" spans="1:68" x14ac:dyDescent="0.2">
      <c r="A383" s="569"/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70"/>
      <c r="P383" s="577" t="s">
        <v>71</v>
      </c>
      <c r="Q383" s="578"/>
      <c r="R383" s="578"/>
      <c r="S383" s="578"/>
      <c r="T383" s="578"/>
      <c r="U383" s="578"/>
      <c r="V383" s="579"/>
      <c r="W383" s="37" t="s">
        <v>69</v>
      </c>
      <c r="X383" s="561">
        <f>IFERROR(SUM(X380:X381),"0")</f>
        <v>1460</v>
      </c>
      <c r="Y383" s="561">
        <f>IFERROR(SUM(Y380:Y381),"0")</f>
        <v>1467</v>
      </c>
      <c r="Z383" s="37"/>
      <c r="AA383" s="562"/>
      <c r="AB383" s="562"/>
      <c r="AC383" s="562"/>
    </row>
    <row r="384" spans="1:68" ht="14.25" customHeight="1" x14ac:dyDescent="0.25">
      <c r="A384" s="574" t="s">
        <v>169</v>
      </c>
      <c r="B384" s="569"/>
      <c r="C384" s="569"/>
      <c r="D384" s="569"/>
      <c r="E384" s="569"/>
      <c r="F384" s="569"/>
      <c r="G384" s="569"/>
      <c r="H384" s="569"/>
      <c r="I384" s="569"/>
      <c r="J384" s="569"/>
      <c r="K384" s="569"/>
      <c r="L384" s="569"/>
      <c r="M384" s="569"/>
      <c r="N384" s="569"/>
      <c r="O384" s="569"/>
      <c r="P384" s="569"/>
      <c r="Q384" s="569"/>
      <c r="R384" s="569"/>
      <c r="S384" s="569"/>
      <c r="T384" s="569"/>
      <c r="U384" s="569"/>
      <c r="V384" s="569"/>
      <c r="W384" s="569"/>
      <c r="X384" s="569"/>
      <c r="Y384" s="569"/>
      <c r="Z384" s="569"/>
      <c r="AA384" s="555"/>
      <c r="AB384" s="555"/>
      <c r="AC384" s="555"/>
    </row>
    <row r="385" spans="1:68" ht="27" customHeight="1" x14ac:dyDescent="0.25">
      <c r="A385" s="54" t="s">
        <v>594</v>
      </c>
      <c r="B385" s="54" t="s">
        <v>595</v>
      </c>
      <c r="C385" s="31">
        <v>4301060441</v>
      </c>
      <c r="D385" s="572">
        <v>4607091389357</v>
      </c>
      <c r="E385" s="573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88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4"/>
      <c r="R385" s="564"/>
      <c r="S385" s="564"/>
      <c r="T385" s="565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596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68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7" t="s">
        <v>71</v>
      </c>
      <c r="Q386" s="578"/>
      <c r="R386" s="578"/>
      <c r="S386" s="578"/>
      <c r="T386" s="578"/>
      <c r="U386" s="578"/>
      <c r="V386" s="579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69"/>
      <c r="B387" s="569"/>
      <c r="C387" s="569"/>
      <c r="D387" s="569"/>
      <c r="E387" s="569"/>
      <c r="F387" s="569"/>
      <c r="G387" s="569"/>
      <c r="H387" s="569"/>
      <c r="I387" s="569"/>
      <c r="J387" s="569"/>
      <c r="K387" s="569"/>
      <c r="L387" s="569"/>
      <c r="M387" s="569"/>
      <c r="N387" s="569"/>
      <c r="O387" s="570"/>
      <c r="P387" s="577" t="s">
        <v>71</v>
      </c>
      <c r="Q387" s="578"/>
      <c r="R387" s="578"/>
      <c r="S387" s="578"/>
      <c r="T387" s="578"/>
      <c r="U387" s="578"/>
      <c r="V387" s="579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52" t="s">
        <v>597</v>
      </c>
      <c r="B388" s="653"/>
      <c r="C388" s="653"/>
      <c r="D388" s="653"/>
      <c r="E388" s="653"/>
      <c r="F388" s="653"/>
      <c r="G388" s="653"/>
      <c r="H388" s="653"/>
      <c r="I388" s="653"/>
      <c r="J388" s="653"/>
      <c r="K388" s="653"/>
      <c r="L388" s="653"/>
      <c r="M388" s="653"/>
      <c r="N388" s="653"/>
      <c r="O388" s="653"/>
      <c r="P388" s="653"/>
      <c r="Q388" s="653"/>
      <c r="R388" s="653"/>
      <c r="S388" s="653"/>
      <c r="T388" s="653"/>
      <c r="U388" s="653"/>
      <c r="V388" s="653"/>
      <c r="W388" s="653"/>
      <c r="X388" s="653"/>
      <c r="Y388" s="653"/>
      <c r="Z388" s="653"/>
      <c r="AA388" s="48"/>
      <c r="AB388" s="48"/>
      <c r="AC388" s="48"/>
    </row>
    <row r="389" spans="1:68" ht="16.5" customHeight="1" x14ac:dyDescent="0.25">
      <c r="A389" s="582" t="s">
        <v>598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4"/>
      <c r="AB389" s="554"/>
      <c r="AC389" s="554"/>
    </row>
    <row r="390" spans="1:68" ht="14.25" customHeight="1" x14ac:dyDescent="0.25">
      <c r="A390" s="574" t="s">
        <v>63</v>
      </c>
      <c r="B390" s="569"/>
      <c r="C390" s="569"/>
      <c r="D390" s="569"/>
      <c r="E390" s="569"/>
      <c r="F390" s="569"/>
      <c r="G390" s="569"/>
      <c r="H390" s="569"/>
      <c r="I390" s="569"/>
      <c r="J390" s="569"/>
      <c r="K390" s="569"/>
      <c r="L390" s="569"/>
      <c r="M390" s="569"/>
      <c r="N390" s="569"/>
      <c r="O390" s="569"/>
      <c r="P390" s="569"/>
      <c r="Q390" s="569"/>
      <c r="R390" s="569"/>
      <c r="S390" s="569"/>
      <c r="T390" s="569"/>
      <c r="U390" s="569"/>
      <c r="V390" s="569"/>
      <c r="W390" s="569"/>
      <c r="X390" s="569"/>
      <c r="Y390" s="569"/>
      <c r="Z390" s="569"/>
      <c r="AA390" s="555"/>
      <c r="AB390" s="555"/>
      <c r="AC390" s="555"/>
    </row>
    <row r="391" spans="1:68" ht="27" customHeight="1" x14ac:dyDescent="0.25">
      <c r="A391" s="54" t="s">
        <v>599</v>
      </c>
      <c r="B391" s="54" t="s">
        <v>600</v>
      </c>
      <c r="C391" s="31">
        <v>4301031405</v>
      </c>
      <c r="D391" s="572">
        <v>4680115886100</v>
      </c>
      <c r="E391" s="573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4"/>
      <c r="R391" s="564"/>
      <c r="S391" s="564"/>
      <c r="T391" s="565"/>
      <c r="U391" s="34"/>
      <c r="V391" s="34"/>
      <c r="W391" s="35" t="s">
        <v>69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601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customHeight="1" x14ac:dyDescent="0.25">
      <c r="A392" s="54" t="s">
        <v>602</v>
      </c>
      <c r="B392" s="54" t="s">
        <v>603</v>
      </c>
      <c r="C392" s="31">
        <v>4301031382</v>
      </c>
      <c r="D392" s="572">
        <v>4680115886117</v>
      </c>
      <c r="E392" s="573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602</v>
      </c>
      <c r="B393" s="54" t="s">
        <v>605</v>
      </c>
      <c r="C393" s="31">
        <v>4301031406</v>
      </c>
      <c r="D393" s="572">
        <v>4680115886117</v>
      </c>
      <c r="E393" s="573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4"/>
      <c r="R393" s="564"/>
      <c r="S393" s="564"/>
      <c r="T393" s="565"/>
      <c r="U393" s="34"/>
      <c r="V393" s="34"/>
      <c r="W393" s="35" t="s">
        <v>69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4301031402</v>
      </c>
      <c r="D394" s="572">
        <v>4680115886124</v>
      </c>
      <c r="E394" s="573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4"/>
      <c r="R394" s="564"/>
      <c r="S394" s="564"/>
      <c r="T394" s="565"/>
      <c r="U394" s="34"/>
      <c r="V394" s="34"/>
      <c r="W394" s="35" t="s">
        <v>69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4301031366</v>
      </c>
      <c r="D395" s="572">
        <v>4680115883147</v>
      </c>
      <c r="E395" s="573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4"/>
      <c r="R395" s="564"/>
      <c r="S395" s="564"/>
      <c r="T395" s="565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601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611</v>
      </c>
      <c r="B396" s="54" t="s">
        <v>612</v>
      </c>
      <c r="C396" s="31">
        <v>4301031362</v>
      </c>
      <c r="D396" s="572">
        <v>4607091384338</v>
      </c>
      <c r="E396" s="573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4"/>
      <c r="R396" s="564"/>
      <c r="S396" s="564"/>
      <c r="T396" s="565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601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customHeight="1" x14ac:dyDescent="0.25">
      <c r="A397" s="54" t="s">
        <v>613</v>
      </c>
      <c r="B397" s="54" t="s">
        <v>614</v>
      </c>
      <c r="C397" s="31">
        <v>4301031361</v>
      </c>
      <c r="D397" s="572">
        <v>4607091389524</v>
      </c>
      <c r="E397" s="573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4"/>
      <c r="R397" s="564"/>
      <c r="S397" s="564"/>
      <c r="T397" s="565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615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616</v>
      </c>
      <c r="B398" s="54" t="s">
        <v>617</v>
      </c>
      <c r="C398" s="31">
        <v>4301031364</v>
      </c>
      <c r="D398" s="572">
        <v>4680115883161</v>
      </c>
      <c r="E398" s="573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4"/>
      <c r="R398" s="564"/>
      <c r="S398" s="564"/>
      <c r="T398" s="565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619</v>
      </c>
      <c r="B399" s="54" t="s">
        <v>620</v>
      </c>
      <c r="C399" s="31">
        <v>4301031358</v>
      </c>
      <c r="D399" s="572">
        <v>4607091389531</v>
      </c>
      <c r="E399" s="573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4"/>
      <c r="R399" s="564"/>
      <c r="S399" s="564"/>
      <c r="T399" s="565"/>
      <c r="U399" s="34"/>
      <c r="V399" s="34"/>
      <c r="W399" s="35" t="s">
        <v>69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621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customHeight="1" x14ac:dyDescent="0.25">
      <c r="A400" s="54" t="s">
        <v>622</v>
      </c>
      <c r="B400" s="54" t="s">
        <v>623</v>
      </c>
      <c r="C400" s="31">
        <v>4301031360</v>
      </c>
      <c r="D400" s="572">
        <v>4607091384345</v>
      </c>
      <c r="E400" s="573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4"/>
      <c r="R400" s="564"/>
      <c r="S400" s="564"/>
      <c r="T400" s="565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68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7" t="s">
        <v>71</v>
      </c>
      <c r="Q401" s="578"/>
      <c r="R401" s="578"/>
      <c r="S401" s="578"/>
      <c r="T401" s="578"/>
      <c r="U401" s="578"/>
      <c r="V401" s="579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x14ac:dyDescent="0.2">
      <c r="A402" s="569"/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70"/>
      <c r="P402" s="577" t="s">
        <v>71</v>
      </c>
      <c r="Q402" s="578"/>
      <c r="R402" s="578"/>
      <c r="S402" s="578"/>
      <c r="T402" s="578"/>
      <c r="U402" s="578"/>
      <c r="V402" s="579"/>
      <c r="W402" s="37" t="s">
        <v>69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customHeight="1" x14ac:dyDescent="0.25">
      <c r="A403" s="574" t="s">
        <v>73</v>
      </c>
      <c r="B403" s="569"/>
      <c r="C403" s="569"/>
      <c r="D403" s="569"/>
      <c r="E403" s="569"/>
      <c r="F403" s="569"/>
      <c r="G403" s="569"/>
      <c r="H403" s="569"/>
      <c r="I403" s="569"/>
      <c r="J403" s="569"/>
      <c r="K403" s="569"/>
      <c r="L403" s="569"/>
      <c r="M403" s="569"/>
      <c r="N403" s="569"/>
      <c r="O403" s="569"/>
      <c r="P403" s="569"/>
      <c r="Q403" s="569"/>
      <c r="R403" s="569"/>
      <c r="S403" s="569"/>
      <c r="T403" s="569"/>
      <c r="U403" s="569"/>
      <c r="V403" s="569"/>
      <c r="W403" s="569"/>
      <c r="X403" s="569"/>
      <c r="Y403" s="569"/>
      <c r="Z403" s="569"/>
      <c r="AA403" s="555"/>
      <c r="AB403" s="555"/>
      <c r="AC403" s="555"/>
    </row>
    <row r="404" spans="1:68" ht="27" customHeight="1" x14ac:dyDescent="0.25">
      <c r="A404" s="54" t="s">
        <v>624</v>
      </c>
      <c r="B404" s="54" t="s">
        <v>625</v>
      </c>
      <c r="C404" s="31">
        <v>4301051284</v>
      </c>
      <c r="D404" s="572">
        <v>4607091384352</v>
      </c>
      <c r="E404" s="573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60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4"/>
      <c r="R404" s="564"/>
      <c r="S404" s="564"/>
      <c r="T404" s="565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627</v>
      </c>
      <c r="B405" s="54" t="s">
        <v>628</v>
      </c>
      <c r="C405" s="31">
        <v>4301051431</v>
      </c>
      <c r="D405" s="572">
        <v>4607091389654</v>
      </c>
      <c r="E405" s="573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6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4"/>
      <c r="R405" s="564"/>
      <c r="S405" s="564"/>
      <c r="T405" s="565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68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7" t="s">
        <v>71</v>
      </c>
      <c r="Q406" s="578"/>
      <c r="R406" s="578"/>
      <c r="S406" s="578"/>
      <c r="T406" s="578"/>
      <c r="U406" s="578"/>
      <c r="V406" s="579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x14ac:dyDescent="0.2">
      <c r="A407" s="569"/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70"/>
      <c r="P407" s="577" t="s">
        <v>71</v>
      </c>
      <c r="Q407" s="578"/>
      <c r="R407" s="578"/>
      <c r="S407" s="578"/>
      <c r="T407" s="578"/>
      <c r="U407" s="578"/>
      <c r="V407" s="579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customHeight="1" x14ac:dyDescent="0.25">
      <c r="A408" s="582" t="s">
        <v>630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4"/>
      <c r="AB408" s="554"/>
      <c r="AC408" s="554"/>
    </row>
    <row r="409" spans="1:68" ht="14.25" customHeight="1" x14ac:dyDescent="0.25">
      <c r="A409" s="574" t="s">
        <v>134</v>
      </c>
      <c r="B409" s="569"/>
      <c r="C409" s="569"/>
      <c r="D409" s="569"/>
      <c r="E409" s="569"/>
      <c r="F409" s="569"/>
      <c r="G409" s="569"/>
      <c r="H409" s="569"/>
      <c r="I409" s="569"/>
      <c r="J409" s="569"/>
      <c r="K409" s="569"/>
      <c r="L409" s="569"/>
      <c r="M409" s="569"/>
      <c r="N409" s="569"/>
      <c r="O409" s="569"/>
      <c r="P409" s="569"/>
      <c r="Q409" s="569"/>
      <c r="R409" s="569"/>
      <c r="S409" s="569"/>
      <c r="T409" s="569"/>
      <c r="U409" s="569"/>
      <c r="V409" s="569"/>
      <c r="W409" s="569"/>
      <c r="X409" s="569"/>
      <c r="Y409" s="569"/>
      <c r="Z409" s="569"/>
      <c r="AA409" s="555"/>
      <c r="AB409" s="555"/>
      <c r="AC409" s="555"/>
    </row>
    <row r="410" spans="1:68" ht="27" customHeight="1" x14ac:dyDescent="0.25">
      <c r="A410" s="54" t="s">
        <v>631</v>
      </c>
      <c r="B410" s="54" t="s">
        <v>632</v>
      </c>
      <c r="C410" s="31">
        <v>4301020319</v>
      </c>
      <c r="D410" s="572">
        <v>4680115885240</v>
      </c>
      <c r="E410" s="573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67</v>
      </c>
      <c r="N410" s="33"/>
      <c r="O410" s="32">
        <v>40</v>
      </c>
      <c r="P410" s="88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4"/>
      <c r="R410" s="564"/>
      <c r="S410" s="564"/>
      <c r="T410" s="565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633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68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7" t="s">
        <v>71</v>
      </c>
      <c r="Q411" s="578"/>
      <c r="R411" s="578"/>
      <c r="S411" s="578"/>
      <c r="T411" s="578"/>
      <c r="U411" s="578"/>
      <c r="V411" s="579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69"/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70"/>
      <c r="P412" s="577" t="s">
        <v>71</v>
      </c>
      <c r="Q412" s="578"/>
      <c r="R412" s="578"/>
      <c r="S412" s="578"/>
      <c r="T412" s="578"/>
      <c r="U412" s="578"/>
      <c r="V412" s="579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74" t="s">
        <v>63</v>
      </c>
      <c r="B413" s="569"/>
      <c r="C413" s="569"/>
      <c r="D413" s="569"/>
      <c r="E413" s="569"/>
      <c r="F413" s="569"/>
      <c r="G413" s="569"/>
      <c r="H413" s="569"/>
      <c r="I413" s="569"/>
      <c r="J413" s="569"/>
      <c r="K413" s="569"/>
      <c r="L413" s="569"/>
      <c r="M413" s="569"/>
      <c r="N413" s="569"/>
      <c r="O413" s="569"/>
      <c r="P413" s="569"/>
      <c r="Q413" s="569"/>
      <c r="R413" s="569"/>
      <c r="S413" s="569"/>
      <c r="T413" s="569"/>
      <c r="U413" s="569"/>
      <c r="V413" s="569"/>
      <c r="W413" s="569"/>
      <c r="X413" s="569"/>
      <c r="Y413" s="569"/>
      <c r="Z413" s="569"/>
      <c r="AA413" s="555"/>
      <c r="AB413" s="555"/>
      <c r="AC413" s="555"/>
    </row>
    <row r="414" spans="1:68" ht="27" customHeight="1" x14ac:dyDescent="0.25">
      <c r="A414" s="54" t="s">
        <v>634</v>
      </c>
      <c r="B414" s="54" t="s">
        <v>635</v>
      </c>
      <c r="C414" s="31">
        <v>4301031403</v>
      </c>
      <c r="D414" s="572">
        <v>4680115886094</v>
      </c>
      <c r="E414" s="573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4"/>
      <c r="R414" s="564"/>
      <c r="S414" s="564"/>
      <c r="T414" s="565"/>
      <c r="U414" s="34"/>
      <c r="V414" s="34"/>
      <c r="W414" s="35" t="s">
        <v>69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637</v>
      </c>
      <c r="B415" s="54" t="s">
        <v>638</v>
      </c>
      <c r="C415" s="31">
        <v>4301031363</v>
      </c>
      <c r="D415" s="572">
        <v>4607091389425</v>
      </c>
      <c r="E415" s="573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4"/>
      <c r="R415" s="564"/>
      <c r="S415" s="564"/>
      <c r="T415" s="565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639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640</v>
      </c>
      <c r="B416" s="54" t="s">
        <v>641</v>
      </c>
      <c r="C416" s="31">
        <v>4301031373</v>
      </c>
      <c r="D416" s="572">
        <v>4680115880771</v>
      </c>
      <c r="E416" s="573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7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4"/>
      <c r="R416" s="564"/>
      <c r="S416" s="564"/>
      <c r="T416" s="565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642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643</v>
      </c>
      <c r="B417" s="54" t="s">
        <v>644</v>
      </c>
      <c r="C417" s="31">
        <v>4301031359</v>
      </c>
      <c r="D417" s="572">
        <v>4607091389500</v>
      </c>
      <c r="E417" s="573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2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4"/>
      <c r="R417" s="564"/>
      <c r="S417" s="564"/>
      <c r="T417" s="565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642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68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7" t="s">
        <v>71</v>
      </c>
      <c r="Q418" s="578"/>
      <c r="R418" s="578"/>
      <c r="S418" s="578"/>
      <c r="T418" s="578"/>
      <c r="U418" s="578"/>
      <c r="V418" s="579"/>
      <c r="W418" s="37" t="s">
        <v>72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x14ac:dyDescent="0.2">
      <c r="A419" s="569"/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70"/>
      <c r="P419" s="577" t="s">
        <v>71</v>
      </c>
      <c r="Q419" s="578"/>
      <c r="R419" s="578"/>
      <c r="S419" s="578"/>
      <c r="T419" s="578"/>
      <c r="U419" s="578"/>
      <c r="V419" s="579"/>
      <c r="W419" s="37" t="s">
        <v>69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customHeight="1" x14ac:dyDescent="0.25">
      <c r="A420" s="582" t="s">
        <v>645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4"/>
      <c r="AB420" s="554"/>
      <c r="AC420" s="554"/>
    </row>
    <row r="421" spans="1:68" ht="14.25" customHeight="1" x14ac:dyDescent="0.25">
      <c r="A421" s="574" t="s">
        <v>63</v>
      </c>
      <c r="B421" s="569"/>
      <c r="C421" s="569"/>
      <c r="D421" s="569"/>
      <c r="E421" s="569"/>
      <c r="F421" s="569"/>
      <c r="G421" s="569"/>
      <c r="H421" s="569"/>
      <c r="I421" s="569"/>
      <c r="J421" s="569"/>
      <c r="K421" s="569"/>
      <c r="L421" s="569"/>
      <c r="M421" s="569"/>
      <c r="N421" s="569"/>
      <c r="O421" s="569"/>
      <c r="P421" s="569"/>
      <c r="Q421" s="569"/>
      <c r="R421" s="569"/>
      <c r="S421" s="569"/>
      <c r="T421" s="569"/>
      <c r="U421" s="569"/>
      <c r="V421" s="569"/>
      <c r="W421" s="569"/>
      <c r="X421" s="569"/>
      <c r="Y421" s="569"/>
      <c r="Z421" s="569"/>
      <c r="AA421" s="555"/>
      <c r="AB421" s="555"/>
      <c r="AC421" s="555"/>
    </row>
    <row r="422" spans="1:68" ht="27" customHeight="1" x14ac:dyDescent="0.25">
      <c r="A422" s="54" t="s">
        <v>646</v>
      </c>
      <c r="B422" s="54" t="s">
        <v>647</v>
      </c>
      <c r="C422" s="31">
        <v>4301031347</v>
      </c>
      <c r="D422" s="572">
        <v>4680115885110</v>
      </c>
      <c r="E422" s="573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67</v>
      </c>
      <c r="N422" s="33"/>
      <c r="O422" s="32">
        <v>50</v>
      </c>
      <c r="P422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4"/>
      <c r="R422" s="564"/>
      <c r="S422" s="564"/>
      <c r="T422" s="565"/>
      <c r="U422" s="34"/>
      <c r="V422" s="34"/>
      <c r="W422" s="35" t="s">
        <v>69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648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68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7" t="s">
        <v>71</v>
      </c>
      <c r="Q423" s="578"/>
      <c r="R423" s="578"/>
      <c r="S423" s="578"/>
      <c r="T423" s="578"/>
      <c r="U423" s="578"/>
      <c r="V423" s="579"/>
      <c r="W423" s="37" t="s">
        <v>72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x14ac:dyDescent="0.2">
      <c r="A424" s="569"/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70"/>
      <c r="P424" s="577" t="s">
        <v>71</v>
      </c>
      <c r="Q424" s="578"/>
      <c r="R424" s="578"/>
      <c r="S424" s="578"/>
      <c r="T424" s="578"/>
      <c r="U424" s="578"/>
      <c r="V424" s="579"/>
      <c r="W424" s="37" t="s">
        <v>69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customHeight="1" x14ac:dyDescent="0.25">
      <c r="A425" s="582" t="s">
        <v>649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4"/>
      <c r="AB425" s="554"/>
      <c r="AC425" s="554"/>
    </row>
    <row r="426" spans="1:68" ht="14.25" customHeight="1" x14ac:dyDescent="0.25">
      <c r="A426" s="574" t="s">
        <v>63</v>
      </c>
      <c r="B426" s="569"/>
      <c r="C426" s="569"/>
      <c r="D426" s="569"/>
      <c r="E426" s="569"/>
      <c r="F426" s="569"/>
      <c r="G426" s="569"/>
      <c r="H426" s="569"/>
      <c r="I426" s="569"/>
      <c r="J426" s="569"/>
      <c r="K426" s="569"/>
      <c r="L426" s="569"/>
      <c r="M426" s="569"/>
      <c r="N426" s="569"/>
      <c r="O426" s="569"/>
      <c r="P426" s="569"/>
      <c r="Q426" s="569"/>
      <c r="R426" s="569"/>
      <c r="S426" s="569"/>
      <c r="T426" s="569"/>
      <c r="U426" s="569"/>
      <c r="V426" s="569"/>
      <c r="W426" s="569"/>
      <c r="X426" s="569"/>
      <c r="Y426" s="569"/>
      <c r="Z426" s="569"/>
      <c r="AA426" s="555"/>
      <c r="AB426" s="555"/>
      <c r="AC426" s="555"/>
    </row>
    <row r="427" spans="1:68" ht="27" customHeight="1" x14ac:dyDescent="0.25">
      <c r="A427" s="54" t="s">
        <v>650</v>
      </c>
      <c r="B427" s="54" t="s">
        <v>651</v>
      </c>
      <c r="C427" s="31">
        <v>4301031261</v>
      </c>
      <c r="D427" s="572">
        <v>4680115885103</v>
      </c>
      <c r="E427" s="573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67</v>
      </c>
      <c r="N427" s="33"/>
      <c r="O427" s="32">
        <v>40</v>
      </c>
      <c r="P427" s="7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4"/>
      <c r="R427" s="564"/>
      <c r="S427" s="564"/>
      <c r="T427" s="565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652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68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7" t="s">
        <v>71</v>
      </c>
      <c r="Q428" s="578"/>
      <c r="R428" s="578"/>
      <c r="S428" s="578"/>
      <c r="T428" s="578"/>
      <c r="U428" s="578"/>
      <c r="V428" s="579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69"/>
      <c r="B429" s="569"/>
      <c r="C429" s="569"/>
      <c r="D429" s="569"/>
      <c r="E429" s="569"/>
      <c r="F429" s="569"/>
      <c r="G429" s="569"/>
      <c r="H429" s="569"/>
      <c r="I429" s="569"/>
      <c r="J429" s="569"/>
      <c r="K429" s="569"/>
      <c r="L429" s="569"/>
      <c r="M429" s="569"/>
      <c r="N429" s="569"/>
      <c r="O429" s="570"/>
      <c r="P429" s="577" t="s">
        <v>71</v>
      </c>
      <c r="Q429" s="578"/>
      <c r="R429" s="578"/>
      <c r="S429" s="578"/>
      <c r="T429" s="578"/>
      <c r="U429" s="578"/>
      <c r="V429" s="579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52" t="s">
        <v>653</v>
      </c>
      <c r="B430" s="653"/>
      <c r="C430" s="653"/>
      <c r="D430" s="653"/>
      <c r="E430" s="653"/>
      <c r="F430" s="653"/>
      <c r="G430" s="653"/>
      <c r="H430" s="653"/>
      <c r="I430" s="653"/>
      <c r="J430" s="653"/>
      <c r="K430" s="653"/>
      <c r="L430" s="653"/>
      <c r="M430" s="653"/>
      <c r="N430" s="653"/>
      <c r="O430" s="653"/>
      <c r="P430" s="653"/>
      <c r="Q430" s="653"/>
      <c r="R430" s="653"/>
      <c r="S430" s="653"/>
      <c r="T430" s="653"/>
      <c r="U430" s="653"/>
      <c r="V430" s="653"/>
      <c r="W430" s="653"/>
      <c r="X430" s="653"/>
      <c r="Y430" s="653"/>
      <c r="Z430" s="653"/>
      <c r="AA430" s="48"/>
      <c r="AB430" s="48"/>
      <c r="AC430" s="48"/>
    </row>
    <row r="431" spans="1:68" ht="16.5" customHeight="1" x14ac:dyDescent="0.25">
      <c r="A431" s="582" t="s">
        <v>653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4"/>
      <c r="AB431" s="554"/>
      <c r="AC431" s="554"/>
    </row>
    <row r="432" spans="1:68" ht="14.25" customHeight="1" x14ac:dyDescent="0.25">
      <c r="A432" s="574" t="s">
        <v>102</v>
      </c>
      <c r="B432" s="569"/>
      <c r="C432" s="569"/>
      <c r="D432" s="569"/>
      <c r="E432" s="569"/>
      <c r="F432" s="569"/>
      <c r="G432" s="569"/>
      <c r="H432" s="569"/>
      <c r="I432" s="569"/>
      <c r="J432" s="569"/>
      <c r="K432" s="569"/>
      <c r="L432" s="569"/>
      <c r="M432" s="569"/>
      <c r="N432" s="569"/>
      <c r="O432" s="569"/>
      <c r="P432" s="569"/>
      <c r="Q432" s="569"/>
      <c r="R432" s="569"/>
      <c r="S432" s="569"/>
      <c r="T432" s="569"/>
      <c r="U432" s="569"/>
      <c r="V432" s="569"/>
      <c r="W432" s="569"/>
      <c r="X432" s="569"/>
      <c r="Y432" s="569"/>
      <c r="Z432" s="569"/>
      <c r="AA432" s="555"/>
      <c r="AB432" s="555"/>
      <c r="AC432" s="555"/>
    </row>
    <row r="433" spans="1:68" ht="27" customHeight="1" x14ac:dyDescent="0.25">
      <c r="A433" s="54" t="s">
        <v>654</v>
      </c>
      <c r="B433" s="54" t="s">
        <v>655</v>
      </c>
      <c r="C433" s="31">
        <v>4301011795</v>
      </c>
      <c r="D433" s="572">
        <v>4607091389067</v>
      </c>
      <c r="E433" s="573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4"/>
      <c r="R433" s="564"/>
      <c r="S433" s="564"/>
      <c r="T433" s="565"/>
      <c r="U433" s="34"/>
      <c r="V433" s="34"/>
      <c r="W433" s="35" t="s">
        <v>69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656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customHeight="1" x14ac:dyDescent="0.25">
      <c r="A434" s="54" t="s">
        <v>657</v>
      </c>
      <c r="B434" s="54" t="s">
        <v>658</v>
      </c>
      <c r="C434" s="31">
        <v>4301011961</v>
      </c>
      <c r="D434" s="572">
        <v>4680115885271</v>
      </c>
      <c r="E434" s="573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4"/>
      <c r="R434" s="564"/>
      <c r="S434" s="564"/>
      <c r="T434" s="565"/>
      <c r="U434" s="34"/>
      <c r="V434" s="34"/>
      <c r="W434" s="35" t="s">
        <v>69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659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660</v>
      </c>
      <c r="B435" s="54" t="s">
        <v>661</v>
      </c>
      <c r="C435" s="31">
        <v>4301011376</v>
      </c>
      <c r="D435" s="572">
        <v>4680115885226</v>
      </c>
      <c r="E435" s="573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8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4"/>
      <c r="R435" s="564"/>
      <c r="S435" s="564"/>
      <c r="T435" s="565"/>
      <c r="U435" s="34"/>
      <c r="V435" s="34"/>
      <c r="W435" s="35" t="s">
        <v>69</v>
      </c>
      <c r="X435" s="559">
        <v>900</v>
      </c>
      <c r="Y435" s="560">
        <f t="shared" si="58"/>
        <v>902.88</v>
      </c>
      <c r="Z435" s="36">
        <f t="shared" si="59"/>
        <v>2.0451600000000001</v>
      </c>
      <c r="AA435" s="56"/>
      <c r="AB435" s="57"/>
      <c r="AC435" s="473" t="s">
        <v>662</v>
      </c>
      <c r="AG435" s="64"/>
      <c r="AJ435" s="68"/>
      <c r="AK435" s="68">
        <v>0</v>
      </c>
      <c r="BB435" s="474" t="s">
        <v>1</v>
      </c>
      <c r="BM435" s="64">
        <f t="shared" si="60"/>
        <v>961.36363636363637</v>
      </c>
      <c r="BN435" s="64">
        <f t="shared" si="61"/>
        <v>964.43999999999994</v>
      </c>
      <c r="BO435" s="64">
        <f t="shared" si="62"/>
        <v>1.638986013986014</v>
      </c>
      <c r="BP435" s="64">
        <f t="shared" si="63"/>
        <v>1.6442307692307694</v>
      </c>
    </row>
    <row r="436" spans="1:68" ht="27" customHeight="1" x14ac:dyDescent="0.25">
      <c r="A436" s="54" t="s">
        <v>663</v>
      </c>
      <c r="B436" s="54" t="s">
        <v>664</v>
      </c>
      <c r="C436" s="31">
        <v>4301012145</v>
      </c>
      <c r="D436" s="572">
        <v>4607091383522</v>
      </c>
      <c r="E436" s="573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7" t="s">
        <v>665</v>
      </c>
      <c r="Q436" s="564"/>
      <c r="R436" s="564"/>
      <c r="S436" s="564"/>
      <c r="T436" s="565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667</v>
      </c>
      <c r="B437" s="54" t="s">
        <v>668</v>
      </c>
      <c r="C437" s="31">
        <v>4301011774</v>
      </c>
      <c r="D437" s="572">
        <v>4680115884502</v>
      </c>
      <c r="E437" s="573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4"/>
      <c r="R437" s="564"/>
      <c r="S437" s="564"/>
      <c r="T437" s="565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4301011771</v>
      </c>
      <c r="D438" s="572">
        <v>4607091389104</v>
      </c>
      <c r="E438" s="573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4"/>
      <c r="R438" s="564"/>
      <c r="S438" s="564"/>
      <c r="T438" s="565"/>
      <c r="U438" s="34"/>
      <c r="V438" s="34"/>
      <c r="W438" s="35" t="s">
        <v>69</v>
      </c>
      <c r="X438" s="559">
        <v>500</v>
      </c>
      <c r="Y438" s="560">
        <f t="shared" si="58"/>
        <v>501.6</v>
      </c>
      <c r="Z438" s="36">
        <f t="shared" si="59"/>
        <v>1.1362000000000001</v>
      </c>
      <c r="AA438" s="56"/>
      <c r="AB438" s="57"/>
      <c r="AC438" s="479" t="s">
        <v>672</v>
      </c>
      <c r="AG438" s="64"/>
      <c r="AJ438" s="68"/>
      <c r="AK438" s="68">
        <v>0</v>
      </c>
      <c r="BB438" s="480" t="s">
        <v>1</v>
      </c>
      <c r="BM438" s="64">
        <f t="shared" si="60"/>
        <v>534.09090909090912</v>
      </c>
      <c r="BN438" s="64">
        <f t="shared" si="61"/>
        <v>535.79999999999995</v>
      </c>
      <c r="BO438" s="64">
        <f t="shared" si="62"/>
        <v>0.91054778554778548</v>
      </c>
      <c r="BP438" s="64">
        <f t="shared" si="63"/>
        <v>0.91346153846153855</v>
      </c>
    </row>
    <row r="439" spans="1:68" ht="16.5" customHeight="1" x14ac:dyDescent="0.25">
      <c r="A439" s="54" t="s">
        <v>673</v>
      </c>
      <c r="B439" s="54" t="s">
        <v>674</v>
      </c>
      <c r="C439" s="31">
        <v>4301011799</v>
      </c>
      <c r="D439" s="572">
        <v>4680115884519</v>
      </c>
      <c r="E439" s="573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85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4"/>
      <c r="R439" s="564"/>
      <c r="S439" s="564"/>
      <c r="T439" s="565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675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4301012125</v>
      </c>
      <c r="D440" s="572">
        <v>4680115886391</v>
      </c>
      <c r="E440" s="573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4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4"/>
      <c r="R440" s="564"/>
      <c r="S440" s="564"/>
      <c r="T440" s="565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656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678</v>
      </c>
      <c r="B441" s="54" t="s">
        <v>679</v>
      </c>
      <c r="C441" s="31">
        <v>4301012035</v>
      </c>
      <c r="D441" s="572">
        <v>4680115880603</v>
      </c>
      <c r="E441" s="573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4"/>
      <c r="R441" s="564"/>
      <c r="S441" s="564"/>
      <c r="T441" s="565"/>
      <c r="U441" s="34"/>
      <c r="V441" s="34"/>
      <c r="W441" s="35" t="s">
        <v>69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656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680</v>
      </c>
      <c r="B442" s="54" t="s">
        <v>681</v>
      </c>
      <c r="C442" s="31">
        <v>4301012146</v>
      </c>
      <c r="D442" s="572">
        <v>4607091389999</v>
      </c>
      <c r="E442" s="573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685" t="s">
        <v>682</v>
      </c>
      <c r="Q442" s="564"/>
      <c r="R442" s="564"/>
      <c r="S442" s="564"/>
      <c r="T442" s="565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4301012036</v>
      </c>
      <c r="D443" s="572">
        <v>4680115882782</v>
      </c>
      <c r="E443" s="573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4"/>
      <c r="R443" s="564"/>
      <c r="S443" s="564"/>
      <c r="T443" s="565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659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685</v>
      </c>
      <c r="B444" s="54" t="s">
        <v>686</v>
      </c>
      <c r="C444" s="31">
        <v>4301012050</v>
      </c>
      <c r="D444" s="572">
        <v>4680115885479</v>
      </c>
      <c r="E444" s="573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89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4"/>
      <c r="R444" s="564"/>
      <c r="S444" s="564"/>
      <c r="T444" s="565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672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687</v>
      </c>
      <c r="B445" s="54" t="s">
        <v>688</v>
      </c>
      <c r="C445" s="31">
        <v>4301011784</v>
      </c>
      <c r="D445" s="572">
        <v>4607091389982</v>
      </c>
      <c r="E445" s="573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4"/>
      <c r="R445" s="564"/>
      <c r="S445" s="564"/>
      <c r="T445" s="565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672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687</v>
      </c>
      <c r="B446" s="54" t="s">
        <v>689</v>
      </c>
      <c r="C446" s="31">
        <v>4301012034</v>
      </c>
      <c r="D446" s="572">
        <v>4607091389982</v>
      </c>
      <c r="E446" s="573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4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4"/>
      <c r="R446" s="564"/>
      <c r="S446" s="564"/>
      <c r="T446" s="565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672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68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7" t="s">
        <v>71</v>
      </c>
      <c r="Q447" s="578"/>
      <c r="R447" s="578"/>
      <c r="S447" s="578"/>
      <c r="T447" s="578"/>
      <c r="U447" s="578"/>
      <c r="V447" s="579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265.15151515151513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266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3.1813600000000002</v>
      </c>
      <c r="AA447" s="562"/>
      <c r="AB447" s="562"/>
      <c r="AC447" s="562"/>
    </row>
    <row r="448" spans="1:68" x14ac:dyDescent="0.2">
      <c r="A448" s="569"/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70"/>
      <c r="P448" s="577" t="s">
        <v>71</v>
      </c>
      <c r="Q448" s="578"/>
      <c r="R448" s="578"/>
      <c r="S448" s="578"/>
      <c r="T448" s="578"/>
      <c r="U448" s="578"/>
      <c r="V448" s="579"/>
      <c r="W448" s="37" t="s">
        <v>69</v>
      </c>
      <c r="X448" s="561">
        <f>IFERROR(SUM(X433:X446),"0")</f>
        <v>1400</v>
      </c>
      <c r="Y448" s="561">
        <f>IFERROR(SUM(Y433:Y446),"0")</f>
        <v>1404.48</v>
      </c>
      <c r="Z448" s="37"/>
      <c r="AA448" s="562"/>
      <c r="AB448" s="562"/>
      <c r="AC448" s="562"/>
    </row>
    <row r="449" spans="1:68" ht="14.25" customHeight="1" x14ac:dyDescent="0.25">
      <c r="A449" s="574" t="s">
        <v>134</v>
      </c>
      <c r="B449" s="569"/>
      <c r="C449" s="569"/>
      <c r="D449" s="569"/>
      <c r="E449" s="569"/>
      <c r="F449" s="569"/>
      <c r="G449" s="569"/>
      <c r="H449" s="569"/>
      <c r="I449" s="569"/>
      <c r="J449" s="569"/>
      <c r="K449" s="569"/>
      <c r="L449" s="569"/>
      <c r="M449" s="569"/>
      <c r="N449" s="569"/>
      <c r="O449" s="569"/>
      <c r="P449" s="569"/>
      <c r="Q449" s="569"/>
      <c r="R449" s="569"/>
      <c r="S449" s="569"/>
      <c r="T449" s="569"/>
      <c r="U449" s="569"/>
      <c r="V449" s="569"/>
      <c r="W449" s="569"/>
      <c r="X449" s="569"/>
      <c r="Y449" s="569"/>
      <c r="Z449" s="569"/>
      <c r="AA449" s="555"/>
      <c r="AB449" s="555"/>
      <c r="AC449" s="555"/>
    </row>
    <row r="450" spans="1:68" ht="16.5" customHeight="1" x14ac:dyDescent="0.25">
      <c r="A450" s="54" t="s">
        <v>690</v>
      </c>
      <c r="B450" s="54" t="s">
        <v>691</v>
      </c>
      <c r="C450" s="31">
        <v>4301020334</v>
      </c>
      <c r="D450" s="572">
        <v>4607091388930</v>
      </c>
      <c r="E450" s="573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0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4"/>
      <c r="R450" s="564"/>
      <c r="S450" s="564"/>
      <c r="T450" s="565"/>
      <c r="U450" s="34"/>
      <c r="V450" s="34"/>
      <c r="W450" s="35" t="s">
        <v>69</v>
      </c>
      <c r="X450" s="559">
        <v>700</v>
      </c>
      <c r="Y450" s="560">
        <f>IFERROR(IF(X450="",0,CEILING((X450/$H450),1)*$H450),"")</f>
        <v>702.24</v>
      </c>
      <c r="Z450" s="36">
        <f>IFERROR(IF(Y450=0,"",ROUNDUP(Y450/H450,0)*0.01196),"")</f>
        <v>1.5906800000000001</v>
      </c>
      <c r="AA450" s="56"/>
      <c r="AB450" s="57"/>
      <c r="AC450" s="497" t="s">
        <v>692</v>
      </c>
      <c r="AG450" s="64"/>
      <c r="AJ450" s="68"/>
      <c r="AK450" s="68">
        <v>0</v>
      </c>
      <c r="BB450" s="498" t="s">
        <v>1</v>
      </c>
      <c r="BM450" s="64">
        <f>IFERROR(X450*I450/H450,"0")</f>
        <v>747.72727272727275</v>
      </c>
      <c r="BN450" s="64">
        <f>IFERROR(Y450*I450/H450,"0")</f>
        <v>750.11999999999989</v>
      </c>
      <c r="BO450" s="64">
        <f>IFERROR(1/J450*(X450/H450),"0")</f>
        <v>1.2747668997668997</v>
      </c>
      <c r="BP450" s="64">
        <f>IFERROR(1/J450*(Y450/H450),"0")</f>
        <v>1.278846153846154</v>
      </c>
    </row>
    <row r="451" spans="1:68" ht="16.5" customHeight="1" x14ac:dyDescent="0.25">
      <c r="A451" s="54" t="s">
        <v>693</v>
      </c>
      <c r="B451" s="54" t="s">
        <v>694</v>
      </c>
      <c r="C451" s="31">
        <v>4301020384</v>
      </c>
      <c r="D451" s="572">
        <v>4680115886407</v>
      </c>
      <c r="E451" s="573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3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4"/>
      <c r="R451" s="564"/>
      <c r="S451" s="564"/>
      <c r="T451" s="565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692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695</v>
      </c>
      <c r="B452" s="54" t="s">
        <v>696</v>
      </c>
      <c r="C452" s="31">
        <v>4301020385</v>
      </c>
      <c r="D452" s="572">
        <v>4680115880054</v>
      </c>
      <c r="E452" s="573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59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4"/>
      <c r="R452" s="564"/>
      <c r="S452" s="564"/>
      <c r="T452" s="565"/>
      <c r="U452" s="34"/>
      <c r="V452" s="34"/>
      <c r="W452" s="35" t="s">
        <v>69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692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68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7" t="s">
        <v>71</v>
      </c>
      <c r="Q453" s="578"/>
      <c r="R453" s="578"/>
      <c r="S453" s="578"/>
      <c r="T453" s="578"/>
      <c r="U453" s="578"/>
      <c r="V453" s="579"/>
      <c r="W453" s="37" t="s">
        <v>72</v>
      </c>
      <c r="X453" s="561">
        <f>IFERROR(X450/H450,"0")+IFERROR(X451/H451,"0")+IFERROR(X452/H452,"0")</f>
        <v>132.57575757575756</v>
      </c>
      <c r="Y453" s="561">
        <f>IFERROR(Y450/H450,"0")+IFERROR(Y451/H451,"0")+IFERROR(Y452/H452,"0")</f>
        <v>133</v>
      </c>
      <c r="Z453" s="561">
        <f>IFERROR(IF(Z450="",0,Z450),"0")+IFERROR(IF(Z451="",0,Z451),"0")+IFERROR(IF(Z452="",0,Z452),"0")</f>
        <v>1.5906800000000001</v>
      </c>
      <c r="AA453" s="562"/>
      <c r="AB453" s="562"/>
      <c r="AC453" s="562"/>
    </row>
    <row r="454" spans="1:68" x14ac:dyDescent="0.2">
      <c r="A454" s="569"/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70"/>
      <c r="P454" s="577" t="s">
        <v>71</v>
      </c>
      <c r="Q454" s="578"/>
      <c r="R454" s="578"/>
      <c r="S454" s="578"/>
      <c r="T454" s="578"/>
      <c r="U454" s="578"/>
      <c r="V454" s="579"/>
      <c r="W454" s="37" t="s">
        <v>69</v>
      </c>
      <c r="X454" s="561">
        <f>IFERROR(SUM(X450:X452),"0")</f>
        <v>700</v>
      </c>
      <c r="Y454" s="561">
        <f>IFERROR(SUM(Y450:Y452),"0")</f>
        <v>702.24</v>
      </c>
      <c r="Z454" s="37"/>
      <c r="AA454" s="562"/>
      <c r="AB454" s="562"/>
      <c r="AC454" s="562"/>
    </row>
    <row r="455" spans="1:68" ht="14.25" customHeight="1" x14ac:dyDescent="0.25">
      <c r="A455" s="574" t="s">
        <v>63</v>
      </c>
      <c r="B455" s="569"/>
      <c r="C455" s="569"/>
      <c r="D455" s="569"/>
      <c r="E455" s="569"/>
      <c r="F455" s="569"/>
      <c r="G455" s="569"/>
      <c r="H455" s="569"/>
      <c r="I455" s="569"/>
      <c r="J455" s="569"/>
      <c r="K455" s="569"/>
      <c r="L455" s="569"/>
      <c r="M455" s="569"/>
      <c r="N455" s="569"/>
      <c r="O455" s="569"/>
      <c r="P455" s="569"/>
      <c r="Q455" s="569"/>
      <c r="R455" s="569"/>
      <c r="S455" s="569"/>
      <c r="T455" s="569"/>
      <c r="U455" s="569"/>
      <c r="V455" s="569"/>
      <c r="W455" s="569"/>
      <c r="X455" s="569"/>
      <c r="Y455" s="569"/>
      <c r="Z455" s="569"/>
      <c r="AA455" s="555"/>
      <c r="AB455" s="555"/>
      <c r="AC455" s="555"/>
    </row>
    <row r="456" spans="1:68" ht="27" customHeight="1" x14ac:dyDescent="0.25">
      <c r="A456" s="54" t="s">
        <v>697</v>
      </c>
      <c r="B456" s="54" t="s">
        <v>698</v>
      </c>
      <c r="C456" s="31">
        <v>4301031349</v>
      </c>
      <c r="D456" s="572">
        <v>4680115883116</v>
      </c>
      <c r="E456" s="573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4"/>
      <c r="R456" s="564"/>
      <c r="S456" s="564"/>
      <c r="T456" s="565"/>
      <c r="U456" s="34"/>
      <c r="V456" s="34"/>
      <c r="W456" s="35" t="s">
        <v>69</v>
      </c>
      <c r="X456" s="559">
        <v>0</v>
      </c>
      <c r="Y456" s="560">
        <f t="shared" ref="Y456:Y462" si="64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3" t="s">
        <v>699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0</v>
      </c>
      <c r="BN456" s="64">
        <f t="shared" ref="BN456:BN462" si="66">IFERROR(Y456*I456/H456,"0")</f>
        <v>0</v>
      </c>
      <c r="BO456" s="64">
        <f t="shared" ref="BO456:BO462" si="67">IFERROR(1/J456*(X456/H456),"0")</f>
        <v>0</v>
      </c>
      <c r="BP456" s="64">
        <f t="shared" ref="BP456:BP462" si="68">IFERROR(1/J456*(Y456/H456),"0")</f>
        <v>0</v>
      </c>
    </row>
    <row r="457" spans="1:68" ht="27" customHeight="1" x14ac:dyDescent="0.25">
      <c r="A457" s="54" t="s">
        <v>700</v>
      </c>
      <c r="B457" s="54" t="s">
        <v>701</v>
      </c>
      <c r="C457" s="31">
        <v>4301031350</v>
      </c>
      <c r="D457" s="572">
        <v>4680115883093</v>
      </c>
      <c r="E457" s="573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4"/>
      <c r="R457" s="564"/>
      <c r="S457" s="564"/>
      <c r="T457" s="565"/>
      <c r="U457" s="34"/>
      <c r="V457" s="34"/>
      <c r="W457" s="35" t="s">
        <v>69</v>
      </c>
      <c r="X457" s="559">
        <v>0</v>
      </c>
      <c r="Y457" s="560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702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703</v>
      </c>
      <c r="B458" s="54" t="s">
        <v>704</v>
      </c>
      <c r="C458" s="31">
        <v>4301031353</v>
      </c>
      <c r="D458" s="572">
        <v>4680115883109</v>
      </c>
      <c r="E458" s="573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4"/>
      <c r="R458" s="564"/>
      <c r="S458" s="564"/>
      <c r="T458" s="565"/>
      <c r="U458" s="34"/>
      <c r="V458" s="34"/>
      <c r="W458" s="35" t="s">
        <v>69</v>
      </c>
      <c r="X458" s="559">
        <v>600</v>
      </c>
      <c r="Y458" s="560">
        <f t="shared" si="64"/>
        <v>601.92000000000007</v>
      </c>
      <c r="Z458" s="36">
        <f>IFERROR(IF(Y458=0,"",ROUNDUP(Y458/H458,0)*0.01196),"")</f>
        <v>1.36344</v>
      </c>
      <c r="AA458" s="56"/>
      <c r="AB458" s="57"/>
      <c r="AC458" s="507" t="s">
        <v>705</v>
      </c>
      <c r="AG458" s="64"/>
      <c r="AJ458" s="68"/>
      <c r="AK458" s="68">
        <v>0</v>
      </c>
      <c r="BB458" s="508" t="s">
        <v>1</v>
      </c>
      <c r="BM458" s="64">
        <f t="shared" si="65"/>
        <v>640.90909090909088</v>
      </c>
      <c r="BN458" s="64">
        <f t="shared" si="66"/>
        <v>642.96</v>
      </c>
      <c r="BO458" s="64">
        <f t="shared" si="67"/>
        <v>1.0926573426573427</v>
      </c>
      <c r="BP458" s="64">
        <f t="shared" si="68"/>
        <v>1.0961538461538463</v>
      </c>
    </row>
    <row r="459" spans="1:68" ht="27" customHeight="1" x14ac:dyDescent="0.25">
      <c r="A459" s="54" t="s">
        <v>706</v>
      </c>
      <c r="B459" s="54" t="s">
        <v>707</v>
      </c>
      <c r="C459" s="31">
        <v>4301031351</v>
      </c>
      <c r="D459" s="572">
        <v>4680115882072</v>
      </c>
      <c r="E459" s="573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4"/>
      <c r="R459" s="564"/>
      <c r="S459" s="564"/>
      <c r="T459" s="565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699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706</v>
      </c>
      <c r="B460" s="54" t="s">
        <v>708</v>
      </c>
      <c r="C460" s="31">
        <v>4301031419</v>
      </c>
      <c r="D460" s="572">
        <v>4680115882072</v>
      </c>
      <c r="E460" s="573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9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4"/>
      <c r="R460" s="564"/>
      <c r="S460" s="564"/>
      <c r="T460" s="565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699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709</v>
      </c>
      <c r="B461" s="54" t="s">
        <v>710</v>
      </c>
      <c r="C461" s="31">
        <v>4301031418</v>
      </c>
      <c r="D461" s="572">
        <v>4680115882102</v>
      </c>
      <c r="E461" s="573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78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4"/>
      <c r="R461" s="564"/>
      <c r="S461" s="564"/>
      <c r="T461" s="565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702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711</v>
      </c>
      <c r="B462" s="54" t="s">
        <v>712</v>
      </c>
      <c r="C462" s="31">
        <v>4301031417</v>
      </c>
      <c r="D462" s="572">
        <v>4680115882096</v>
      </c>
      <c r="E462" s="573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80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4"/>
      <c r="R462" s="564"/>
      <c r="S462" s="564"/>
      <c r="T462" s="565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705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68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7" t="s">
        <v>71</v>
      </c>
      <c r="Q463" s="578"/>
      <c r="R463" s="578"/>
      <c r="S463" s="578"/>
      <c r="T463" s="578"/>
      <c r="U463" s="578"/>
      <c r="V463" s="579"/>
      <c r="W463" s="37" t="s">
        <v>72</v>
      </c>
      <c r="X463" s="561">
        <f>IFERROR(X456/H456,"0")+IFERROR(X457/H457,"0")+IFERROR(X458/H458,"0")+IFERROR(X459/H459,"0")+IFERROR(X460/H460,"0")+IFERROR(X461/H461,"0")+IFERROR(X462/H462,"0")</f>
        <v>113.63636363636363</v>
      </c>
      <c r="Y463" s="561">
        <f>IFERROR(Y456/H456,"0")+IFERROR(Y457/H457,"0")+IFERROR(Y458/H458,"0")+IFERROR(Y459/H459,"0")+IFERROR(Y460/H460,"0")+IFERROR(Y461/H461,"0")+IFERROR(Y462/H462,"0")</f>
        <v>114.00000000000001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1.36344</v>
      </c>
      <c r="AA463" s="562"/>
      <c r="AB463" s="562"/>
      <c r="AC463" s="562"/>
    </row>
    <row r="464" spans="1:68" x14ac:dyDescent="0.2">
      <c r="A464" s="569"/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70"/>
      <c r="P464" s="577" t="s">
        <v>71</v>
      </c>
      <c r="Q464" s="578"/>
      <c r="R464" s="578"/>
      <c r="S464" s="578"/>
      <c r="T464" s="578"/>
      <c r="U464" s="578"/>
      <c r="V464" s="579"/>
      <c r="W464" s="37" t="s">
        <v>69</v>
      </c>
      <c r="X464" s="561">
        <f>IFERROR(SUM(X456:X462),"0")</f>
        <v>600</v>
      </c>
      <c r="Y464" s="561">
        <f>IFERROR(SUM(Y456:Y462),"0")</f>
        <v>601.92000000000007</v>
      </c>
      <c r="Z464" s="37"/>
      <c r="AA464" s="562"/>
      <c r="AB464" s="562"/>
      <c r="AC464" s="562"/>
    </row>
    <row r="465" spans="1:68" ht="14.25" customHeight="1" x14ac:dyDescent="0.25">
      <c r="A465" s="574" t="s">
        <v>73</v>
      </c>
      <c r="B465" s="569"/>
      <c r="C465" s="569"/>
      <c r="D465" s="569"/>
      <c r="E465" s="569"/>
      <c r="F465" s="569"/>
      <c r="G465" s="569"/>
      <c r="H465" s="569"/>
      <c r="I465" s="569"/>
      <c r="J465" s="569"/>
      <c r="K465" s="569"/>
      <c r="L465" s="569"/>
      <c r="M465" s="569"/>
      <c r="N465" s="569"/>
      <c r="O465" s="569"/>
      <c r="P465" s="569"/>
      <c r="Q465" s="569"/>
      <c r="R465" s="569"/>
      <c r="S465" s="569"/>
      <c r="T465" s="569"/>
      <c r="U465" s="569"/>
      <c r="V465" s="569"/>
      <c r="W465" s="569"/>
      <c r="X465" s="569"/>
      <c r="Y465" s="569"/>
      <c r="Z465" s="569"/>
      <c r="AA465" s="555"/>
      <c r="AB465" s="555"/>
      <c r="AC465" s="555"/>
    </row>
    <row r="466" spans="1:68" ht="16.5" customHeight="1" x14ac:dyDescent="0.25">
      <c r="A466" s="54" t="s">
        <v>713</v>
      </c>
      <c r="B466" s="54" t="s">
        <v>714</v>
      </c>
      <c r="C466" s="31">
        <v>4301051232</v>
      </c>
      <c r="D466" s="572">
        <v>4607091383409</v>
      </c>
      <c r="E466" s="573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4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4"/>
      <c r="R466" s="564"/>
      <c r="S466" s="564"/>
      <c r="T466" s="565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715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716</v>
      </c>
      <c r="B467" s="54" t="s">
        <v>717</v>
      </c>
      <c r="C467" s="31">
        <v>4301051233</v>
      </c>
      <c r="D467" s="572">
        <v>4607091383416</v>
      </c>
      <c r="E467" s="573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6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4"/>
      <c r="R467" s="564"/>
      <c r="S467" s="564"/>
      <c r="T467" s="565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718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719</v>
      </c>
      <c r="B468" s="54" t="s">
        <v>720</v>
      </c>
      <c r="C468" s="31">
        <v>4301051064</v>
      </c>
      <c r="D468" s="572">
        <v>4680115883536</v>
      </c>
      <c r="E468" s="573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4"/>
      <c r="R468" s="564"/>
      <c r="S468" s="564"/>
      <c r="T468" s="565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721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68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7" t="s">
        <v>71</v>
      </c>
      <c r="Q469" s="578"/>
      <c r="R469" s="578"/>
      <c r="S469" s="578"/>
      <c r="T469" s="578"/>
      <c r="U469" s="578"/>
      <c r="V469" s="579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69"/>
      <c r="B470" s="569"/>
      <c r="C470" s="569"/>
      <c r="D470" s="569"/>
      <c r="E470" s="569"/>
      <c r="F470" s="569"/>
      <c r="G470" s="569"/>
      <c r="H470" s="569"/>
      <c r="I470" s="569"/>
      <c r="J470" s="569"/>
      <c r="K470" s="569"/>
      <c r="L470" s="569"/>
      <c r="M470" s="569"/>
      <c r="N470" s="569"/>
      <c r="O470" s="570"/>
      <c r="P470" s="577" t="s">
        <v>71</v>
      </c>
      <c r="Q470" s="578"/>
      <c r="R470" s="578"/>
      <c r="S470" s="578"/>
      <c r="T470" s="578"/>
      <c r="U470" s="578"/>
      <c r="V470" s="579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52" t="s">
        <v>722</v>
      </c>
      <c r="B471" s="653"/>
      <c r="C471" s="653"/>
      <c r="D471" s="653"/>
      <c r="E471" s="653"/>
      <c r="F471" s="653"/>
      <c r="G471" s="653"/>
      <c r="H471" s="653"/>
      <c r="I471" s="653"/>
      <c r="J471" s="653"/>
      <c r="K471" s="653"/>
      <c r="L471" s="653"/>
      <c r="M471" s="653"/>
      <c r="N471" s="653"/>
      <c r="O471" s="653"/>
      <c r="P471" s="653"/>
      <c r="Q471" s="653"/>
      <c r="R471" s="653"/>
      <c r="S471" s="653"/>
      <c r="T471" s="653"/>
      <c r="U471" s="653"/>
      <c r="V471" s="653"/>
      <c r="W471" s="653"/>
      <c r="X471" s="653"/>
      <c r="Y471" s="653"/>
      <c r="Z471" s="653"/>
      <c r="AA471" s="48"/>
      <c r="AB471" s="48"/>
      <c r="AC471" s="48"/>
    </row>
    <row r="472" spans="1:68" ht="16.5" customHeight="1" x14ac:dyDescent="0.25">
      <c r="A472" s="582" t="s">
        <v>722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4"/>
      <c r="AB472" s="554"/>
      <c r="AC472" s="554"/>
    </row>
    <row r="473" spans="1:68" ht="14.25" customHeight="1" x14ac:dyDescent="0.25">
      <c r="A473" s="574" t="s">
        <v>102</v>
      </c>
      <c r="B473" s="569"/>
      <c r="C473" s="569"/>
      <c r="D473" s="569"/>
      <c r="E473" s="569"/>
      <c r="F473" s="569"/>
      <c r="G473" s="569"/>
      <c r="H473" s="569"/>
      <c r="I473" s="569"/>
      <c r="J473" s="569"/>
      <c r="K473" s="569"/>
      <c r="L473" s="569"/>
      <c r="M473" s="569"/>
      <c r="N473" s="569"/>
      <c r="O473" s="569"/>
      <c r="P473" s="569"/>
      <c r="Q473" s="569"/>
      <c r="R473" s="569"/>
      <c r="S473" s="569"/>
      <c r="T473" s="569"/>
      <c r="U473" s="569"/>
      <c r="V473" s="569"/>
      <c r="W473" s="569"/>
      <c r="X473" s="569"/>
      <c r="Y473" s="569"/>
      <c r="Z473" s="569"/>
      <c r="AA473" s="555"/>
      <c r="AB473" s="555"/>
      <c r="AC473" s="555"/>
    </row>
    <row r="474" spans="1:68" ht="27" customHeight="1" x14ac:dyDescent="0.25">
      <c r="A474" s="54" t="s">
        <v>723</v>
      </c>
      <c r="B474" s="54" t="s">
        <v>724</v>
      </c>
      <c r="C474" s="31">
        <v>4301011763</v>
      </c>
      <c r="D474" s="572">
        <v>4640242181011</v>
      </c>
      <c r="E474" s="573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42" t="s">
        <v>725</v>
      </c>
      <c r="Q474" s="564"/>
      <c r="R474" s="564"/>
      <c r="S474" s="564"/>
      <c r="T474" s="565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727</v>
      </c>
      <c r="B475" s="54" t="s">
        <v>728</v>
      </c>
      <c r="C475" s="31">
        <v>4301011585</v>
      </c>
      <c r="D475" s="572">
        <v>4640242180441</v>
      </c>
      <c r="E475" s="573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9" t="s">
        <v>729</v>
      </c>
      <c r="Q475" s="564"/>
      <c r="R475" s="564"/>
      <c r="S475" s="564"/>
      <c r="T475" s="565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730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731</v>
      </c>
      <c r="B476" s="54" t="s">
        <v>732</v>
      </c>
      <c r="C476" s="31">
        <v>4301011584</v>
      </c>
      <c r="D476" s="572">
        <v>4640242180564</v>
      </c>
      <c r="E476" s="573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4" t="s">
        <v>733</v>
      </c>
      <c r="Q476" s="564"/>
      <c r="R476" s="564"/>
      <c r="S476" s="564"/>
      <c r="T476" s="565"/>
      <c r="U476" s="34"/>
      <c r="V476" s="34"/>
      <c r="W476" s="35" t="s">
        <v>69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734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735</v>
      </c>
      <c r="B477" s="54" t="s">
        <v>736</v>
      </c>
      <c r="C477" s="31">
        <v>4301011764</v>
      </c>
      <c r="D477" s="572">
        <v>4640242181189</v>
      </c>
      <c r="E477" s="573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51" t="s">
        <v>737</v>
      </c>
      <c r="Q477" s="564"/>
      <c r="R477" s="564"/>
      <c r="S477" s="564"/>
      <c r="T477" s="565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726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68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7" t="s">
        <v>71</v>
      </c>
      <c r="Q478" s="578"/>
      <c r="R478" s="578"/>
      <c r="S478" s="578"/>
      <c r="T478" s="578"/>
      <c r="U478" s="578"/>
      <c r="V478" s="579"/>
      <c r="W478" s="37" t="s">
        <v>72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x14ac:dyDescent="0.2">
      <c r="A479" s="569"/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70"/>
      <c r="P479" s="577" t="s">
        <v>71</v>
      </c>
      <c r="Q479" s="578"/>
      <c r="R479" s="578"/>
      <c r="S479" s="578"/>
      <c r="T479" s="578"/>
      <c r="U479" s="578"/>
      <c r="V479" s="579"/>
      <c r="W479" s="37" t="s">
        <v>69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customHeight="1" x14ac:dyDescent="0.25">
      <c r="A480" s="574" t="s">
        <v>134</v>
      </c>
      <c r="B480" s="569"/>
      <c r="C480" s="569"/>
      <c r="D480" s="569"/>
      <c r="E480" s="569"/>
      <c r="F480" s="569"/>
      <c r="G480" s="569"/>
      <c r="H480" s="569"/>
      <c r="I480" s="569"/>
      <c r="J480" s="569"/>
      <c r="K480" s="569"/>
      <c r="L480" s="569"/>
      <c r="M480" s="569"/>
      <c r="N480" s="569"/>
      <c r="O480" s="569"/>
      <c r="P480" s="569"/>
      <c r="Q480" s="569"/>
      <c r="R480" s="569"/>
      <c r="S480" s="569"/>
      <c r="T480" s="569"/>
      <c r="U480" s="569"/>
      <c r="V480" s="569"/>
      <c r="W480" s="569"/>
      <c r="X480" s="569"/>
      <c r="Y480" s="569"/>
      <c r="Z480" s="569"/>
      <c r="AA480" s="555"/>
      <c r="AB480" s="555"/>
      <c r="AC480" s="555"/>
    </row>
    <row r="481" spans="1:68" ht="27" customHeight="1" x14ac:dyDescent="0.25">
      <c r="A481" s="54" t="s">
        <v>738</v>
      </c>
      <c r="B481" s="54" t="s">
        <v>739</v>
      </c>
      <c r="C481" s="31">
        <v>4301020400</v>
      </c>
      <c r="D481" s="572">
        <v>4640242180519</v>
      </c>
      <c r="E481" s="573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64" t="s">
        <v>740</v>
      </c>
      <c r="Q481" s="564"/>
      <c r="R481" s="564"/>
      <c r="S481" s="564"/>
      <c r="T481" s="565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741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742</v>
      </c>
      <c r="B482" s="54" t="s">
        <v>743</v>
      </c>
      <c r="C482" s="31">
        <v>4301020260</v>
      </c>
      <c r="D482" s="572">
        <v>4640242180526</v>
      </c>
      <c r="E482" s="573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39" t="s">
        <v>744</v>
      </c>
      <c r="Q482" s="564"/>
      <c r="R482" s="564"/>
      <c r="S482" s="564"/>
      <c r="T482" s="565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745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4301020295</v>
      </c>
      <c r="D483" s="572">
        <v>4640242181363</v>
      </c>
      <c r="E483" s="573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820" t="s">
        <v>748</v>
      </c>
      <c r="Q483" s="564"/>
      <c r="R483" s="564"/>
      <c r="S483" s="564"/>
      <c r="T483" s="565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8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7" t="s">
        <v>71</v>
      </c>
      <c r="Q484" s="578"/>
      <c r="R484" s="578"/>
      <c r="S484" s="578"/>
      <c r="T484" s="578"/>
      <c r="U484" s="578"/>
      <c r="V484" s="579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69"/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70"/>
      <c r="P485" s="577" t="s">
        <v>71</v>
      </c>
      <c r="Q485" s="578"/>
      <c r="R485" s="578"/>
      <c r="S485" s="578"/>
      <c r="T485" s="578"/>
      <c r="U485" s="578"/>
      <c r="V485" s="579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74" t="s">
        <v>63</v>
      </c>
      <c r="B486" s="569"/>
      <c r="C486" s="569"/>
      <c r="D486" s="569"/>
      <c r="E486" s="569"/>
      <c r="F486" s="569"/>
      <c r="G486" s="569"/>
      <c r="H486" s="569"/>
      <c r="I486" s="569"/>
      <c r="J486" s="569"/>
      <c r="K486" s="569"/>
      <c r="L486" s="569"/>
      <c r="M486" s="569"/>
      <c r="N486" s="569"/>
      <c r="O486" s="569"/>
      <c r="P486" s="569"/>
      <c r="Q486" s="569"/>
      <c r="R486" s="569"/>
      <c r="S486" s="569"/>
      <c r="T486" s="569"/>
      <c r="U486" s="569"/>
      <c r="V486" s="569"/>
      <c r="W486" s="569"/>
      <c r="X486" s="569"/>
      <c r="Y486" s="569"/>
      <c r="Z486" s="569"/>
      <c r="AA486" s="555"/>
      <c r="AB486" s="555"/>
      <c r="AC486" s="555"/>
    </row>
    <row r="487" spans="1:68" ht="27" customHeight="1" x14ac:dyDescent="0.25">
      <c r="A487" s="54" t="s">
        <v>750</v>
      </c>
      <c r="B487" s="54" t="s">
        <v>751</v>
      </c>
      <c r="C487" s="31">
        <v>4301031280</v>
      </c>
      <c r="D487" s="572">
        <v>4640242180816</v>
      </c>
      <c r="E487" s="573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74" t="s">
        <v>752</v>
      </c>
      <c r="Q487" s="564"/>
      <c r="R487" s="564"/>
      <c r="S487" s="564"/>
      <c r="T487" s="565"/>
      <c r="U487" s="34"/>
      <c r="V487" s="34"/>
      <c r="W487" s="35" t="s">
        <v>69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753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754</v>
      </c>
      <c r="B488" s="54" t="s">
        <v>755</v>
      </c>
      <c r="C488" s="31">
        <v>4301031244</v>
      </c>
      <c r="D488" s="572">
        <v>4640242180595</v>
      </c>
      <c r="E488" s="573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808" t="s">
        <v>756</v>
      </c>
      <c r="Q488" s="564"/>
      <c r="R488" s="564"/>
      <c r="S488" s="564"/>
      <c r="T488" s="565"/>
      <c r="U488" s="34"/>
      <c r="V488" s="34"/>
      <c r="W488" s="35" t="s">
        <v>69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757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8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7" t="s">
        <v>71</v>
      </c>
      <c r="Q489" s="578"/>
      <c r="R489" s="578"/>
      <c r="S489" s="578"/>
      <c r="T489" s="578"/>
      <c r="U489" s="578"/>
      <c r="V489" s="579"/>
      <c r="W489" s="37" t="s">
        <v>72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x14ac:dyDescent="0.2">
      <c r="A490" s="569"/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70"/>
      <c r="P490" s="577" t="s">
        <v>71</v>
      </c>
      <c r="Q490" s="578"/>
      <c r="R490" s="578"/>
      <c r="S490" s="578"/>
      <c r="T490" s="578"/>
      <c r="U490" s="578"/>
      <c r="V490" s="579"/>
      <c r="W490" s="37" t="s">
        <v>69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customHeight="1" x14ac:dyDescent="0.25">
      <c r="A491" s="574" t="s">
        <v>73</v>
      </c>
      <c r="B491" s="569"/>
      <c r="C491" s="569"/>
      <c r="D491" s="569"/>
      <c r="E491" s="569"/>
      <c r="F491" s="569"/>
      <c r="G491" s="569"/>
      <c r="H491" s="569"/>
      <c r="I491" s="569"/>
      <c r="J491" s="569"/>
      <c r="K491" s="569"/>
      <c r="L491" s="569"/>
      <c r="M491" s="569"/>
      <c r="N491" s="569"/>
      <c r="O491" s="569"/>
      <c r="P491" s="569"/>
      <c r="Q491" s="569"/>
      <c r="R491" s="569"/>
      <c r="S491" s="569"/>
      <c r="T491" s="569"/>
      <c r="U491" s="569"/>
      <c r="V491" s="569"/>
      <c r="W491" s="569"/>
      <c r="X491" s="569"/>
      <c r="Y491" s="569"/>
      <c r="Z491" s="569"/>
      <c r="AA491" s="555"/>
      <c r="AB491" s="555"/>
      <c r="AC491" s="555"/>
    </row>
    <row r="492" spans="1:68" ht="27" customHeight="1" x14ac:dyDescent="0.25">
      <c r="A492" s="54" t="s">
        <v>758</v>
      </c>
      <c r="B492" s="54" t="s">
        <v>759</v>
      </c>
      <c r="C492" s="31">
        <v>4301052046</v>
      </c>
      <c r="D492" s="572">
        <v>4640242180533</v>
      </c>
      <c r="E492" s="573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660" t="s">
        <v>760</v>
      </c>
      <c r="Q492" s="564"/>
      <c r="R492" s="564"/>
      <c r="S492" s="564"/>
      <c r="T492" s="565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761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762</v>
      </c>
      <c r="B493" s="54" t="s">
        <v>763</v>
      </c>
      <c r="C493" s="31">
        <v>4301051920</v>
      </c>
      <c r="D493" s="572">
        <v>4640242181233</v>
      </c>
      <c r="E493" s="573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690" t="s">
        <v>764</v>
      </c>
      <c r="Q493" s="564"/>
      <c r="R493" s="564"/>
      <c r="S493" s="564"/>
      <c r="T493" s="565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761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8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7" t="s">
        <v>71</v>
      </c>
      <c r="Q494" s="578"/>
      <c r="R494" s="578"/>
      <c r="S494" s="578"/>
      <c r="T494" s="578"/>
      <c r="U494" s="578"/>
      <c r="V494" s="579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x14ac:dyDescent="0.2">
      <c r="A495" s="569"/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70"/>
      <c r="P495" s="577" t="s">
        <v>71</v>
      </c>
      <c r="Q495" s="578"/>
      <c r="R495" s="578"/>
      <c r="S495" s="578"/>
      <c r="T495" s="578"/>
      <c r="U495" s="578"/>
      <c r="V495" s="579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customHeight="1" x14ac:dyDescent="0.25">
      <c r="A496" s="574" t="s">
        <v>169</v>
      </c>
      <c r="B496" s="569"/>
      <c r="C496" s="569"/>
      <c r="D496" s="569"/>
      <c r="E496" s="569"/>
      <c r="F496" s="569"/>
      <c r="G496" s="569"/>
      <c r="H496" s="569"/>
      <c r="I496" s="569"/>
      <c r="J496" s="569"/>
      <c r="K496" s="569"/>
      <c r="L496" s="569"/>
      <c r="M496" s="569"/>
      <c r="N496" s="569"/>
      <c r="O496" s="569"/>
      <c r="P496" s="569"/>
      <c r="Q496" s="569"/>
      <c r="R496" s="569"/>
      <c r="S496" s="569"/>
      <c r="T496" s="569"/>
      <c r="U496" s="569"/>
      <c r="V496" s="569"/>
      <c r="W496" s="569"/>
      <c r="X496" s="569"/>
      <c r="Y496" s="569"/>
      <c r="Z496" s="569"/>
      <c r="AA496" s="555"/>
      <c r="AB496" s="555"/>
      <c r="AC496" s="555"/>
    </row>
    <row r="497" spans="1:68" ht="27" customHeight="1" x14ac:dyDescent="0.25">
      <c r="A497" s="54" t="s">
        <v>765</v>
      </c>
      <c r="B497" s="54" t="s">
        <v>766</v>
      </c>
      <c r="C497" s="31">
        <v>4301060491</v>
      </c>
      <c r="D497" s="572">
        <v>4640242180120</v>
      </c>
      <c r="E497" s="573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3" t="s">
        <v>767</v>
      </c>
      <c r="Q497" s="564"/>
      <c r="R497" s="564"/>
      <c r="S497" s="564"/>
      <c r="T497" s="565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769</v>
      </c>
      <c r="B498" s="54" t="s">
        <v>770</v>
      </c>
      <c r="C498" s="31">
        <v>4301060493</v>
      </c>
      <c r="D498" s="572">
        <v>4640242180137</v>
      </c>
      <c r="E498" s="573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667" t="s">
        <v>771</v>
      </c>
      <c r="Q498" s="564"/>
      <c r="R498" s="564"/>
      <c r="S498" s="564"/>
      <c r="T498" s="565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772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68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7" t="s">
        <v>71</v>
      </c>
      <c r="Q499" s="578"/>
      <c r="R499" s="578"/>
      <c r="S499" s="578"/>
      <c r="T499" s="578"/>
      <c r="U499" s="578"/>
      <c r="V499" s="579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x14ac:dyDescent="0.2">
      <c r="A500" s="569"/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70"/>
      <c r="P500" s="577" t="s">
        <v>71</v>
      </c>
      <c r="Q500" s="578"/>
      <c r="R500" s="578"/>
      <c r="S500" s="578"/>
      <c r="T500" s="578"/>
      <c r="U500" s="578"/>
      <c r="V500" s="579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customHeight="1" x14ac:dyDescent="0.25">
      <c r="A501" s="582" t="s">
        <v>773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4"/>
      <c r="AB501" s="554"/>
      <c r="AC501" s="554"/>
    </row>
    <row r="502" spans="1:68" ht="14.25" customHeight="1" x14ac:dyDescent="0.25">
      <c r="A502" s="574" t="s">
        <v>134</v>
      </c>
      <c r="B502" s="569"/>
      <c r="C502" s="569"/>
      <c r="D502" s="569"/>
      <c r="E502" s="569"/>
      <c r="F502" s="569"/>
      <c r="G502" s="569"/>
      <c r="H502" s="569"/>
      <c r="I502" s="569"/>
      <c r="J502" s="569"/>
      <c r="K502" s="569"/>
      <c r="L502" s="569"/>
      <c r="M502" s="569"/>
      <c r="N502" s="569"/>
      <c r="O502" s="569"/>
      <c r="P502" s="569"/>
      <c r="Q502" s="569"/>
      <c r="R502" s="569"/>
      <c r="S502" s="569"/>
      <c r="T502" s="569"/>
      <c r="U502" s="569"/>
      <c r="V502" s="569"/>
      <c r="W502" s="569"/>
      <c r="X502" s="569"/>
      <c r="Y502" s="569"/>
      <c r="Z502" s="569"/>
      <c r="AA502" s="555"/>
      <c r="AB502" s="555"/>
      <c r="AC502" s="555"/>
    </row>
    <row r="503" spans="1:68" ht="27" customHeight="1" x14ac:dyDescent="0.25">
      <c r="A503" s="54" t="s">
        <v>774</v>
      </c>
      <c r="B503" s="54" t="s">
        <v>775</v>
      </c>
      <c r="C503" s="31">
        <v>4301020314</v>
      </c>
      <c r="D503" s="572">
        <v>4640242180090</v>
      </c>
      <c r="E503" s="573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60" t="s">
        <v>776</v>
      </c>
      <c r="Q503" s="564"/>
      <c r="R503" s="564"/>
      <c r="S503" s="564"/>
      <c r="T503" s="565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777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68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7" t="s">
        <v>71</v>
      </c>
      <c r="Q504" s="578"/>
      <c r="R504" s="578"/>
      <c r="S504" s="578"/>
      <c r="T504" s="578"/>
      <c r="U504" s="578"/>
      <c r="V504" s="579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69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70"/>
      <c r="P505" s="577" t="s">
        <v>71</v>
      </c>
      <c r="Q505" s="578"/>
      <c r="R505" s="578"/>
      <c r="S505" s="578"/>
      <c r="T505" s="578"/>
      <c r="U505" s="578"/>
      <c r="V505" s="579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8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718"/>
      <c r="P506" s="584" t="s">
        <v>778</v>
      </c>
      <c r="Q506" s="585"/>
      <c r="R506" s="585"/>
      <c r="S506" s="585"/>
      <c r="T506" s="585"/>
      <c r="U506" s="585"/>
      <c r="V506" s="586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296+X306+X314+X320+X327+X333+X340+X352+X357+X362+X366+X374+X378+X383+X387+X402+X407+X412+X419+X424+X429+X448+X454+X464+X470+X479+X485+X490+X495+X500+X505,"0")</f>
        <v>6660</v>
      </c>
      <c r="Y506" s="561">
        <f>IFERROR(Y24+Y33+Y37+Y45+Y49+Y59+Y66+Y72+Y81+Y86+Y93+Y101+Y109+Y115+Y122+Y127+Y133+Y138+Y143+Y148+Y154+Y160+Y172+Y178+Y182+Y188+Y193+Y204+Y216+Y221+Y232+Y236+Y240+Y248+Y257+Y265+Y272+Y277+Y281+Y286+Y296+Y306+Y314+Y320+Y327+Y333+Y340+Y352+Y357+Y362+Y366+Y374+Y378+Y383+Y387+Y402+Y407+Y412+Y419+Y424+Y429+Y448+Y454+Y464+Y470+Y479+Y485+Y490+Y495+Y500+Y505,"0")</f>
        <v>6692.04</v>
      </c>
      <c r="Z506" s="37"/>
      <c r="AA506" s="562"/>
      <c r="AB506" s="562"/>
      <c r="AC506" s="562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718"/>
      <c r="P507" s="584" t="s">
        <v>779</v>
      </c>
      <c r="Q507" s="585"/>
      <c r="R507" s="585"/>
      <c r="S507" s="585"/>
      <c r="T507" s="585"/>
      <c r="U507" s="585"/>
      <c r="V507" s="586"/>
      <c r="W507" s="37" t="s">
        <v>69</v>
      </c>
      <c r="X507" s="561">
        <f>IFERROR(SUM(BM22:BM503),"0")</f>
        <v>7049.5534731934731</v>
      </c>
      <c r="Y507" s="561">
        <f>IFERROR(SUM(BN22:BN503),"0")</f>
        <v>7083.7139999999999</v>
      </c>
      <c r="Z507" s="37"/>
      <c r="AA507" s="562"/>
      <c r="AB507" s="562"/>
      <c r="AC507" s="562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718"/>
      <c r="P508" s="584" t="s">
        <v>780</v>
      </c>
      <c r="Q508" s="585"/>
      <c r="R508" s="585"/>
      <c r="S508" s="585"/>
      <c r="T508" s="585"/>
      <c r="U508" s="585"/>
      <c r="V508" s="586"/>
      <c r="W508" s="37" t="s">
        <v>781</v>
      </c>
      <c r="X508" s="38">
        <f>ROUNDUP(SUM(BO22:BO503),0)</f>
        <v>12</v>
      </c>
      <c r="Y508" s="38">
        <f>ROUNDUP(SUM(BP22:BP503),0)</f>
        <v>12</v>
      </c>
      <c r="Z508" s="37"/>
      <c r="AA508" s="562"/>
      <c r="AB508" s="562"/>
      <c r="AC508" s="562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718"/>
      <c r="P509" s="584" t="s">
        <v>782</v>
      </c>
      <c r="Q509" s="585"/>
      <c r="R509" s="585"/>
      <c r="S509" s="585"/>
      <c r="T509" s="585"/>
      <c r="U509" s="585"/>
      <c r="V509" s="586"/>
      <c r="W509" s="37" t="s">
        <v>69</v>
      </c>
      <c r="X509" s="561">
        <f>GrossWeightTotal+PalletQtyTotal*25</f>
        <v>7349.5534731934731</v>
      </c>
      <c r="Y509" s="561">
        <f>GrossWeightTotalR+PalletQtyTotalR*25</f>
        <v>7383.7139999999999</v>
      </c>
      <c r="Z509" s="37"/>
      <c r="AA509" s="562"/>
      <c r="AB509" s="562"/>
      <c r="AC509" s="562"/>
    </row>
    <row r="510" spans="1:68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718"/>
      <c r="P510" s="584" t="s">
        <v>783</v>
      </c>
      <c r="Q510" s="585"/>
      <c r="R510" s="585"/>
      <c r="S510" s="585"/>
      <c r="T510" s="585"/>
      <c r="U510" s="585"/>
      <c r="V510" s="586"/>
      <c r="W510" s="37" t="s">
        <v>781</v>
      </c>
      <c r="X510" s="561">
        <f>IFERROR(X23+X32+X36+X44+X48+X58+X65+X71+X80+X85+X92+X100+X108+X114+X121+X126+X132+X137+X142+X147+X153+X159+X171+X177+X181+X187+X192+X203+X215+X220+X231+X235+X239+X247+X256+X264+X271+X276+X280+X285+X295+X305+X313+X319+X326+X332+X339+X351+X356+X361+X365+X373+X377+X382+X386+X401+X406+X411+X418+X423+X428+X447+X453+X463+X469+X478+X484+X489+X494+X499+X504,"0")</f>
        <v>958.05879305879296</v>
      </c>
      <c r="Y510" s="561">
        <f>IFERROR(Y23+Y32+Y36+Y44+Y48+Y58+Y65+Y71+Y80+Y85+Y92+Y100+Y108+Y114+Y121+Y126+Y132+Y137+Y142+Y147+Y153+Y159+Y171+Y177+Y181+Y187+Y192+Y203+Y215+Y220+Y231+Y235+Y239+Y247+Y256+Y264+Y271+Y276+Y280+Y285+Y295+Y305+Y313+Y319+Y326+Y332+Y339+Y351+Y356+Y361+Y365+Y373+Y377+Y382+Y386+Y401+Y406+Y411+Y418+Y423+Y428+Y447+Y453+Y463+Y469+Y478+Y484+Y489+Y494+Y499+Y504,"0")</f>
        <v>963</v>
      </c>
      <c r="Z510" s="37"/>
      <c r="AA510" s="562"/>
      <c r="AB510" s="562"/>
      <c r="AC510" s="562"/>
    </row>
    <row r="511" spans="1:68" ht="14.25" customHeight="1" x14ac:dyDescent="0.2">
      <c r="A511" s="569"/>
      <c r="B511" s="569"/>
      <c r="C511" s="569"/>
      <c r="D511" s="569"/>
      <c r="E511" s="569"/>
      <c r="F511" s="569"/>
      <c r="G511" s="569"/>
      <c r="H511" s="569"/>
      <c r="I511" s="569"/>
      <c r="J511" s="569"/>
      <c r="K511" s="569"/>
      <c r="L511" s="569"/>
      <c r="M511" s="569"/>
      <c r="N511" s="569"/>
      <c r="O511" s="718"/>
      <c r="P511" s="584" t="s">
        <v>784</v>
      </c>
      <c r="Q511" s="585"/>
      <c r="R511" s="585"/>
      <c r="S511" s="585"/>
      <c r="T511" s="585"/>
      <c r="U511" s="585"/>
      <c r="V511" s="586"/>
      <c r="W511" s="39" t="s">
        <v>785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295+Z305+Z313+Z319+Z326+Z332+Z339+Z351+Z356+Z361+Z365+Z373+Z377+Z382+Z386+Z401+Z406+Z411+Z418+Z423+Z428+Z447+Z453+Z463+Z469+Z478+Z484+Z489+Z494+Z499+Z504,"0")</f>
        <v>13.906000000000001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786</v>
      </c>
      <c r="B513" s="556" t="s">
        <v>62</v>
      </c>
      <c r="C513" s="580" t="s">
        <v>100</v>
      </c>
      <c r="D513" s="764"/>
      <c r="E513" s="764"/>
      <c r="F513" s="764"/>
      <c r="G513" s="764"/>
      <c r="H513" s="765"/>
      <c r="I513" s="580" t="s">
        <v>255</v>
      </c>
      <c r="J513" s="764"/>
      <c r="K513" s="764"/>
      <c r="L513" s="764"/>
      <c r="M513" s="764"/>
      <c r="N513" s="764"/>
      <c r="O513" s="764"/>
      <c r="P513" s="764"/>
      <c r="Q513" s="764"/>
      <c r="R513" s="764"/>
      <c r="S513" s="765"/>
      <c r="T513" s="580" t="s">
        <v>540</v>
      </c>
      <c r="U513" s="765"/>
      <c r="V513" s="580" t="s">
        <v>597</v>
      </c>
      <c r="W513" s="764"/>
      <c r="X513" s="764"/>
      <c r="Y513" s="765"/>
      <c r="Z513" s="556" t="s">
        <v>653</v>
      </c>
      <c r="AA513" s="580" t="s">
        <v>722</v>
      </c>
      <c r="AB513" s="765"/>
      <c r="AC513" s="52"/>
      <c r="AF513" s="557"/>
    </row>
    <row r="514" spans="1:32" ht="14.25" customHeight="1" thickTop="1" x14ac:dyDescent="0.2">
      <c r="A514" s="728" t="s">
        <v>787</v>
      </c>
      <c r="B514" s="580" t="s">
        <v>62</v>
      </c>
      <c r="C514" s="580" t="s">
        <v>101</v>
      </c>
      <c r="D514" s="580" t="s">
        <v>116</v>
      </c>
      <c r="E514" s="580" t="s">
        <v>176</v>
      </c>
      <c r="F514" s="580" t="s">
        <v>198</v>
      </c>
      <c r="G514" s="580" t="s">
        <v>231</v>
      </c>
      <c r="H514" s="580" t="s">
        <v>100</v>
      </c>
      <c r="I514" s="580" t="s">
        <v>256</v>
      </c>
      <c r="J514" s="580" t="s">
        <v>296</v>
      </c>
      <c r="K514" s="580" t="s">
        <v>357</v>
      </c>
      <c r="L514" s="580" t="s">
        <v>397</v>
      </c>
      <c r="M514" s="580" t="s">
        <v>413</v>
      </c>
      <c r="N514" s="557"/>
      <c r="O514" s="580" t="s">
        <v>426</v>
      </c>
      <c r="P514" s="580" t="s">
        <v>436</v>
      </c>
      <c r="Q514" s="580" t="s">
        <v>443</v>
      </c>
      <c r="R514" s="580" t="s">
        <v>448</v>
      </c>
      <c r="S514" s="580" t="s">
        <v>530</v>
      </c>
      <c r="T514" s="580" t="s">
        <v>541</v>
      </c>
      <c r="U514" s="580" t="s">
        <v>575</v>
      </c>
      <c r="V514" s="580" t="s">
        <v>598</v>
      </c>
      <c r="W514" s="580" t="s">
        <v>630</v>
      </c>
      <c r="X514" s="580" t="s">
        <v>645</v>
      </c>
      <c r="Y514" s="580" t="s">
        <v>649</v>
      </c>
      <c r="Z514" s="580" t="s">
        <v>653</v>
      </c>
      <c r="AA514" s="580" t="s">
        <v>722</v>
      </c>
      <c r="AB514" s="580" t="s">
        <v>773</v>
      </c>
      <c r="AC514" s="52"/>
      <c r="AF514" s="557"/>
    </row>
    <row r="515" spans="1:32" ht="13.5" customHeight="1" thickBot="1" x14ac:dyDescent="0.25">
      <c r="A515" s="729"/>
      <c r="B515" s="581"/>
      <c r="C515" s="581"/>
      <c r="D515" s="581"/>
      <c r="E515" s="581"/>
      <c r="F515" s="581"/>
      <c r="G515" s="581"/>
      <c r="H515" s="581"/>
      <c r="I515" s="581"/>
      <c r="J515" s="581"/>
      <c r="K515" s="581"/>
      <c r="L515" s="581"/>
      <c r="M515" s="581"/>
      <c r="N515" s="557"/>
      <c r="O515" s="581"/>
      <c r="P515" s="581"/>
      <c r="Q515" s="581"/>
      <c r="R515" s="581"/>
      <c r="S515" s="581"/>
      <c r="T515" s="581"/>
      <c r="U515" s="581"/>
      <c r="V515" s="581"/>
      <c r="W515" s="581"/>
      <c r="X515" s="581"/>
      <c r="Y515" s="581"/>
      <c r="Z515" s="581"/>
      <c r="AA515" s="581"/>
      <c r="AB515" s="581"/>
      <c r="AC515" s="52"/>
      <c r="AF515" s="557"/>
    </row>
    <row r="516" spans="1:32" ht="18" customHeight="1" thickTop="1" thickBot="1" x14ac:dyDescent="0.25">
      <c r="A516" s="40" t="s">
        <v>788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0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6" s="46">
        <f>IFERROR(Y89*1,"0")+IFERROR(Y90*1,"0")+IFERROR(Y91*1,"0")+IFERROR(Y95*1,"0")+IFERROR(Y96*1,"0")+IFERROR(Y97*1,"0")+IFERROR(Y98*1,"0")+IFERROR(Y99*1,"0")</f>
        <v>0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307.8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201.6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507</v>
      </c>
      <c r="S516" s="46">
        <f>IFERROR(Y336*1,"0")+IFERROR(Y337*1,"0")+IFERROR(Y338*1,"0")</f>
        <v>0</v>
      </c>
      <c r="T516" s="46">
        <f>IFERROR(Y344*1,"0")+IFERROR(Y345*1,"0")+IFERROR(Y346*1,"0")+IFERROR(Y347*1,"0")+IFERROR(Y348*1,"0")+IFERROR(Y349*1,"0")+IFERROR(Y350*1,"0")+IFERROR(Y354*1,"0")+IFERROR(Y355*1,"0")+IFERROR(Y359*1,"0")+IFERROR(Y360*1,"0")+IFERROR(Y364*1,"0")</f>
        <v>1500</v>
      </c>
      <c r="U516" s="46">
        <f>IFERROR(Y369*1,"0")+IFERROR(Y370*1,"0")+IFERROR(Y371*1,"0")+IFERROR(Y372*1,"0")+IFERROR(Y376*1,"0")+IFERROR(Y380*1,"0")+IFERROR(Y381*1,"0")+IFERROR(Y385*1,"0")</f>
        <v>1467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2708.6400000000003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7"/>
    </row>
  </sheetData>
  <sheetProtection algorithmName="SHA-512" hashValue="qpdXwuHGEfwZ22lu1/pSdTBPbDGDBTdTrSR2Cwaq7mcKpfXSB+yDeu5HVqIxTPmU45ygWfxIitqSyDtcKK6g9A==" saltValue="hFF8NCcTUIF0eO6fC26uj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X17:X18"/>
    <mergeCell ref="P444:T444"/>
    <mergeCell ref="W514:W515"/>
    <mergeCell ref="P387:V387"/>
    <mergeCell ref="P216:V216"/>
    <mergeCell ref="Y17:Y18"/>
    <mergeCell ref="A506:O511"/>
    <mergeCell ref="D293:E293"/>
    <mergeCell ref="P360:T360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10:C10"/>
    <mergeCell ref="P361:V361"/>
    <mergeCell ref="A413:Z413"/>
    <mergeCell ref="A217:Z217"/>
    <mergeCell ref="P218:T218"/>
    <mergeCell ref="A21:Z21"/>
    <mergeCell ref="A129:Z129"/>
    <mergeCell ref="A194:Z194"/>
    <mergeCell ref="P296:V296"/>
    <mergeCell ref="P356:V356"/>
    <mergeCell ref="K514:K515"/>
    <mergeCell ref="P355:T355"/>
    <mergeCell ref="D336:E336"/>
    <mergeCell ref="M514:M515"/>
    <mergeCell ref="P293:T293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P497:T497"/>
    <mergeCell ref="P199:T199"/>
    <mergeCell ref="P435:T435"/>
    <mergeCell ref="D120:E120"/>
    <mergeCell ref="P291:T291"/>
    <mergeCell ref="D163:E163"/>
    <mergeCell ref="D405:E405"/>
    <mergeCell ref="D234:E234"/>
    <mergeCell ref="D107:E107"/>
    <mergeCell ref="P136:T136"/>
    <mergeCell ref="P434:T434"/>
    <mergeCell ref="P305:V305"/>
    <mergeCell ref="P263:T263"/>
    <mergeCell ref="D244:E244"/>
    <mergeCell ref="P228:T228"/>
    <mergeCell ref="D191:E191"/>
    <mergeCell ref="D458:E458"/>
    <mergeCell ref="D433:E433"/>
    <mergeCell ref="D262:E262"/>
    <mergeCell ref="P122:V122"/>
    <mergeCell ref="P285:V285"/>
    <mergeCell ref="A215:O216"/>
    <mergeCell ref="A142:O143"/>
    <mergeCell ref="A373:O374"/>
    <mergeCell ref="A499:O500"/>
    <mergeCell ref="D29:E29"/>
    <mergeCell ref="P344:T344"/>
    <mergeCell ref="A20:Z20"/>
    <mergeCell ref="D452:E452"/>
    <mergeCell ref="D252:E252"/>
    <mergeCell ref="A411:O412"/>
    <mergeCell ref="P66:V66"/>
    <mergeCell ref="D218:E218"/>
    <mergeCell ref="P137:V137"/>
    <mergeCell ref="A249:Z249"/>
    <mergeCell ref="P495:V495"/>
    <mergeCell ref="A494:O495"/>
    <mergeCell ref="P351:V351"/>
    <mergeCell ref="P239:V239"/>
    <mergeCell ref="P439:T439"/>
    <mergeCell ref="P433:T433"/>
    <mergeCell ref="P262:T262"/>
    <mergeCell ref="D105:E105"/>
    <mergeCell ref="A51:Z51"/>
    <mergeCell ref="D170:E170"/>
    <mergeCell ref="D468:E468"/>
    <mergeCell ref="P132:V132"/>
    <mergeCell ref="A58:O59"/>
    <mergeCell ref="AD17:AF18"/>
    <mergeCell ref="P142:V142"/>
    <mergeCell ref="P166:T166"/>
    <mergeCell ref="P378:V378"/>
    <mergeCell ref="A430:Z430"/>
    <mergeCell ref="D76:E76"/>
    <mergeCell ref="F5:G5"/>
    <mergeCell ref="P365:V365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P75:T75"/>
    <mergeCell ref="P406:V406"/>
    <mergeCell ref="P317:T317"/>
    <mergeCell ref="D323:E323"/>
    <mergeCell ref="AA513:AB513"/>
    <mergeCell ref="P64:T64"/>
    <mergeCell ref="A23:O24"/>
    <mergeCell ref="P135:T135"/>
    <mergeCell ref="P191:T191"/>
    <mergeCell ref="A121:O122"/>
    <mergeCell ref="A181:O182"/>
    <mergeCell ref="D10:E10"/>
    <mergeCell ref="D243:E243"/>
    <mergeCell ref="F10:G10"/>
    <mergeCell ref="P349:T349"/>
    <mergeCell ref="D270:E270"/>
    <mergeCell ref="D99:E99"/>
    <mergeCell ref="D397:E397"/>
    <mergeCell ref="D310:E310"/>
    <mergeCell ref="P364:T364"/>
    <mergeCell ref="D503:E503"/>
    <mergeCell ref="P469:V469"/>
    <mergeCell ref="A465:Z465"/>
    <mergeCell ref="D457:E457"/>
    <mergeCell ref="D475:E475"/>
    <mergeCell ref="D152:E152"/>
    <mergeCell ref="D394:E394"/>
    <mergeCell ref="D450:E450"/>
    <mergeCell ref="P2:W3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D279:E279"/>
    <mergeCell ref="A192:O193"/>
    <mergeCell ref="P146:T146"/>
    <mergeCell ref="A428:O429"/>
    <mergeCell ref="N17:N18"/>
    <mergeCell ref="Q5:R5"/>
    <mergeCell ref="F17:F18"/>
    <mergeCell ref="P370:T370"/>
    <mergeCell ref="D242:E242"/>
    <mergeCell ref="A315:Z315"/>
    <mergeCell ref="P70:T70"/>
    <mergeCell ref="V12:W12"/>
    <mergeCell ref="A39:Z39"/>
    <mergeCell ref="A44:O45"/>
    <mergeCell ref="V514:V515"/>
    <mergeCell ref="P192:V192"/>
    <mergeCell ref="D151:E151"/>
    <mergeCell ref="X514:X515"/>
    <mergeCell ref="P428:V428"/>
    <mergeCell ref="Z514:Z515"/>
    <mergeCell ref="D150:E150"/>
    <mergeCell ref="P107:T107"/>
    <mergeCell ref="P415:T415"/>
    <mergeCell ref="P286:V286"/>
    <mergeCell ref="P479:V479"/>
    <mergeCell ref="A339:O340"/>
    <mergeCell ref="A409:Z409"/>
    <mergeCell ref="V513:Y513"/>
    <mergeCell ref="A233:Z233"/>
    <mergeCell ref="P336:T336"/>
    <mergeCell ref="P187:V187"/>
    <mergeCell ref="P429:V429"/>
    <mergeCell ref="A453:O454"/>
    <mergeCell ref="P423:V423"/>
    <mergeCell ref="P494:V494"/>
    <mergeCell ref="A297:Z297"/>
    <mergeCell ref="P417:T417"/>
    <mergeCell ref="P196:T196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P339:V339"/>
    <mergeCell ref="D318:E318"/>
    <mergeCell ref="P201:T201"/>
    <mergeCell ref="P176:T176"/>
    <mergeCell ref="D84:E84"/>
    <mergeCell ref="P483:T483"/>
    <mergeCell ref="A328:Z328"/>
    <mergeCell ref="A157:Z157"/>
    <mergeCell ref="P41:T41"/>
    <mergeCell ref="A455:Z455"/>
    <mergeCell ref="A222:Z222"/>
    <mergeCell ref="D385:E385"/>
    <mergeCell ref="P301:T301"/>
    <mergeCell ref="P105:T105"/>
    <mergeCell ref="P214:T214"/>
    <mergeCell ref="I513:S513"/>
    <mergeCell ref="A273:Z273"/>
    <mergeCell ref="D436:E436"/>
    <mergeCell ref="A305:O306"/>
    <mergeCell ref="P346:T346"/>
    <mergeCell ref="D292:E292"/>
    <mergeCell ref="D227:E227"/>
    <mergeCell ref="A463:O464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D294:E294"/>
    <mergeCell ref="Q13:R13"/>
    <mergeCell ref="D22:E22"/>
    <mergeCell ref="P270:T270"/>
    <mergeCell ref="D213:E213"/>
    <mergeCell ref="M17:M18"/>
    <mergeCell ref="O17:O18"/>
    <mergeCell ref="A484:O485"/>
    <mergeCell ref="P488:T488"/>
    <mergeCell ref="P240:V240"/>
    <mergeCell ref="A114:O115"/>
    <mergeCell ref="P111:T111"/>
    <mergeCell ref="D225:E225"/>
    <mergeCell ref="D461:E461"/>
    <mergeCell ref="P61:T61"/>
    <mergeCell ref="D200:E200"/>
    <mergeCell ref="P359:T359"/>
    <mergeCell ref="P354:T354"/>
    <mergeCell ref="P352:V352"/>
    <mergeCell ref="A313:O314"/>
    <mergeCell ref="P281:V281"/>
    <mergeCell ref="D226:E226"/>
    <mergeCell ref="D462:E462"/>
    <mergeCell ref="D164:E164"/>
    <mergeCell ref="P62:T62"/>
    <mergeCell ref="D291:E291"/>
    <mergeCell ref="A103:Z103"/>
    <mergeCell ref="P174:T174"/>
    <mergeCell ref="D95:E95"/>
    <mergeCell ref="P410:T410"/>
    <mergeCell ref="P385:T385"/>
    <mergeCell ref="D331:E331"/>
    <mergeCell ref="H5:M5"/>
    <mergeCell ref="P98:T98"/>
    <mergeCell ref="D212:E212"/>
    <mergeCell ref="D439:E439"/>
    <mergeCell ref="P396:T396"/>
    <mergeCell ref="A390:Z390"/>
    <mergeCell ref="A341:Z341"/>
    <mergeCell ref="D317:E317"/>
    <mergeCell ref="P461:T461"/>
    <mergeCell ref="D304:E304"/>
    <mergeCell ref="P225:T225"/>
    <mergeCell ref="D146:E146"/>
    <mergeCell ref="P175:T175"/>
    <mergeCell ref="D6:M6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V6:W9"/>
    <mergeCell ref="D199:E199"/>
    <mergeCell ref="D497:E497"/>
    <mergeCell ref="D364:E364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D481:E481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P269:T269"/>
    <mergeCell ref="P164:T164"/>
    <mergeCell ref="P462:T462"/>
    <mergeCell ref="A386:O387"/>
    <mergeCell ref="D299:E299"/>
    <mergeCell ref="D370:E370"/>
    <mergeCell ref="A100:O101"/>
    <mergeCell ref="C513:H513"/>
    <mergeCell ref="P247:V247"/>
    <mergeCell ref="A271:O272"/>
    <mergeCell ref="D206:E206"/>
    <mergeCell ref="D298:E298"/>
    <mergeCell ref="P91:T91"/>
    <mergeCell ref="A80:O81"/>
    <mergeCell ref="P366:V366"/>
    <mergeCell ref="T513:U513"/>
    <mergeCell ref="P212:T212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D434:E434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A486:Z486"/>
    <mergeCell ref="P96:T96"/>
    <mergeCell ref="A220:O221"/>
    <mergeCell ref="P261:T261"/>
    <mergeCell ref="P90:T90"/>
    <mergeCell ref="P503:T503"/>
    <mergeCell ref="P459:T459"/>
    <mergeCell ref="D198:E198"/>
    <mergeCell ref="D440:E440"/>
    <mergeCell ref="D269:E269"/>
    <mergeCell ref="D476:E476"/>
    <mergeCell ref="A38:Z38"/>
    <mergeCell ref="A274:Z274"/>
    <mergeCell ref="P207:T207"/>
    <mergeCell ref="A432:Z432"/>
    <mergeCell ref="P299:T299"/>
    <mergeCell ref="P172:V172"/>
    <mergeCell ref="P221:V221"/>
    <mergeCell ref="P326:V326"/>
    <mergeCell ref="D427:E427"/>
    <mergeCell ref="P325:T325"/>
    <mergeCell ref="D75:E75"/>
    <mergeCell ref="D57:E57"/>
    <mergeCell ref="P124:T124"/>
    <mergeCell ref="D355:E355"/>
    <mergeCell ref="D42:E42"/>
    <mergeCell ref="P338:T338"/>
    <mergeCell ref="D344:E344"/>
    <mergeCell ref="P202:T202"/>
    <mergeCell ref="P505:V505"/>
    <mergeCell ref="A504:O505"/>
    <mergeCell ref="P26:T26"/>
    <mergeCell ref="P324:T324"/>
    <mergeCell ref="P507:V507"/>
    <mergeCell ref="P71:V71"/>
    <mergeCell ref="P313:V313"/>
    <mergeCell ref="P373:V373"/>
    <mergeCell ref="P380:T380"/>
    <mergeCell ref="P500:V500"/>
    <mergeCell ref="A496:Z496"/>
    <mergeCell ref="P58:V58"/>
    <mergeCell ref="A94:Z94"/>
    <mergeCell ref="A367:Z367"/>
    <mergeCell ref="D61:E61"/>
    <mergeCell ref="D254:E254"/>
    <mergeCell ref="P231:V231"/>
    <mergeCell ref="P238:T238"/>
    <mergeCell ref="A183:Z183"/>
    <mergeCell ref="D346:E346"/>
    <mergeCell ref="P229:T229"/>
    <mergeCell ref="D477:E477"/>
    <mergeCell ref="A153:O154"/>
    <mergeCell ref="P77:T77"/>
    <mergeCell ref="P514:P515"/>
    <mergeCell ref="T6:U9"/>
    <mergeCell ref="P319:V319"/>
    <mergeCell ref="Q10:R10"/>
    <mergeCell ref="D185:E185"/>
    <mergeCell ref="D41:E41"/>
    <mergeCell ref="P256:V256"/>
    <mergeCell ref="P85:V85"/>
    <mergeCell ref="G514:G515"/>
    <mergeCell ref="P383:V383"/>
    <mergeCell ref="A379:Z379"/>
    <mergeCell ref="D371:E371"/>
    <mergeCell ref="A514:A515"/>
    <mergeCell ref="D43:E43"/>
    <mergeCell ref="P320:V320"/>
    <mergeCell ref="A145:Z145"/>
    <mergeCell ref="P447:V447"/>
    <mergeCell ref="P314:V314"/>
    <mergeCell ref="A139:Z139"/>
    <mergeCell ref="D422:E422"/>
    <mergeCell ref="P80:V80"/>
    <mergeCell ref="D74:E74"/>
    <mergeCell ref="D130:E130"/>
    <mergeCell ref="P451:T451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372:E372"/>
    <mergeCell ref="D201:E201"/>
    <mergeCell ref="D68:E68"/>
    <mergeCell ref="P245:T245"/>
    <mergeCell ref="P126:V126"/>
    <mergeCell ref="P224:T224"/>
    <mergeCell ref="P322:T322"/>
    <mergeCell ref="A285:O286"/>
    <mergeCell ref="P260:T260"/>
    <mergeCell ref="D399:E399"/>
    <mergeCell ref="P211:T211"/>
    <mergeCell ref="P89:T89"/>
    <mergeCell ref="P309:T309"/>
    <mergeCell ref="A377:O378"/>
    <mergeCell ref="T5:U5"/>
    <mergeCell ref="D119:E119"/>
    <mergeCell ref="P76:T76"/>
    <mergeCell ref="D190:E190"/>
    <mergeCell ref="D246:E246"/>
    <mergeCell ref="V5:W5"/>
    <mergeCell ref="D488:E488"/>
    <mergeCell ref="A295:O296"/>
    <mergeCell ref="D338:E338"/>
    <mergeCell ref="D111:E111"/>
    <mergeCell ref="A13:M13"/>
    <mergeCell ref="A15:M15"/>
    <mergeCell ref="D125:E125"/>
    <mergeCell ref="P446:T446"/>
    <mergeCell ref="P440:T440"/>
    <mergeCell ref="D112:E112"/>
    <mergeCell ref="J9:M9"/>
    <mergeCell ref="D348:E348"/>
    <mergeCell ref="P141:T141"/>
    <mergeCell ref="P454:V454"/>
    <mergeCell ref="D62:E62"/>
    <mergeCell ref="A65:O66"/>
    <mergeCell ref="D56:E56"/>
    <mergeCell ref="P206:T206"/>
    <mergeCell ref="P499:V499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353:Z353"/>
    <mergeCell ref="A480:Z480"/>
    <mergeCell ref="D467:E467"/>
    <mergeCell ref="D345:E345"/>
    <mergeCell ref="A280:O281"/>
    <mergeCell ref="D347:E347"/>
    <mergeCell ref="P304:T304"/>
    <mergeCell ref="D176:E176"/>
    <mergeCell ref="P220:V220"/>
    <mergeCell ref="D64:E64"/>
    <mergeCell ref="P441:T441"/>
    <mergeCell ref="A365:O366"/>
    <mergeCell ref="P477:T477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D414:E414"/>
    <mergeCell ref="P219:T219"/>
    <mergeCell ref="D91:E91"/>
    <mergeCell ref="A335:Z335"/>
    <mergeCell ref="D162:E162"/>
    <mergeCell ref="D460:E460"/>
    <mergeCell ref="P210:T210"/>
    <mergeCell ref="D398:E398"/>
    <mergeCell ref="P308:T308"/>
    <mergeCell ref="P185:T185"/>
    <mergeCell ref="D416:E416"/>
    <mergeCell ref="P427:T427"/>
    <mergeCell ref="D106:E106"/>
    <mergeCell ref="F514:F515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A356:O357"/>
    <mergeCell ref="D169:E169"/>
    <mergeCell ref="P204:V204"/>
    <mergeCell ref="A134:Z134"/>
    <mergeCell ref="P303:T303"/>
    <mergeCell ref="D330:E330"/>
    <mergeCell ref="D492:E492"/>
    <mergeCell ref="P181:V181"/>
    <mergeCell ref="A421:Z421"/>
    <mergeCell ref="D96:E96"/>
    <mergeCell ref="P72:V72"/>
    <mergeCell ref="D391:E391"/>
    <mergeCell ref="P484:V484"/>
    <mergeCell ref="A259:Z259"/>
    <mergeCell ref="D251:E251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168:E168"/>
    <mergeCell ref="D466:E466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P376:T376"/>
    <mergeCell ref="D260:E260"/>
    <mergeCell ref="Q11:R11"/>
    <mergeCell ref="P467:T467"/>
    <mergeCell ref="P442:T442"/>
    <mergeCell ref="D118:E118"/>
    <mergeCell ref="P53:T53"/>
    <mergeCell ref="F9:G9"/>
    <mergeCell ref="D167:E167"/>
    <mergeCell ref="D63:E63"/>
    <mergeCell ref="P15:T16"/>
    <mergeCell ref="P43:T43"/>
    <mergeCell ref="P65:V65"/>
    <mergeCell ref="D349:E349"/>
    <mergeCell ref="P86:V86"/>
    <mergeCell ref="I17:I18"/>
    <mergeCell ref="D141:E141"/>
    <mergeCell ref="A48:O49"/>
    <mergeCell ref="A319:O320"/>
    <mergeCell ref="D135:E135"/>
    <mergeCell ref="P456:T456"/>
    <mergeCell ref="P424:V424"/>
    <mergeCell ref="P114:V114"/>
    <mergeCell ref="P414:T414"/>
    <mergeCell ref="P203:V203"/>
    <mergeCell ref="P295:V295"/>
    <mergeCell ref="P178:V178"/>
    <mergeCell ref="A177:O178"/>
    <mergeCell ref="P276:V276"/>
    <mergeCell ref="H17:H18"/>
    <mergeCell ref="P27:T27"/>
    <mergeCell ref="P35:T35"/>
    <mergeCell ref="G17:G18"/>
    <mergeCell ref="U17:V17"/>
    <mergeCell ref="D17:E18"/>
    <mergeCell ref="D1:F1"/>
    <mergeCell ref="A307:Z307"/>
    <mergeCell ref="J17:J18"/>
    <mergeCell ref="L17:L18"/>
    <mergeCell ref="A85:O86"/>
    <mergeCell ref="A184:Z184"/>
    <mergeCell ref="P48:V48"/>
    <mergeCell ref="P490:V490"/>
    <mergeCell ref="P255:T255"/>
    <mergeCell ref="A342:Z342"/>
    <mergeCell ref="P277:V277"/>
    <mergeCell ref="P284:T284"/>
    <mergeCell ref="A173:Z173"/>
    <mergeCell ref="P113:T113"/>
    <mergeCell ref="A102:Z102"/>
    <mergeCell ref="A471:Z471"/>
    <mergeCell ref="P17:T18"/>
    <mergeCell ref="P63:T63"/>
    <mergeCell ref="D31:E31"/>
    <mergeCell ref="D329:E329"/>
    <mergeCell ref="D158:E158"/>
    <mergeCell ref="D400:E400"/>
    <mergeCell ref="D229:E229"/>
    <mergeCell ref="D77:E77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268:T268"/>
    <mergeCell ref="P230:T230"/>
    <mergeCell ref="D211:E211"/>
    <mergeCell ref="P466:T466"/>
    <mergeCell ref="I514:I515"/>
    <mergeCell ref="P492:T492"/>
    <mergeCell ref="D369:E369"/>
    <mergeCell ref="P350:T350"/>
    <mergeCell ref="P481:T481"/>
    <mergeCell ref="P470:V470"/>
    <mergeCell ref="P498:T498"/>
    <mergeCell ref="P463:V463"/>
    <mergeCell ref="P489:V489"/>
    <mergeCell ref="P493:T493"/>
    <mergeCell ref="P482:T482"/>
    <mergeCell ref="D354:E354"/>
    <mergeCell ref="A332:O333"/>
    <mergeCell ref="P177:V177"/>
    <mergeCell ref="P33:V33"/>
    <mergeCell ref="P264:V264"/>
    <mergeCell ref="P93:V93"/>
    <mergeCell ref="A287:Z287"/>
    <mergeCell ref="A343:Z343"/>
    <mergeCell ref="A87:Z87"/>
    <mergeCell ref="P333:V333"/>
    <mergeCell ref="D316:E316"/>
    <mergeCell ref="D443:E443"/>
    <mergeCell ref="P400:T400"/>
    <mergeCell ref="D381:E381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P168:T168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P476:T476"/>
    <mergeCell ref="P257:V257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A32:O33"/>
    <mergeCell ref="D290:E290"/>
    <mergeCell ref="D7:M7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329:T329"/>
    <mergeCell ref="P158:T158"/>
    <mergeCell ref="A241:Z241"/>
    <mergeCell ref="P45:V45"/>
    <mergeCell ref="P95:T95"/>
    <mergeCell ref="P331:T331"/>
    <mergeCell ref="V10:W10"/>
    <mergeCell ref="D360:E360"/>
    <mergeCell ref="D493:E493"/>
    <mergeCell ref="P99:T99"/>
    <mergeCell ref="P170:T170"/>
    <mergeCell ref="P468:T468"/>
    <mergeCell ref="D474:E474"/>
    <mergeCell ref="P316:T316"/>
    <mergeCell ref="P443:T443"/>
    <mergeCell ref="D197:E197"/>
    <mergeCell ref="P381:T381"/>
    <mergeCell ref="D253:E253"/>
    <mergeCell ref="P232:V232"/>
    <mergeCell ref="D53:E53"/>
    <mergeCell ref="D47:E47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W17:W18"/>
    <mergeCell ref="P506:V506"/>
    <mergeCell ref="A502:Z502"/>
    <mergeCell ref="P235:V235"/>
    <mergeCell ref="A358:Z358"/>
    <mergeCell ref="A60:Z60"/>
    <mergeCell ref="A92:O93"/>
    <mergeCell ref="U514:U515"/>
    <mergeCell ref="P404:T404"/>
    <mergeCell ref="P252:T252"/>
    <mergeCell ref="D124:E124"/>
    <mergeCell ref="D195:E195"/>
    <mergeCell ref="P332:V332"/>
    <mergeCell ref="A384:Z384"/>
    <mergeCell ref="A449:Z449"/>
    <mergeCell ref="P234:T234"/>
    <mergeCell ref="P154:V154"/>
    <mergeCell ref="A321:Z321"/>
    <mergeCell ref="A144:Z144"/>
    <mergeCell ref="T514:T515"/>
    <mergeCell ref="P182:V182"/>
    <mergeCell ref="D417:E417"/>
    <mergeCell ref="A401:O402"/>
    <mergeCell ref="D69:E69"/>
    <mergeCell ref="D498:E498"/>
    <mergeCell ref="R1:T1"/>
    <mergeCell ref="P150:T150"/>
    <mergeCell ref="A351:O352"/>
    <mergeCell ref="P392:T392"/>
    <mergeCell ref="P28:T28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248:V248"/>
    <mergeCell ref="H9:I9"/>
    <mergeCell ref="P24:V24"/>
    <mergeCell ref="J514:J515"/>
    <mergeCell ref="P453:V453"/>
    <mergeCell ref="L514:L515"/>
    <mergeCell ref="B514:B515"/>
    <mergeCell ref="A334:Z334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A363:Z363"/>
    <mergeCell ref="D238:E238"/>
    <mergeCell ref="D78:E78"/>
    <mergeCell ref="P213:T213"/>
    <mergeCell ref="D376:E376"/>
    <mergeCell ref="P464:V464"/>
    <mergeCell ref="R514:R515"/>
    <mergeCell ref="P504:V504"/>
    <mergeCell ref="P79:T79"/>
    <mergeCell ref="P244:T244"/>
    <mergeCell ref="P437:T437"/>
    <mergeCell ref="A361:O362"/>
    <mergeCell ref="P302:T302"/>
    <mergeCell ref="D174:E174"/>
    <mergeCell ref="A34:Z34"/>
    <mergeCell ref="D410:E410"/>
    <mergeCell ref="A368:Z368"/>
    <mergeCell ref="A73:Z73"/>
    <mergeCell ref="A266:Z266"/>
    <mergeCell ref="D131:E131"/>
    <mergeCell ref="A171:O172"/>
    <mergeCell ref="A431:Z431"/>
    <mergeCell ref="P56:T56"/>
    <mergeCell ref="P97:T97"/>
    <mergeCell ref="P59:V59"/>
    <mergeCell ref="P47:T47"/>
    <mergeCell ref="P131:T131"/>
    <mergeCell ref="P52:T5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789</v>
      </c>
      <c r="H1" s="52"/>
    </row>
    <row r="3" spans="2:8" x14ac:dyDescent="0.2">
      <c r="B3" s="47" t="s">
        <v>790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791</v>
      </c>
      <c r="C6" s="47" t="s">
        <v>792</v>
      </c>
      <c r="D6" s="47" t="s">
        <v>793</v>
      </c>
      <c r="E6" s="47"/>
    </row>
    <row r="7" spans="2:8" x14ac:dyDescent="0.2">
      <c r="B7" s="47" t="s">
        <v>794</v>
      </c>
      <c r="C7" s="47" t="s">
        <v>795</v>
      </c>
      <c r="D7" s="47" t="s">
        <v>796</v>
      </c>
      <c r="E7" s="47"/>
    </row>
    <row r="8" spans="2:8" x14ac:dyDescent="0.2">
      <c r="B8" s="47" t="s">
        <v>797</v>
      </c>
      <c r="C8" s="47" t="s">
        <v>798</v>
      </c>
      <c r="D8" s="47" t="s">
        <v>799</v>
      </c>
      <c r="E8" s="47"/>
    </row>
    <row r="9" spans="2:8" x14ac:dyDescent="0.2">
      <c r="B9" s="47" t="s">
        <v>14</v>
      </c>
      <c r="C9" s="47" t="s">
        <v>800</v>
      </c>
      <c r="D9" s="47" t="s">
        <v>801</v>
      </c>
      <c r="E9" s="47"/>
    </row>
    <row r="10" spans="2:8" x14ac:dyDescent="0.2">
      <c r="B10" s="47" t="s">
        <v>802</v>
      </c>
      <c r="C10" s="47" t="s">
        <v>803</v>
      </c>
      <c r="D10" s="47" t="s">
        <v>804</v>
      </c>
      <c r="E10" s="47"/>
    </row>
    <row r="11" spans="2:8" x14ac:dyDescent="0.2">
      <c r="B11" s="47" t="s">
        <v>805</v>
      </c>
      <c r="C11" s="47" t="s">
        <v>806</v>
      </c>
      <c r="D11" s="47" t="s">
        <v>807</v>
      </c>
      <c r="E11" s="47"/>
    </row>
    <row r="13" spans="2:8" x14ac:dyDescent="0.2">
      <c r="B13" s="47" t="s">
        <v>808</v>
      </c>
      <c r="C13" s="47" t="s">
        <v>792</v>
      </c>
      <c r="D13" s="47"/>
      <c r="E13" s="47"/>
    </row>
    <row r="15" spans="2:8" x14ac:dyDescent="0.2">
      <c r="B15" s="47" t="s">
        <v>809</v>
      </c>
      <c r="C15" s="47" t="s">
        <v>795</v>
      </c>
      <c r="D15" s="47"/>
      <c r="E15" s="47"/>
    </row>
    <row r="17" spans="2:5" x14ac:dyDescent="0.2">
      <c r="B17" s="47" t="s">
        <v>810</v>
      </c>
      <c r="C17" s="47" t="s">
        <v>798</v>
      </c>
      <c r="D17" s="47"/>
      <c r="E17" s="47"/>
    </row>
    <row r="19" spans="2:5" x14ac:dyDescent="0.2">
      <c r="B19" s="47" t="s">
        <v>811</v>
      </c>
      <c r="C19" s="47" t="s">
        <v>800</v>
      </c>
      <c r="D19" s="47"/>
      <c r="E19" s="47"/>
    </row>
    <row r="21" spans="2:5" x14ac:dyDescent="0.2">
      <c r="B21" s="47" t="s">
        <v>812</v>
      </c>
      <c r="C21" s="47" t="s">
        <v>803</v>
      </c>
      <c r="D21" s="47"/>
      <c r="E21" s="47"/>
    </row>
    <row r="23" spans="2:5" x14ac:dyDescent="0.2">
      <c r="B23" s="47" t="s">
        <v>813</v>
      </c>
      <c r="C23" s="47" t="s">
        <v>806</v>
      </c>
      <c r="D23" s="47"/>
      <c r="E23" s="47"/>
    </row>
    <row r="25" spans="2:5" x14ac:dyDescent="0.2">
      <c r="B25" s="47" t="s">
        <v>814</v>
      </c>
      <c r="C25" s="47"/>
      <c r="D25" s="47"/>
      <c r="E25" s="47"/>
    </row>
    <row r="26" spans="2:5" x14ac:dyDescent="0.2">
      <c r="B26" s="47" t="s">
        <v>815</v>
      </c>
      <c r="C26" s="47"/>
      <c r="D26" s="47"/>
      <c r="E26" s="47"/>
    </row>
    <row r="27" spans="2:5" x14ac:dyDescent="0.2">
      <c r="B27" s="47" t="s">
        <v>816</v>
      </c>
      <c r="C27" s="47"/>
      <c r="D27" s="47"/>
      <c r="E27" s="47"/>
    </row>
    <row r="28" spans="2:5" x14ac:dyDescent="0.2">
      <c r="B28" s="47" t="s">
        <v>817</v>
      </c>
      <c r="C28" s="47"/>
      <c r="D28" s="47"/>
      <c r="E28" s="47"/>
    </row>
    <row r="29" spans="2:5" x14ac:dyDescent="0.2">
      <c r="B29" s="47" t="s">
        <v>818</v>
      </c>
      <c r="C29" s="47"/>
      <c r="D29" s="47"/>
      <c r="E29" s="47"/>
    </row>
    <row r="30" spans="2:5" x14ac:dyDescent="0.2">
      <c r="B30" s="47" t="s">
        <v>819</v>
      </c>
      <c r="C30" s="47"/>
      <c r="D30" s="47"/>
      <c r="E30" s="47"/>
    </row>
    <row r="31" spans="2:5" x14ac:dyDescent="0.2">
      <c r="B31" s="47" t="s">
        <v>820</v>
      </c>
      <c r="C31" s="47"/>
      <c r="D31" s="47"/>
      <c r="E31" s="47"/>
    </row>
    <row r="32" spans="2:5" x14ac:dyDescent="0.2">
      <c r="B32" s="47" t="s">
        <v>821</v>
      </c>
      <c r="C32" s="47"/>
      <c r="D32" s="47"/>
      <c r="E32" s="47"/>
    </row>
    <row r="33" spans="2:5" x14ac:dyDescent="0.2">
      <c r="B33" s="47" t="s">
        <v>822</v>
      </c>
      <c r="C33" s="47"/>
      <c r="D33" s="47"/>
      <c r="E33" s="47"/>
    </row>
    <row r="34" spans="2:5" x14ac:dyDescent="0.2">
      <c r="B34" s="47" t="s">
        <v>823</v>
      </c>
      <c r="C34" s="47"/>
      <c r="D34" s="47"/>
      <c r="E34" s="47"/>
    </row>
    <row r="35" spans="2:5" x14ac:dyDescent="0.2">
      <c r="B35" s="47" t="s">
        <v>824</v>
      </c>
      <c r="C35" s="47"/>
      <c r="D35" s="47"/>
      <c r="E35" s="47"/>
    </row>
  </sheetData>
  <sheetProtection algorithmName="SHA-512" hashValue="d4DDTM/4qRsB6uYUd8dPGiJnVDWBVLUOgYdoeKqb2Tl7n0FAPpCHR6/AKu3/yg143gIUIqd385B0KrkLXt+e7w==" saltValue="e06Qvb+S8cniB8qHp3ZiE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2025-08-01T08:06:47Z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