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62E8D7E1-7CC1-4AD7-874C-F7F317779C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X429" i="1"/>
  <c r="X428" i="1"/>
  <c r="BO427" i="1"/>
  <c r="BM427" i="1"/>
  <c r="Y427" i="1"/>
  <c r="Y428" i="1" s="1"/>
  <c r="P427" i="1"/>
  <c r="X424" i="1"/>
  <c r="X423" i="1"/>
  <c r="BO422" i="1"/>
  <c r="BM422" i="1"/>
  <c r="Y422" i="1"/>
  <c r="X516" i="1" s="1"/>
  <c r="P422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Y418" i="1" s="1"/>
  <c r="P414" i="1"/>
  <c r="X412" i="1"/>
  <c r="Y411" i="1"/>
  <c r="X411" i="1"/>
  <c r="BP410" i="1"/>
  <c r="BO410" i="1"/>
  <c r="BN410" i="1"/>
  <c r="BM410" i="1"/>
  <c r="Z410" i="1"/>
  <c r="Z411" i="1" s="1"/>
  <c r="Y410" i="1"/>
  <c r="W516" i="1" s="1"/>
  <c r="P410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Y407" i="1" s="1"/>
  <c r="P404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Y383" i="1" s="1"/>
  <c r="P380" i="1"/>
  <c r="X378" i="1"/>
  <c r="X377" i="1"/>
  <c r="BO376" i="1"/>
  <c r="BM376" i="1"/>
  <c r="Y376" i="1"/>
  <c r="Y377" i="1" s="1"/>
  <c r="P376" i="1"/>
  <c r="X374" i="1"/>
  <c r="X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Y373" i="1" s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S516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BO316" i="1"/>
  <c r="BM316" i="1"/>
  <c r="Y316" i="1"/>
  <c r="Y319" i="1" s="1"/>
  <c r="P316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Y313" i="1" s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Y306" i="1" s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O516" i="1" s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M51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L516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K516" i="1" s="1"/>
  <c r="P224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6" i="1" s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1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6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10" i="1" s="1"/>
  <c r="BO22" i="1"/>
  <c r="X508" i="1" s="1"/>
  <c r="BM22" i="1"/>
  <c r="X507" i="1" s="1"/>
  <c r="X509" i="1" s="1"/>
  <c r="Y22" i="1"/>
  <c r="B516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Y33" i="1"/>
  <c r="C516" i="1"/>
  <c r="Z42" i="1"/>
  <c r="Z44" i="1" s="1"/>
  <c r="BN42" i="1"/>
  <c r="BP42" i="1"/>
  <c r="Y45" i="1"/>
  <c r="D516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6" i="1"/>
  <c r="Z90" i="1"/>
  <c r="Z92" i="1" s="1"/>
  <c r="BN90" i="1"/>
  <c r="BP90" i="1"/>
  <c r="Y93" i="1"/>
  <c r="Z95" i="1"/>
  <c r="Z100" i="1" s="1"/>
  <c r="BN95" i="1"/>
  <c r="BP95" i="1"/>
  <c r="Z97" i="1"/>
  <c r="BN97" i="1"/>
  <c r="Z99" i="1"/>
  <c r="BN99" i="1"/>
  <c r="Y100" i="1"/>
  <c r="Z104" i="1"/>
  <c r="Z108" i="1" s="1"/>
  <c r="BN104" i="1"/>
  <c r="BP104" i="1"/>
  <c r="Z106" i="1"/>
  <c r="BN106" i="1"/>
  <c r="Y109" i="1"/>
  <c r="Z112" i="1"/>
  <c r="Z114" i="1" s="1"/>
  <c r="BN112" i="1"/>
  <c r="BP112" i="1"/>
  <c r="Y122" i="1"/>
  <c r="Z118" i="1"/>
  <c r="Z121" i="1" s="1"/>
  <c r="BN118" i="1"/>
  <c r="Z120" i="1"/>
  <c r="BN120" i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F9" i="1"/>
  <c r="J9" i="1"/>
  <c r="Y24" i="1"/>
  <c r="Y108" i="1"/>
  <c r="Z137" i="1"/>
  <c r="Z171" i="1"/>
  <c r="Z136" i="1"/>
  <c r="BN136" i="1"/>
  <c r="BP136" i="1"/>
  <c r="Z140" i="1"/>
  <c r="Z142" i="1" s="1"/>
  <c r="BN140" i="1"/>
  <c r="BP140" i="1"/>
  <c r="Y143" i="1"/>
  <c r="H516" i="1"/>
  <c r="Y148" i="1"/>
  <c r="Z151" i="1"/>
  <c r="Z153" i="1" s="1"/>
  <c r="BN151" i="1"/>
  <c r="BP151" i="1"/>
  <c r="I516" i="1"/>
  <c r="Y160" i="1"/>
  <c r="Z163" i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Y187" i="1"/>
  <c r="Y193" i="1"/>
  <c r="Y203" i="1"/>
  <c r="Y215" i="1"/>
  <c r="Y221" i="1"/>
  <c r="Y232" i="1"/>
  <c r="Y236" i="1"/>
  <c r="Y248" i="1"/>
  <c r="Y257" i="1"/>
  <c r="Y265" i="1"/>
  <c r="Z269" i="1"/>
  <c r="BN269" i="1"/>
  <c r="Y272" i="1"/>
  <c r="Y277" i="1"/>
  <c r="Y281" i="1"/>
  <c r="Y286" i="1"/>
  <c r="R516" i="1"/>
  <c r="Y295" i="1"/>
  <c r="BP292" i="1"/>
  <c r="BN292" i="1"/>
  <c r="Z292" i="1"/>
  <c r="BP300" i="1"/>
  <c r="BN300" i="1"/>
  <c r="Z300" i="1"/>
  <c r="BP304" i="1"/>
  <c r="BN304" i="1"/>
  <c r="Z304" i="1"/>
  <c r="Z185" i="1"/>
  <c r="Z187" i="1" s="1"/>
  <c r="BN185" i="1"/>
  <c r="BP185" i="1"/>
  <c r="Y188" i="1"/>
  <c r="Z191" i="1"/>
  <c r="Z192" i="1" s="1"/>
  <c r="BN191" i="1"/>
  <c r="Z195" i="1"/>
  <c r="Z203" i="1" s="1"/>
  <c r="BN195" i="1"/>
  <c r="BP195" i="1"/>
  <c r="Z197" i="1"/>
  <c r="BN197" i="1"/>
  <c r="Z199" i="1"/>
  <c r="BN199" i="1"/>
  <c r="Z201" i="1"/>
  <c r="BN201" i="1"/>
  <c r="Z207" i="1"/>
  <c r="Z215" i="1" s="1"/>
  <c r="BN207" i="1"/>
  <c r="Z209" i="1"/>
  <c r="BN209" i="1"/>
  <c r="Z211" i="1"/>
  <c r="BN211" i="1"/>
  <c r="Z213" i="1"/>
  <c r="BN213" i="1"/>
  <c r="Z219" i="1"/>
  <c r="Z220" i="1" s="1"/>
  <c r="BN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Z244" i="1"/>
  <c r="Z247" i="1" s="1"/>
  <c r="BN244" i="1"/>
  <c r="Z246" i="1"/>
  <c r="BN246" i="1"/>
  <c r="Z251" i="1"/>
  <c r="Z256" i="1" s="1"/>
  <c r="BN251" i="1"/>
  <c r="BP251" i="1"/>
  <c r="Z253" i="1"/>
  <c r="BN253" i="1"/>
  <c r="Z255" i="1"/>
  <c r="BN255" i="1"/>
  <c r="Y256" i="1"/>
  <c r="Z260" i="1"/>
  <c r="Z264" i="1" s="1"/>
  <c r="BN260" i="1"/>
  <c r="BP260" i="1"/>
  <c r="Z262" i="1"/>
  <c r="BN262" i="1"/>
  <c r="Z263" i="1"/>
  <c r="BN263" i="1"/>
  <c r="Y264" i="1"/>
  <c r="Z268" i="1"/>
  <c r="Z271" i="1" s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Z284" i="1"/>
  <c r="Z285" i="1" s="1"/>
  <c r="BN284" i="1"/>
  <c r="BP284" i="1"/>
  <c r="Y285" i="1"/>
  <c r="Z289" i="1"/>
  <c r="BN289" i="1"/>
  <c r="BP289" i="1"/>
  <c r="BP290" i="1"/>
  <c r="BN290" i="1"/>
  <c r="Z290" i="1"/>
  <c r="BP294" i="1"/>
  <c r="BN294" i="1"/>
  <c r="Z294" i="1"/>
  <c r="Y296" i="1"/>
  <c r="Y305" i="1"/>
  <c r="BP298" i="1"/>
  <c r="BN298" i="1"/>
  <c r="Z298" i="1"/>
  <c r="Z305" i="1" s="1"/>
  <c r="BP302" i="1"/>
  <c r="BN302" i="1"/>
  <c r="Z302" i="1"/>
  <c r="Y314" i="1"/>
  <c r="Y320" i="1"/>
  <c r="Y326" i="1"/>
  <c r="Y332" i="1"/>
  <c r="Y339" i="1"/>
  <c r="Y351" i="1"/>
  <c r="Y357" i="1"/>
  <c r="Y361" i="1"/>
  <c r="Y374" i="1"/>
  <c r="Y378" i="1"/>
  <c r="Y382" i="1"/>
  <c r="Y402" i="1"/>
  <c r="Y406" i="1"/>
  <c r="Y419" i="1"/>
  <c r="Y424" i="1"/>
  <c r="Y429" i="1"/>
  <c r="Z516" i="1"/>
  <c r="Y447" i="1"/>
  <c r="BP444" i="1"/>
  <c r="BN444" i="1"/>
  <c r="Z444" i="1"/>
  <c r="BP452" i="1"/>
  <c r="BN452" i="1"/>
  <c r="Z452" i="1"/>
  <c r="Y454" i="1"/>
  <c r="Y463" i="1"/>
  <c r="BP456" i="1"/>
  <c r="BN456" i="1"/>
  <c r="Z456" i="1"/>
  <c r="BP460" i="1"/>
  <c r="BN460" i="1"/>
  <c r="Z460" i="1"/>
  <c r="BP468" i="1"/>
  <c r="BN468" i="1"/>
  <c r="Z468" i="1"/>
  <c r="Y470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U516" i="1"/>
  <c r="Y516" i="1"/>
  <c r="Z308" i="1"/>
  <c r="Z313" i="1" s="1"/>
  <c r="BN308" i="1"/>
  <c r="BP308" i="1"/>
  <c r="Z310" i="1"/>
  <c r="BN310" i="1"/>
  <c r="Z312" i="1"/>
  <c r="BN312" i="1"/>
  <c r="Z316" i="1"/>
  <c r="BN316" i="1"/>
  <c r="BP316" i="1"/>
  <c r="Z318" i="1"/>
  <c r="BN318" i="1"/>
  <c r="Z324" i="1"/>
  <c r="Z326" i="1" s="1"/>
  <c r="BN324" i="1"/>
  <c r="Z330" i="1"/>
  <c r="Z332" i="1" s="1"/>
  <c r="BN330" i="1"/>
  <c r="Z337" i="1"/>
  <c r="Z339" i="1" s="1"/>
  <c r="BN337" i="1"/>
  <c r="Y340" i="1"/>
  <c r="T516" i="1"/>
  <c r="Z345" i="1"/>
  <c r="Z351" i="1" s="1"/>
  <c r="BN345" i="1"/>
  <c r="Z347" i="1"/>
  <c r="BN347" i="1"/>
  <c r="Z349" i="1"/>
  <c r="BN349" i="1"/>
  <c r="Y352" i="1"/>
  <c r="Z355" i="1"/>
  <c r="Z356" i="1" s="1"/>
  <c r="BN355" i="1"/>
  <c r="Z359" i="1"/>
  <c r="Z361" i="1" s="1"/>
  <c r="BN359" i="1"/>
  <c r="BP359" i="1"/>
  <c r="Z370" i="1"/>
  <c r="Z373" i="1" s="1"/>
  <c r="BN370" i="1"/>
  <c r="Z372" i="1"/>
  <c r="BN372" i="1"/>
  <c r="Z376" i="1"/>
  <c r="Z377" i="1" s="1"/>
  <c r="BN376" i="1"/>
  <c r="BP376" i="1"/>
  <c r="Z380" i="1"/>
  <c r="Z382" i="1" s="1"/>
  <c r="BN380" i="1"/>
  <c r="BP380" i="1"/>
  <c r="V516" i="1"/>
  <c r="Z392" i="1"/>
  <c r="Z401" i="1" s="1"/>
  <c r="BN392" i="1"/>
  <c r="Z394" i="1"/>
  <c r="BN394" i="1"/>
  <c r="Z396" i="1"/>
  <c r="BN396" i="1"/>
  <c r="Z398" i="1"/>
  <c r="BN398" i="1"/>
  <c r="Z400" i="1"/>
  <c r="BN400" i="1"/>
  <c r="Y401" i="1"/>
  <c r="Z404" i="1"/>
  <c r="Z406" i="1" s="1"/>
  <c r="BN404" i="1"/>
  <c r="BP404" i="1"/>
  <c r="Y412" i="1"/>
  <c r="Z415" i="1"/>
  <c r="Z418" i="1" s="1"/>
  <c r="BN415" i="1"/>
  <c r="Z417" i="1"/>
  <c r="BN417" i="1"/>
  <c r="Z422" i="1"/>
  <c r="Z423" i="1" s="1"/>
  <c r="BN422" i="1"/>
  <c r="BP422" i="1"/>
  <c r="Y423" i="1"/>
  <c r="Z427" i="1"/>
  <c r="Z428" i="1" s="1"/>
  <c r="BN427" i="1"/>
  <c r="BP427" i="1"/>
  <c r="Z433" i="1"/>
  <c r="BN433" i="1"/>
  <c r="BP433" i="1"/>
  <c r="Z435" i="1"/>
  <c r="BN435" i="1"/>
  <c r="Z436" i="1"/>
  <c r="BN436" i="1"/>
  <c r="Z438" i="1"/>
  <c r="BN438" i="1"/>
  <c r="Z440" i="1"/>
  <c r="BN440" i="1"/>
  <c r="BP441" i="1"/>
  <c r="BN441" i="1"/>
  <c r="BP442" i="1"/>
  <c r="BN442" i="1"/>
  <c r="Z442" i="1"/>
  <c r="BP446" i="1"/>
  <c r="BN446" i="1"/>
  <c r="Z446" i="1"/>
  <c r="Y448" i="1"/>
  <c r="Y453" i="1"/>
  <c r="BP450" i="1"/>
  <c r="BN450" i="1"/>
  <c r="Z450" i="1"/>
  <c r="Z453" i="1" s="1"/>
  <c r="BP458" i="1"/>
  <c r="BN458" i="1"/>
  <c r="Z458" i="1"/>
  <c r="BP462" i="1"/>
  <c r="BN462" i="1"/>
  <c r="Z462" i="1"/>
  <c r="Y464" i="1"/>
  <c r="Y469" i="1"/>
  <c r="BP466" i="1"/>
  <c r="BN466" i="1"/>
  <c r="Z466" i="1"/>
  <c r="Z469" i="1" s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AA516" i="1"/>
  <c r="Z463" i="1" l="1"/>
  <c r="Y508" i="1"/>
  <c r="Z447" i="1"/>
  <c r="Z319" i="1"/>
  <c r="Z494" i="1"/>
  <c r="Z484" i="1"/>
  <c r="Z295" i="1"/>
  <c r="Z231" i="1"/>
  <c r="Y506" i="1"/>
  <c r="Z65" i="1"/>
  <c r="Z32" i="1"/>
  <c r="Z511" i="1" s="1"/>
  <c r="Y510" i="1"/>
  <c r="Y507" i="1"/>
  <c r="Y509" i="1" s="1"/>
</calcChain>
</file>

<file path=xl/sharedStrings.xml><?xml version="1.0" encoding="utf-8"?>
<sst xmlns="http://schemas.openxmlformats.org/spreadsheetml/2006/main" count="2253" uniqueCount="825">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</sst>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87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45871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Суббота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/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19</v>
      </c>
      <c r="Q8" s="682">
        <v>0.41666666666666669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20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21</v>
      </c>
      <c r="Q10" s="726"/>
      <c r="R10" s="727"/>
      <c r="U10" s="24" t="s">
        <v>22</v>
      </c>
      <c r="V10" s="606" t="s">
        <v>23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7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34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692" t="s">
        <v>37</v>
      </c>
      <c r="D17" s="601" t="s">
        <v>38</v>
      </c>
      <c r="E17" s="655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54"/>
      <c r="R17" s="654"/>
      <c r="S17" s="654"/>
      <c r="T17" s="655"/>
      <c r="U17" s="882" t="s">
        <v>50</v>
      </c>
      <c r="V17" s="586"/>
      <c r="W17" s="601" t="s">
        <v>51</v>
      </c>
      <c r="X17" s="601" t="s">
        <v>52</v>
      </c>
      <c r="Y17" s="886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4"/>
      <c r="AF17" s="845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60</v>
      </c>
      <c r="V18" s="67" t="s">
        <v>61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62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100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customHeight="1" x14ac:dyDescent="0.25">
      <c r="A46" s="574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142</v>
      </c>
      <c r="Y52" s="560">
        <f t="shared" ref="Y52:Y57" si="6">IFERROR(IF(X52="",0,CEILING((X52/$H52),1)*$H52),"")</f>
        <v>145.6</v>
      </c>
      <c r="Z52" s="36">
        <f>IFERROR(IF(Y52=0,"",ROUNDUP(Y52/H52,0)*0.01898),"")</f>
        <v>0.24674000000000001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147.51517857142858</v>
      </c>
      <c r="BN52" s="64">
        <f t="shared" ref="BN52:BN57" si="8">IFERROR(Y52*I52/H52,"0")</f>
        <v>151.255</v>
      </c>
      <c r="BO52" s="64">
        <f t="shared" ref="BO52:BO57" si="9">IFERROR(1/J52*(X52/H52),"0")</f>
        <v>0.19810267857142858</v>
      </c>
      <c r="BP52" s="64">
        <f t="shared" ref="BP52:BP57" si="10">IFERROR(1/J52*(Y52/H52),"0")</f>
        <v>0.203125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80</v>
      </c>
      <c r="Y55" s="560">
        <f t="shared" si="6"/>
        <v>80</v>
      </c>
      <c r="Z55" s="36">
        <f>IFERROR(IF(Y55=0,"",ROUNDUP(Y55/H55,0)*0.00902),"")</f>
        <v>0.1804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84.2</v>
      </c>
      <c r="BN55" s="64">
        <f t="shared" si="8"/>
        <v>84.2</v>
      </c>
      <c r="BO55" s="64">
        <f t="shared" si="9"/>
        <v>0.15151515151515152</v>
      </c>
      <c r="BP55" s="64">
        <f t="shared" si="10"/>
        <v>0.15151515151515152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1">
        <f>IFERROR(X52/H52,"0")+IFERROR(X53/H53,"0")+IFERROR(X54/H54,"0")+IFERROR(X55/H55,"0")+IFERROR(X56/H56,"0")+IFERROR(X57/H57,"0")</f>
        <v>32.678571428571431</v>
      </c>
      <c r="Y58" s="561">
        <f>IFERROR(Y52/H52,"0")+IFERROR(Y53/H53,"0")+IFERROR(Y54/H54,"0")+IFERROR(Y55/H55,"0")+IFERROR(Y56/H56,"0")+IFERROR(Y57/H57,"0")</f>
        <v>33</v>
      </c>
      <c r="Z58" s="561">
        <f>IFERROR(IF(Z52="",0,Z52),"0")+IFERROR(IF(Z53="",0,Z53),"0")+IFERROR(IF(Z54="",0,Z54),"0")+IFERROR(IF(Z55="",0,Z55),"0")+IFERROR(IF(Z56="",0,Z56),"0")+IFERROR(IF(Z57="",0,Z57),"0")</f>
        <v>0.42714000000000002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1">
        <f>IFERROR(SUM(X52:X57),"0")</f>
        <v>222</v>
      </c>
      <c r="Y59" s="561">
        <f>IFERROR(SUM(Y52:Y57),"0")</f>
        <v>225.6</v>
      </c>
      <c r="Z59" s="37"/>
      <c r="AA59" s="562"/>
      <c r="AB59" s="562"/>
      <c r="AC59" s="562"/>
    </row>
    <row r="60" spans="1:68" ht="14.25" customHeight="1" x14ac:dyDescent="0.25">
      <c r="A60" s="574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197</v>
      </c>
      <c r="Y61" s="560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204.93472222222221</v>
      </c>
      <c r="BN61" s="64">
        <f>IFERROR(Y61*I61/H61,"0")</f>
        <v>213.46499999999997</v>
      </c>
      <c r="BO61" s="64">
        <f>IFERROR(1/J61*(X61/H61),"0")</f>
        <v>0.28501157407407407</v>
      </c>
      <c r="BP61" s="64">
        <f>IFERROR(1/J61*(Y61/H61),"0")</f>
        <v>0.296875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1">
        <f>IFERROR(X61/H61,"0")+IFERROR(X62/H62,"0")+IFERROR(X63/H63,"0")+IFERROR(X64/H64,"0")</f>
        <v>18.24074074074074</v>
      </c>
      <c r="Y65" s="561">
        <f>IFERROR(Y61/H61,"0")+IFERROR(Y62/H62,"0")+IFERROR(Y63/H63,"0")+IFERROR(Y64/H64,"0")</f>
        <v>19</v>
      </c>
      <c r="Z65" s="561">
        <f>IFERROR(IF(Z61="",0,Z61),"0")+IFERROR(IF(Z62="",0,Z62),"0")+IFERROR(IF(Z63="",0,Z63),"0")+IFERROR(IF(Z64="",0,Z64),"0")</f>
        <v>0.36062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1">
        <f>IFERROR(SUM(X61:X64),"0")</f>
        <v>197</v>
      </c>
      <c r="Y66" s="561">
        <f>IFERROR(SUM(Y61:Y64),"0")</f>
        <v>205.20000000000002</v>
      </c>
      <c r="Z66" s="37"/>
      <c r="AA66" s="562"/>
      <c r="AB66" s="562"/>
      <c r="AC66" s="562"/>
    </row>
    <row r="67" spans="1:68" ht="14.25" customHeight="1" x14ac:dyDescent="0.25">
      <c r="A67" s="574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4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48</v>
      </c>
      <c r="Y75" s="560">
        <f t="shared" si="11"/>
        <v>50.400000000000006</v>
      </c>
      <c r="Z75" s="36">
        <f>IFERROR(IF(Y75=0,"",ROUNDUP(Y75/H75,0)*0.01898),"")</f>
        <v>0.11388000000000001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50.485714285714288</v>
      </c>
      <c r="BN75" s="64">
        <f t="shared" si="13"/>
        <v>53.010000000000012</v>
      </c>
      <c r="BO75" s="64">
        <f t="shared" si="14"/>
        <v>8.9285714285714288E-2</v>
      </c>
      <c r="BP75" s="64">
        <f t="shared" si="15"/>
        <v>9.375E-2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1">
        <f>IFERROR(X74/H74,"0")+IFERROR(X75/H75,"0")+IFERROR(X76/H76,"0")+IFERROR(X77/H77,"0")+IFERROR(X78/H78,"0")+IFERROR(X79/H79,"0")</f>
        <v>5.7142857142857144</v>
      </c>
      <c r="Y80" s="561">
        <f>IFERROR(Y74/H74,"0")+IFERROR(Y75/H75,"0")+IFERROR(Y76/H76,"0")+IFERROR(Y77/H77,"0")+IFERROR(Y78/H78,"0")+IFERROR(Y79/H79,"0")</f>
        <v>6</v>
      </c>
      <c r="Z80" s="561">
        <f>IFERROR(IF(Z74="",0,Z74),"0")+IFERROR(IF(Z75="",0,Z75),"0")+IFERROR(IF(Z76="",0,Z76),"0")+IFERROR(IF(Z77="",0,Z77),"0")+IFERROR(IF(Z78="",0,Z78),"0")+IFERROR(IF(Z79="",0,Z79),"0")</f>
        <v>0.11388000000000001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1">
        <f>IFERROR(SUM(X74:X79),"0")</f>
        <v>48</v>
      </c>
      <c r="Y81" s="561">
        <f>IFERROR(SUM(Y74:Y79),"0")</f>
        <v>50.400000000000006</v>
      </c>
      <c r="Z81" s="37"/>
      <c r="AA81" s="562"/>
      <c r="AB81" s="562"/>
      <c r="AC81" s="562"/>
    </row>
    <row r="82" spans="1:68" ht="14.25" customHeight="1" x14ac:dyDescent="0.25">
      <c r="A82" s="574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57</v>
      </c>
      <c r="Y83" s="560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60.178846153846152</v>
      </c>
      <c r="BN83" s="64">
        <f>IFERROR(Y83*I83/H83,"0")</f>
        <v>65.88</v>
      </c>
      <c r="BO83" s="64">
        <f>IFERROR(1/J83*(X83/H83),"0")</f>
        <v>0.1141826923076923</v>
      </c>
      <c r="BP83" s="64">
        <f>IFERROR(1/J83*(Y83/H83),"0")</f>
        <v>0.125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1">
        <f>IFERROR(X83/H83,"0")+IFERROR(X84/H84,"0")</f>
        <v>7.3076923076923075</v>
      </c>
      <c r="Y85" s="561">
        <f>IFERROR(Y83/H83,"0")+IFERROR(Y84/H84,"0")</f>
        <v>8</v>
      </c>
      <c r="Z85" s="561">
        <f>IFERROR(IF(Z83="",0,Z83),"0")+IFERROR(IF(Z84="",0,Z84),"0")</f>
        <v>0.15184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1">
        <f>IFERROR(SUM(X83:X84),"0")</f>
        <v>57</v>
      </c>
      <c r="Y86" s="561">
        <f>IFERROR(SUM(Y83:Y84),"0")</f>
        <v>62.4</v>
      </c>
      <c r="Z86" s="37"/>
      <c r="AA86" s="562"/>
      <c r="AB86" s="562"/>
      <c r="AC86" s="562"/>
    </row>
    <row r="87" spans="1:68" ht="16.5" customHeight="1" x14ac:dyDescent="0.25">
      <c r="A87" s="582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482</v>
      </c>
      <c r="Y89" s="560">
        <f>IFERROR(IF(X89="",0,CEILING((X89/$H89),1)*$H89),"")</f>
        <v>486.00000000000006</v>
      </c>
      <c r="Z89" s="36">
        <f>IFERROR(IF(Y89=0,"",ROUNDUP(Y89/H89,0)*0.01898),"")</f>
        <v>0.85409999999999997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501.41388888888883</v>
      </c>
      <c r="BN89" s="64">
        <f>IFERROR(Y89*I89/H89,"0")</f>
        <v>505.57499999999999</v>
      </c>
      <c r="BO89" s="64">
        <f>IFERROR(1/J89*(X89/H89),"0")</f>
        <v>0.69733796296296291</v>
      </c>
      <c r="BP89" s="64">
        <f>IFERROR(1/J89*(Y89/H89),"0")</f>
        <v>0.703125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1">
        <f>IFERROR(X89/H89,"0")+IFERROR(X90/H90,"0")+IFERROR(X91/H91,"0")</f>
        <v>44.629629629629626</v>
      </c>
      <c r="Y92" s="561">
        <f>IFERROR(Y89/H89,"0")+IFERROR(Y90/H90,"0")+IFERROR(Y91/H91,"0")</f>
        <v>45</v>
      </c>
      <c r="Z92" s="561">
        <f>IFERROR(IF(Z89="",0,Z89),"0")+IFERROR(IF(Z90="",0,Z90),"0")+IFERROR(IF(Z91="",0,Z91),"0")</f>
        <v>0.85409999999999997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1">
        <f>IFERROR(SUM(X89:X91),"0")</f>
        <v>482</v>
      </c>
      <c r="Y93" s="561">
        <f>IFERROR(SUM(Y89:Y91),"0")</f>
        <v>486.00000000000006</v>
      </c>
      <c r="Z93" s="37"/>
      <c r="AA93" s="562"/>
      <c r="AB93" s="562"/>
      <c r="AC93" s="562"/>
    </row>
    <row r="94" spans="1:68" ht="14.25" customHeight="1" x14ac:dyDescent="0.25">
      <c r="A94" s="574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9" t="s">
        <v>186</v>
      </c>
      <c r="Q95" s="564"/>
      <c r="R95" s="564"/>
      <c r="S95" s="564"/>
      <c r="T95" s="565"/>
      <c r="U95" s="34"/>
      <c r="V95" s="34"/>
      <c r="W95" s="35" t="s">
        <v>69</v>
      </c>
      <c r="X95" s="559">
        <v>131</v>
      </c>
      <c r="Y95" s="560">
        <f>IFERROR(IF(X95="",0,CEILING((X95/$H95),1)*$H95),"")</f>
        <v>137.69999999999999</v>
      </c>
      <c r="Z95" s="36">
        <f>IFERROR(IF(Y95=0,"",ROUNDUP(Y95/H95,0)*0.01898),"")</f>
        <v>0.32266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139.39370370370369</v>
      </c>
      <c r="BN95" s="64">
        <f>IFERROR(Y95*I95/H95,"0")</f>
        <v>146.523</v>
      </c>
      <c r="BO95" s="64">
        <f>IFERROR(1/J95*(X95/H95),"0")</f>
        <v>0.2527006172839506</v>
      </c>
      <c r="BP95" s="64">
        <f>IFERROR(1/J95*(Y95/H95),"0")</f>
        <v>0.265625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113</v>
      </c>
      <c r="Y98" s="560">
        <f>IFERROR(IF(X98="",0,CEILING((X98/$H98),1)*$H98),"")</f>
        <v>113.4</v>
      </c>
      <c r="Z98" s="36">
        <f>IFERROR(IF(Y98=0,"",ROUNDUP(Y98/H98,0)*0.00651),"")</f>
        <v>0.27342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123.54666666666667</v>
      </c>
      <c r="BN98" s="64">
        <f>IFERROR(Y98*I98/H98,"0")</f>
        <v>123.98399999999999</v>
      </c>
      <c r="BO98" s="64">
        <f>IFERROR(1/J98*(X98/H98),"0")</f>
        <v>0.22995522995522996</v>
      </c>
      <c r="BP98" s="64">
        <f>IFERROR(1/J98*(Y98/H98),"0")</f>
        <v>0.23076923076923078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71</v>
      </c>
      <c r="Q100" s="578"/>
      <c r="R100" s="578"/>
      <c r="S100" s="578"/>
      <c r="T100" s="578"/>
      <c r="U100" s="578"/>
      <c r="V100" s="579"/>
      <c r="W100" s="37" t="s">
        <v>72</v>
      </c>
      <c r="X100" s="561">
        <f>IFERROR(X95/H95,"0")+IFERROR(X96/H96,"0")+IFERROR(X97/H97,"0")+IFERROR(X98/H98,"0")+IFERROR(X99/H99,"0")</f>
        <v>58.024691358024683</v>
      </c>
      <c r="Y100" s="561">
        <f>IFERROR(Y95/H95,"0")+IFERROR(Y96/H96,"0")+IFERROR(Y97/H97,"0")+IFERROR(Y98/H98,"0")+IFERROR(Y99/H99,"0")</f>
        <v>59</v>
      </c>
      <c r="Z100" s="561">
        <f>IFERROR(IF(Z95="",0,Z95),"0")+IFERROR(IF(Z96="",0,Z96),"0")+IFERROR(IF(Z97="",0,Z97),"0")+IFERROR(IF(Z98="",0,Z98),"0")+IFERROR(IF(Z99="",0,Z99),"0")</f>
        <v>0.59607999999999994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71</v>
      </c>
      <c r="Q101" s="578"/>
      <c r="R101" s="578"/>
      <c r="S101" s="578"/>
      <c r="T101" s="578"/>
      <c r="U101" s="578"/>
      <c r="V101" s="579"/>
      <c r="W101" s="37" t="s">
        <v>69</v>
      </c>
      <c r="X101" s="561">
        <f>IFERROR(SUM(X95:X99),"0")</f>
        <v>244</v>
      </c>
      <c r="Y101" s="561">
        <f>IFERROR(SUM(Y95:Y99),"0")</f>
        <v>251.1</v>
      </c>
      <c r="Z101" s="37"/>
      <c r="AA101" s="562"/>
      <c r="AB101" s="562"/>
      <c r="AC101" s="562"/>
    </row>
    <row r="102" spans="1:68" ht="16.5" customHeight="1" x14ac:dyDescent="0.25">
      <c r="A102" s="582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430</v>
      </c>
      <c r="Y104" s="560">
        <f>IFERROR(IF(X104="",0,CEILING((X104/$H104),1)*$H104),"")</f>
        <v>432</v>
      </c>
      <c r="Z104" s="36">
        <f>IFERROR(IF(Y104=0,"",ROUNDUP(Y104/H104,0)*0.01898),"")</f>
        <v>0.75919999999999999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447.31944444444446</v>
      </c>
      <c r="BN104" s="64">
        <f>IFERROR(Y104*I104/H104,"0")</f>
        <v>449.39999999999992</v>
      </c>
      <c r="BO104" s="64">
        <f>IFERROR(1/J104*(X104/H104),"0")</f>
        <v>0.6221064814814814</v>
      </c>
      <c r="BP104" s="64">
        <f>IFERROR(1/J104*(Y104/H104),"0")</f>
        <v>0.625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71</v>
      </c>
      <c r="Q108" s="578"/>
      <c r="R108" s="578"/>
      <c r="S108" s="578"/>
      <c r="T108" s="578"/>
      <c r="U108" s="578"/>
      <c r="V108" s="579"/>
      <c r="W108" s="37" t="s">
        <v>72</v>
      </c>
      <c r="X108" s="561">
        <f>IFERROR(X104/H104,"0")+IFERROR(X105/H105,"0")+IFERROR(X106/H106,"0")+IFERROR(X107/H107,"0")</f>
        <v>39.81481481481481</v>
      </c>
      <c r="Y108" s="561">
        <f>IFERROR(Y104/H104,"0")+IFERROR(Y105/H105,"0")+IFERROR(Y106/H106,"0")+IFERROR(Y107/H107,"0")</f>
        <v>40</v>
      </c>
      <c r="Z108" s="561">
        <f>IFERROR(IF(Z104="",0,Z104),"0")+IFERROR(IF(Z105="",0,Z105),"0")+IFERROR(IF(Z106="",0,Z106),"0")+IFERROR(IF(Z107="",0,Z107),"0")</f>
        <v>0.75919999999999999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71</v>
      </c>
      <c r="Q109" s="578"/>
      <c r="R109" s="578"/>
      <c r="S109" s="578"/>
      <c r="T109" s="578"/>
      <c r="U109" s="578"/>
      <c r="V109" s="579"/>
      <c r="W109" s="37" t="s">
        <v>69</v>
      </c>
      <c r="X109" s="561">
        <f>IFERROR(SUM(X104:X107),"0")</f>
        <v>430</v>
      </c>
      <c r="Y109" s="561">
        <f>IFERROR(SUM(Y104:Y107),"0")</f>
        <v>432</v>
      </c>
      <c r="Z109" s="37"/>
      <c r="AA109" s="562"/>
      <c r="AB109" s="562"/>
      <c r="AC109" s="562"/>
    </row>
    <row r="110" spans="1:68" ht="14.25" customHeight="1" x14ac:dyDescent="0.25">
      <c r="A110" s="574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100</v>
      </c>
      <c r="Y113" s="560">
        <f>IFERROR(IF(X113="",0,CEILING((X113/$H113),1)*$H113),"")</f>
        <v>100.8</v>
      </c>
      <c r="Z113" s="36">
        <f>IFERROR(IF(Y113=0,"",ROUNDUP(Y113/H113,0)*0.00651),"")</f>
        <v>0.27342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107.5</v>
      </c>
      <c r="BN113" s="64">
        <f>IFERROR(Y113*I113/H113,"0")</f>
        <v>108.36000000000001</v>
      </c>
      <c r="BO113" s="64">
        <f>IFERROR(1/J113*(X113/H113),"0")</f>
        <v>0.22893772893772898</v>
      </c>
      <c r="BP113" s="64">
        <f>IFERROR(1/J113*(Y113/H113),"0")</f>
        <v>0.23076923076923078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71</v>
      </c>
      <c r="Q114" s="578"/>
      <c r="R114" s="578"/>
      <c r="S114" s="578"/>
      <c r="T114" s="578"/>
      <c r="U114" s="578"/>
      <c r="V114" s="579"/>
      <c r="W114" s="37" t="s">
        <v>72</v>
      </c>
      <c r="X114" s="561">
        <f>IFERROR(X111/H111,"0")+IFERROR(X112/H112,"0")+IFERROR(X113/H113,"0")</f>
        <v>41.666666666666671</v>
      </c>
      <c r="Y114" s="561">
        <f>IFERROR(Y111/H111,"0")+IFERROR(Y112/H112,"0")+IFERROR(Y113/H113,"0")</f>
        <v>42</v>
      </c>
      <c r="Z114" s="561">
        <f>IFERROR(IF(Z111="",0,Z111),"0")+IFERROR(IF(Z112="",0,Z112),"0")+IFERROR(IF(Z113="",0,Z113),"0")</f>
        <v>0.27342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71</v>
      </c>
      <c r="Q115" s="578"/>
      <c r="R115" s="578"/>
      <c r="S115" s="578"/>
      <c r="T115" s="578"/>
      <c r="U115" s="578"/>
      <c r="V115" s="579"/>
      <c r="W115" s="37" t="s">
        <v>69</v>
      </c>
      <c r="X115" s="561">
        <f>IFERROR(SUM(X111:X113),"0")</f>
        <v>100</v>
      </c>
      <c r="Y115" s="561">
        <f>IFERROR(SUM(Y111:Y113),"0")</f>
        <v>100.8</v>
      </c>
      <c r="Z115" s="37"/>
      <c r="AA115" s="562"/>
      <c r="AB115" s="562"/>
      <c r="AC115" s="562"/>
    </row>
    <row r="116" spans="1:68" ht="14.25" customHeight="1" x14ac:dyDescent="0.25">
      <c r="A116" s="574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289</v>
      </c>
      <c r="Y117" s="560">
        <f>IFERROR(IF(X117="",0,CEILING((X117/$H117),1)*$H117),"")</f>
        <v>291.59999999999997</v>
      </c>
      <c r="Z117" s="36">
        <f>IFERROR(IF(Y117=0,"",ROUNDUP(Y117/H117,0)*0.01898),"")</f>
        <v>0.68328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307.30333333333328</v>
      </c>
      <c r="BN117" s="64">
        <f>IFERROR(Y117*I117/H117,"0")</f>
        <v>310.06799999999993</v>
      </c>
      <c r="BO117" s="64">
        <f>IFERROR(1/J117*(X117/H117),"0")</f>
        <v>0.55748456790123457</v>
      </c>
      <c r="BP117" s="64">
        <f>IFERROR(1/J117*(Y117/H117),"0")</f>
        <v>0.5625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126</v>
      </c>
      <c r="Y119" s="560">
        <f>IFERROR(IF(X119="",0,CEILING((X119/$H119),1)*$H119),"")</f>
        <v>126.9</v>
      </c>
      <c r="Z119" s="36">
        <f>IFERROR(IF(Y119=0,"",ROUNDUP(Y119/H119,0)*0.00651),"")</f>
        <v>0.30597000000000002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137.76</v>
      </c>
      <c r="BN119" s="64">
        <f>IFERROR(Y119*I119/H119,"0")</f>
        <v>138.744</v>
      </c>
      <c r="BO119" s="64">
        <f>IFERROR(1/J119*(X119/H119),"0")</f>
        <v>0.25641025641025644</v>
      </c>
      <c r="BP119" s="64">
        <f>IFERROR(1/J119*(Y119/H119),"0")</f>
        <v>0.25824175824175827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71</v>
      </c>
      <c r="Q121" s="578"/>
      <c r="R121" s="578"/>
      <c r="S121" s="578"/>
      <c r="T121" s="578"/>
      <c r="U121" s="578"/>
      <c r="V121" s="579"/>
      <c r="W121" s="37" t="s">
        <v>72</v>
      </c>
      <c r="X121" s="561">
        <f>IFERROR(X117/H117,"0")+IFERROR(X118/H118,"0")+IFERROR(X119/H119,"0")+IFERROR(X120/H120,"0")</f>
        <v>82.34567901234567</v>
      </c>
      <c r="Y121" s="561">
        <f>IFERROR(Y117/H117,"0")+IFERROR(Y118/H118,"0")+IFERROR(Y119/H119,"0")+IFERROR(Y120/H120,"0")</f>
        <v>83</v>
      </c>
      <c r="Z121" s="561">
        <f>IFERROR(IF(Z117="",0,Z117),"0")+IFERROR(IF(Z118="",0,Z118),"0")+IFERROR(IF(Z119="",0,Z119),"0")+IFERROR(IF(Z120="",0,Z120),"0")</f>
        <v>0.98924999999999996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71</v>
      </c>
      <c r="Q122" s="578"/>
      <c r="R122" s="578"/>
      <c r="S122" s="578"/>
      <c r="T122" s="578"/>
      <c r="U122" s="578"/>
      <c r="V122" s="579"/>
      <c r="W122" s="37" t="s">
        <v>69</v>
      </c>
      <c r="X122" s="561">
        <f>IFERROR(SUM(X117:X120),"0")</f>
        <v>415</v>
      </c>
      <c r="Y122" s="561">
        <f>IFERROR(SUM(Y117:Y120),"0")</f>
        <v>418.5</v>
      </c>
      <c r="Z122" s="37"/>
      <c r="AA122" s="562"/>
      <c r="AB122" s="562"/>
      <c r="AC122" s="562"/>
    </row>
    <row r="123" spans="1:68" ht="14.25" customHeight="1" x14ac:dyDescent="0.25">
      <c r="A123" s="574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71</v>
      </c>
      <c r="Q126" s="578"/>
      <c r="R126" s="578"/>
      <c r="S126" s="578"/>
      <c r="T126" s="578"/>
      <c r="U126" s="578"/>
      <c r="V126" s="579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71</v>
      </c>
      <c r="Q127" s="578"/>
      <c r="R127" s="578"/>
      <c r="S127" s="578"/>
      <c r="T127" s="578"/>
      <c r="U127" s="578"/>
      <c r="V127" s="579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82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71</v>
      </c>
      <c r="Q132" s="578"/>
      <c r="R132" s="578"/>
      <c r="S132" s="578"/>
      <c r="T132" s="578"/>
      <c r="U132" s="578"/>
      <c r="V132" s="579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71</v>
      </c>
      <c r="Q133" s="578"/>
      <c r="R133" s="578"/>
      <c r="S133" s="578"/>
      <c r="T133" s="578"/>
      <c r="U133" s="578"/>
      <c r="V133" s="579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4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71</v>
      </c>
      <c r="Q137" s="578"/>
      <c r="R137" s="578"/>
      <c r="S137" s="578"/>
      <c r="T137" s="578"/>
      <c r="U137" s="578"/>
      <c r="V137" s="579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71</v>
      </c>
      <c r="Q138" s="578"/>
      <c r="R138" s="578"/>
      <c r="S138" s="578"/>
      <c r="T138" s="578"/>
      <c r="U138" s="578"/>
      <c r="V138" s="579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4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71</v>
      </c>
      <c r="Q142" s="578"/>
      <c r="R142" s="578"/>
      <c r="S142" s="578"/>
      <c r="T142" s="578"/>
      <c r="U142" s="578"/>
      <c r="V142" s="579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71</v>
      </c>
      <c r="Q143" s="578"/>
      <c r="R143" s="578"/>
      <c r="S143" s="578"/>
      <c r="T143" s="578"/>
      <c r="U143" s="578"/>
      <c r="V143" s="579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82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71</v>
      </c>
      <c r="Q147" s="578"/>
      <c r="R147" s="578"/>
      <c r="S147" s="578"/>
      <c r="T147" s="578"/>
      <c r="U147" s="578"/>
      <c r="V147" s="579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71</v>
      </c>
      <c r="Q148" s="578"/>
      <c r="R148" s="578"/>
      <c r="S148" s="578"/>
      <c r="T148" s="578"/>
      <c r="U148" s="578"/>
      <c r="V148" s="579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71</v>
      </c>
      <c r="Q153" s="578"/>
      <c r="R153" s="578"/>
      <c r="S153" s="578"/>
      <c r="T153" s="578"/>
      <c r="U153" s="578"/>
      <c r="V153" s="579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71</v>
      </c>
      <c r="Q154" s="578"/>
      <c r="R154" s="578"/>
      <c r="S154" s="578"/>
      <c r="T154" s="578"/>
      <c r="U154" s="578"/>
      <c r="V154" s="579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255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71</v>
      </c>
      <c r="Q159" s="578"/>
      <c r="R159" s="578"/>
      <c r="S159" s="578"/>
      <c r="T159" s="578"/>
      <c r="U159" s="578"/>
      <c r="V159" s="579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71</v>
      </c>
      <c r="Q160" s="578"/>
      <c r="R160" s="578"/>
      <c r="S160" s="578"/>
      <c r="T160" s="578"/>
      <c r="U160" s="578"/>
      <c r="V160" s="579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4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19</v>
      </c>
      <c r="Y165" s="560">
        <f t="shared" si="16"/>
        <v>21</v>
      </c>
      <c r="Z165" s="36">
        <f>IFERROR(IF(Y165=0,"",ROUNDUP(Y165/H165,0)*0.00502),"")</f>
        <v>5.0200000000000002E-2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20.176190476190474</v>
      </c>
      <c r="BN165" s="64">
        <f t="shared" si="18"/>
        <v>22.299999999999997</v>
      </c>
      <c r="BO165" s="64">
        <f t="shared" si="19"/>
        <v>3.8665038665038669E-2</v>
      </c>
      <c r="BP165" s="64">
        <f t="shared" si="20"/>
        <v>4.2735042735042736E-2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11</v>
      </c>
      <c r="Y167" s="560">
        <f t="shared" si="16"/>
        <v>12.6</v>
      </c>
      <c r="Z167" s="36">
        <f>IFERROR(IF(Y167=0,"",ROUNDUP(Y167/H167,0)*0.00502),"")</f>
        <v>3.5140000000000005E-2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11.794444444444444</v>
      </c>
      <c r="BN167" s="64">
        <f t="shared" si="18"/>
        <v>13.509999999999998</v>
      </c>
      <c r="BO167" s="64">
        <f t="shared" si="19"/>
        <v>2.6115859449192782E-2</v>
      </c>
      <c r="BP167" s="64">
        <f t="shared" si="20"/>
        <v>2.9914529914529919E-2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46</v>
      </c>
      <c r="Y168" s="560">
        <f t="shared" si="16"/>
        <v>46.2</v>
      </c>
      <c r="Z168" s="36">
        <f>IFERROR(IF(Y168=0,"",ROUNDUP(Y168/H168,0)*0.00502),"")</f>
        <v>0.11044000000000001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48.19047619047619</v>
      </c>
      <c r="BN168" s="64">
        <f t="shared" si="18"/>
        <v>48.400000000000006</v>
      </c>
      <c r="BO168" s="64">
        <f t="shared" si="19"/>
        <v>9.361009361009362E-2</v>
      </c>
      <c r="BP168" s="64">
        <f t="shared" si="20"/>
        <v>9.401709401709403E-2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71</v>
      </c>
      <c r="Q171" s="578"/>
      <c r="R171" s="578"/>
      <c r="S171" s="578"/>
      <c r="T171" s="578"/>
      <c r="U171" s="578"/>
      <c r="V171" s="579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37.063492063492063</v>
      </c>
      <c r="Y171" s="561">
        <f>IFERROR(Y162/H162,"0")+IFERROR(Y163/H163,"0")+IFERROR(Y164/H164,"0")+IFERROR(Y165/H165,"0")+IFERROR(Y166/H166,"0")+IFERROR(Y167/H167,"0")+IFERROR(Y168/H168,"0")+IFERROR(Y169/H169,"0")+IFERROR(Y170/H170,"0")</f>
        <v>39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0.19578000000000001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71</v>
      </c>
      <c r="Q172" s="578"/>
      <c r="R172" s="578"/>
      <c r="S172" s="578"/>
      <c r="T172" s="578"/>
      <c r="U172" s="578"/>
      <c r="V172" s="579"/>
      <c r="W172" s="37" t="s">
        <v>69</v>
      </c>
      <c r="X172" s="561">
        <f>IFERROR(SUM(X162:X170),"0")</f>
        <v>76</v>
      </c>
      <c r="Y172" s="561">
        <f>IFERROR(SUM(Y162:Y170),"0")</f>
        <v>79.800000000000011</v>
      </c>
      <c r="Z172" s="37"/>
      <c r="AA172" s="562"/>
      <c r="AB172" s="562"/>
      <c r="AC172" s="562"/>
    </row>
    <row r="173" spans="1:68" ht="14.25" customHeight="1" x14ac:dyDescent="0.25">
      <c r="A173" s="574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4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71</v>
      </c>
      <c r="Q181" s="578"/>
      <c r="R181" s="578"/>
      <c r="S181" s="578"/>
      <c r="T181" s="578"/>
      <c r="U181" s="578"/>
      <c r="V181" s="579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71</v>
      </c>
      <c r="Q182" s="578"/>
      <c r="R182" s="578"/>
      <c r="S182" s="578"/>
      <c r="T182" s="578"/>
      <c r="U182" s="578"/>
      <c r="V182" s="579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82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71</v>
      </c>
      <c r="Q187" s="578"/>
      <c r="R187" s="578"/>
      <c r="S187" s="578"/>
      <c r="T187" s="578"/>
      <c r="U187" s="578"/>
      <c r="V187" s="579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71</v>
      </c>
      <c r="Q188" s="578"/>
      <c r="R188" s="578"/>
      <c r="S188" s="578"/>
      <c r="T188" s="578"/>
      <c r="U188" s="578"/>
      <c r="V188" s="579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16</v>
      </c>
      <c r="Y191" s="560">
        <f>IFERROR(IF(X191="",0,CEILING((X191/$H191),1)*$H191),"")</f>
        <v>16.8</v>
      </c>
      <c r="Z191" s="36">
        <f>IFERROR(IF(Y191=0,"",ROUNDUP(Y191/H191,0)*0.00651),"")</f>
        <v>5.2080000000000001E-2</v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17.37142857142857</v>
      </c>
      <c r="BN191" s="64">
        <f>IFERROR(Y191*I191/H191,"0")</f>
        <v>18.239999999999998</v>
      </c>
      <c r="BO191" s="64">
        <f>IFERROR(1/J191*(X191/H191),"0")</f>
        <v>4.1862899005756148E-2</v>
      </c>
      <c r="BP191" s="64">
        <f>IFERROR(1/J191*(Y191/H191),"0")</f>
        <v>4.3956043956043959E-2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71</v>
      </c>
      <c r="Q192" s="578"/>
      <c r="R192" s="578"/>
      <c r="S192" s="578"/>
      <c r="T192" s="578"/>
      <c r="U192" s="578"/>
      <c r="V192" s="579"/>
      <c r="W192" s="37" t="s">
        <v>72</v>
      </c>
      <c r="X192" s="561">
        <f>IFERROR(X190/H190,"0")+IFERROR(X191/H191,"0")</f>
        <v>7.6190476190476186</v>
      </c>
      <c r="Y192" s="561">
        <f>IFERROR(Y190/H190,"0")+IFERROR(Y191/H191,"0")</f>
        <v>8</v>
      </c>
      <c r="Z192" s="561">
        <f>IFERROR(IF(Z190="",0,Z190),"0")+IFERROR(IF(Z191="",0,Z191),"0")</f>
        <v>5.2080000000000001E-2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71</v>
      </c>
      <c r="Q193" s="578"/>
      <c r="R193" s="578"/>
      <c r="S193" s="578"/>
      <c r="T193" s="578"/>
      <c r="U193" s="578"/>
      <c r="V193" s="579"/>
      <c r="W193" s="37" t="s">
        <v>69</v>
      </c>
      <c r="X193" s="561">
        <f>IFERROR(SUM(X190:X191),"0")</f>
        <v>16</v>
      </c>
      <c r="Y193" s="561">
        <f>IFERROR(SUM(Y190:Y191),"0")</f>
        <v>16.8</v>
      </c>
      <c r="Z193" s="37"/>
      <c r="AA193" s="562"/>
      <c r="AB193" s="562"/>
      <c r="AC193" s="562"/>
    </row>
    <row r="194" spans="1:68" ht="14.25" customHeight="1" x14ac:dyDescent="0.25">
      <c r="A194" s="574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117</v>
      </c>
      <c r="Y195" s="560">
        <f t="shared" ref="Y195:Y202" si="21">IFERROR(IF(X195="",0,CEILING((X195/$H195),1)*$H195),"")</f>
        <v>118.80000000000001</v>
      </c>
      <c r="Z195" s="36">
        <f>IFERROR(IF(Y195=0,"",ROUNDUP(Y195/H195,0)*0.00902),"")</f>
        <v>0.19844000000000001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121.55</v>
      </c>
      <c r="BN195" s="64">
        <f t="shared" ref="BN195:BN202" si="23">IFERROR(Y195*I195/H195,"0")</f>
        <v>123.42</v>
      </c>
      <c r="BO195" s="64">
        <f t="shared" ref="BO195:BO202" si="24">IFERROR(1/J195*(X195/H195),"0")</f>
        <v>0.16414141414141412</v>
      </c>
      <c r="BP195" s="64">
        <f t="shared" ref="BP195:BP202" si="25">IFERROR(1/J195*(Y195/H195),"0")</f>
        <v>0.16666666666666669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108</v>
      </c>
      <c r="Y196" s="560">
        <f t="shared" si="21"/>
        <v>108</v>
      </c>
      <c r="Z196" s="36">
        <f>IFERROR(IF(Y196=0,"",ROUNDUP(Y196/H196,0)*0.00902),"")</f>
        <v>0.1804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112.19999999999999</v>
      </c>
      <c r="BN196" s="64">
        <f t="shared" si="23"/>
        <v>112.19999999999999</v>
      </c>
      <c r="BO196" s="64">
        <f t="shared" si="24"/>
        <v>0.15151515151515152</v>
      </c>
      <c r="BP196" s="64">
        <f t="shared" si="25"/>
        <v>0.15151515151515152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95</v>
      </c>
      <c r="Y198" s="560">
        <f t="shared" si="21"/>
        <v>97.2</v>
      </c>
      <c r="Z198" s="36">
        <f>IFERROR(IF(Y198=0,"",ROUNDUP(Y198/H198,0)*0.00902),"")</f>
        <v>0.16236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98.694444444444443</v>
      </c>
      <c r="BN198" s="64">
        <f t="shared" si="23"/>
        <v>100.98</v>
      </c>
      <c r="BO198" s="64">
        <f t="shared" si="24"/>
        <v>0.13327721661054995</v>
      </c>
      <c r="BP198" s="64">
        <f t="shared" si="25"/>
        <v>0.13636363636363635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26</v>
      </c>
      <c r="Y199" s="560">
        <f t="shared" si="21"/>
        <v>27</v>
      </c>
      <c r="Z199" s="36">
        <f>IFERROR(IF(Y199=0,"",ROUNDUP(Y199/H199,0)*0.00502),"")</f>
        <v>7.5300000000000006E-2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27.877777777777776</v>
      </c>
      <c r="BN199" s="64">
        <f t="shared" si="23"/>
        <v>28.95</v>
      </c>
      <c r="BO199" s="64">
        <f t="shared" si="24"/>
        <v>6.1728395061728406E-2</v>
      </c>
      <c r="BP199" s="64">
        <f t="shared" si="25"/>
        <v>6.4102564102564111E-2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20</v>
      </c>
      <c r="Y200" s="560">
        <f t="shared" si="21"/>
        <v>21.6</v>
      </c>
      <c r="Z200" s="36">
        <f>IFERROR(IF(Y200=0,"",ROUNDUP(Y200/H200,0)*0.00502),"")</f>
        <v>6.0240000000000002E-2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21.111111111111111</v>
      </c>
      <c r="BN200" s="64">
        <f t="shared" si="23"/>
        <v>22.8</v>
      </c>
      <c r="BO200" s="64">
        <f t="shared" si="24"/>
        <v>4.7483380816714153E-2</v>
      </c>
      <c r="BP200" s="64">
        <f t="shared" si="25"/>
        <v>5.1282051282051287E-2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27</v>
      </c>
      <c r="Y202" s="560">
        <f t="shared" si="21"/>
        <v>27</v>
      </c>
      <c r="Z202" s="36">
        <f>IFERROR(IF(Y202=0,"",ROUNDUP(Y202/H202,0)*0.00502),"")</f>
        <v>7.5300000000000006E-2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28.499999999999996</v>
      </c>
      <c r="BN202" s="64">
        <f t="shared" si="23"/>
        <v>28.499999999999996</v>
      </c>
      <c r="BO202" s="64">
        <f t="shared" si="24"/>
        <v>6.4102564102564111E-2</v>
      </c>
      <c r="BP202" s="64">
        <f t="shared" si="25"/>
        <v>6.4102564102564111E-2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71</v>
      </c>
      <c r="Q203" s="578"/>
      <c r="R203" s="578"/>
      <c r="S203" s="578"/>
      <c r="T203" s="578"/>
      <c r="U203" s="578"/>
      <c r="V203" s="579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99.81481481481481</v>
      </c>
      <c r="Y203" s="561">
        <f>IFERROR(Y195/H195,"0")+IFERROR(Y196/H196,"0")+IFERROR(Y197/H197,"0")+IFERROR(Y198/H198,"0")+IFERROR(Y199/H199,"0")+IFERROR(Y200/H200,"0")+IFERROR(Y201/H201,"0")+IFERROR(Y202/H202,"0")</f>
        <v>102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0.75204000000000004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71</v>
      </c>
      <c r="Q204" s="578"/>
      <c r="R204" s="578"/>
      <c r="S204" s="578"/>
      <c r="T204" s="578"/>
      <c r="U204" s="578"/>
      <c r="V204" s="579"/>
      <c r="W204" s="37" t="s">
        <v>69</v>
      </c>
      <c r="X204" s="561">
        <f>IFERROR(SUM(X195:X202),"0")</f>
        <v>393</v>
      </c>
      <c r="Y204" s="561">
        <f>IFERROR(SUM(Y195:Y202),"0")</f>
        <v>399.6</v>
      </c>
      <c r="Z204" s="37"/>
      <c r="AA204" s="562"/>
      <c r="AB204" s="562"/>
      <c r="AC204" s="562"/>
    </row>
    <row r="205" spans="1:68" ht="14.25" customHeight="1" x14ac:dyDescent="0.25">
      <c r="A205" s="574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318</v>
      </c>
      <c r="Y208" s="560">
        <f t="shared" si="26"/>
        <v>321.89999999999998</v>
      </c>
      <c r="Z208" s="36">
        <f>IFERROR(IF(Y208=0,"",ROUNDUP(Y208/H208,0)*0.01898),"")</f>
        <v>0.70226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336.97034482758619</v>
      </c>
      <c r="BN208" s="64">
        <f t="shared" si="28"/>
        <v>341.10300000000001</v>
      </c>
      <c r="BO208" s="64">
        <f t="shared" si="29"/>
        <v>0.57112068965517249</v>
      </c>
      <c r="BP208" s="64">
        <f t="shared" si="30"/>
        <v>0.578125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147</v>
      </c>
      <c r="Y209" s="560">
        <f t="shared" si="26"/>
        <v>148.79999999999998</v>
      </c>
      <c r="Z209" s="36">
        <f t="shared" ref="Z209:Z214" si="31">IFERROR(IF(Y209=0,"",ROUNDUP(Y209/H209,0)*0.00651),"")</f>
        <v>0.40362000000000003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163.53750000000002</v>
      </c>
      <c r="BN209" s="64">
        <f t="shared" si="28"/>
        <v>165.54</v>
      </c>
      <c r="BO209" s="64">
        <f t="shared" si="29"/>
        <v>0.33653846153846156</v>
      </c>
      <c r="BP209" s="64">
        <f t="shared" si="30"/>
        <v>0.34065934065934067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294</v>
      </c>
      <c r="Y211" s="560">
        <f t="shared" si="26"/>
        <v>295.2</v>
      </c>
      <c r="Z211" s="36">
        <f t="shared" si="31"/>
        <v>0.80073000000000005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324.87</v>
      </c>
      <c r="BN211" s="64">
        <f t="shared" si="28"/>
        <v>326.19600000000003</v>
      </c>
      <c r="BO211" s="64">
        <f t="shared" si="29"/>
        <v>0.67307692307692313</v>
      </c>
      <c r="BP211" s="64">
        <f t="shared" si="30"/>
        <v>0.67582417582417587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200</v>
      </c>
      <c r="Y212" s="560">
        <f t="shared" si="26"/>
        <v>201.6</v>
      </c>
      <c r="Z212" s="36">
        <f t="shared" si="31"/>
        <v>0.54683999999999999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221</v>
      </c>
      <c r="BN212" s="64">
        <f t="shared" si="28"/>
        <v>222.768</v>
      </c>
      <c r="BO212" s="64">
        <f t="shared" si="29"/>
        <v>0.45787545787545797</v>
      </c>
      <c r="BP212" s="64">
        <f t="shared" si="30"/>
        <v>0.46153846153846156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84</v>
      </c>
      <c r="Y213" s="560">
        <f t="shared" si="26"/>
        <v>84</v>
      </c>
      <c r="Z213" s="36">
        <f t="shared" si="31"/>
        <v>0.22785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92.820000000000007</v>
      </c>
      <c r="BN213" s="64">
        <f t="shared" si="28"/>
        <v>92.820000000000007</v>
      </c>
      <c r="BO213" s="64">
        <f t="shared" si="29"/>
        <v>0.19230769230769232</v>
      </c>
      <c r="BP213" s="64">
        <f t="shared" si="30"/>
        <v>0.19230769230769232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108</v>
      </c>
      <c r="Y214" s="560">
        <f t="shared" si="26"/>
        <v>108</v>
      </c>
      <c r="Z214" s="36">
        <f t="shared" si="31"/>
        <v>0.29294999999999999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119.60999999999999</v>
      </c>
      <c r="BN214" s="64">
        <f t="shared" si="28"/>
        <v>119.60999999999999</v>
      </c>
      <c r="BO214" s="64">
        <f t="shared" si="29"/>
        <v>0.24725274725274726</v>
      </c>
      <c r="BP214" s="64">
        <f t="shared" si="30"/>
        <v>0.24725274725274726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71</v>
      </c>
      <c r="Q215" s="578"/>
      <c r="R215" s="578"/>
      <c r="S215" s="578"/>
      <c r="T215" s="578"/>
      <c r="U215" s="578"/>
      <c r="V215" s="579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383.63505747126442</v>
      </c>
      <c r="Y215" s="561">
        <f>IFERROR(Y206/H206,"0")+IFERROR(Y207/H207,"0")+IFERROR(Y208/H208,"0")+IFERROR(Y209/H209,"0")+IFERROR(Y210/H210,"0")+IFERROR(Y211/H211,"0")+IFERROR(Y212/H212,"0")+IFERROR(Y213/H213,"0")+IFERROR(Y214/H214,"0")</f>
        <v>386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2.9742500000000001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71</v>
      </c>
      <c r="Q216" s="578"/>
      <c r="R216" s="578"/>
      <c r="S216" s="578"/>
      <c r="T216" s="578"/>
      <c r="U216" s="578"/>
      <c r="V216" s="579"/>
      <c r="W216" s="37" t="s">
        <v>69</v>
      </c>
      <c r="X216" s="561">
        <f>IFERROR(SUM(X206:X214),"0")</f>
        <v>1151</v>
      </c>
      <c r="Y216" s="561">
        <f>IFERROR(SUM(Y206:Y214),"0")</f>
        <v>1159.5</v>
      </c>
      <c r="Z216" s="37"/>
      <c r="AA216" s="562"/>
      <c r="AB216" s="562"/>
      <c r="AC216" s="562"/>
    </row>
    <row r="217" spans="1:68" ht="14.25" customHeight="1" x14ac:dyDescent="0.25">
      <c r="A217" s="574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17</v>
      </c>
      <c r="Y218" s="560">
        <f>IFERROR(IF(X218="",0,CEILING((X218/$H218),1)*$H218),"")</f>
        <v>19.2</v>
      </c>
      <c r="Z218" s="36">
        <f>IFERROR(IF(Y218=0,"",ROUNDUP(Y218/H218,0)*0.00651),"")</f>
        <v>5.2080000000000001E-2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18.785000000000004</v>
      </c>
      <c r="BN218" s="64">
        <f>IFERROR(Y218*I218/H218,"0")</f>
        <v>21.216000000000001</v>
      </c>
      <c r="BO218" s="64">
        <f>IFERROR(1/J218*(X218/H218),"0")</f>
        <v>3.8919413919413927E-2</v>
      </c>
      <c r="BP218" s="64">
        <f>IFERROR(1/J218*(Y218/H218),"0")</f>
        <v>4.3956043956043959E-2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22</v>
      </c>
      <c r="Y219" s="560">
        <f>IFERROR(IF(X219="",0,CEILING((X219/$H219),1)*$H219),"")</f>
        <v>24</v>
      </c>
      <c r="Z219" s="36">
        <f>IFERROR(IF(Y219=0,"",ROUNDUP(Y219/H219,0)*0.00651),"")</f>
        <v>6.5100000000000005E-2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24.310000000000002</v>
      </c>
      <c r="BN219" s="64">
        <f>IFERROR(Y219*I219/H219,"0")</f>
        <v>26.520000000000003</v>
      </c>
      <c r="BO219" s="64">
        <f>IFERROR(1/J219*(X219/H219),"0")</f>
        <v>5.0366300366300375E-2</v>
      </c>
      <c r="BP219" s="64">
        <f>IFERROR(1/J219*(Y219/H219),"0")</f>
        <v>5.4945054945054951E-2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71</v>
      </c>
      <c r="Q220" s="578"/>
      <c r="R220" s="578"/>
      <c r="S220" s="578"/>
      <c r="T220" s="578"/>
      <c r="U220" s="578"/>
      <c r="V220" s="579"/>
      <c r="W220" s="37" t="s">
        <v>72</v>
      </c>
      <c r="X220" s="561">
        <f>IFERROR(X218/H218,"0")+IFERROR(X219/H219,"0")</f>
        <v>16.25</v>
      </c>
      <c r="Y220" s="561">
        <f>IFERROR(Y218/H218,"0")+IFERROR(Y219/H219,"0")</f>
        <v>18</v>
      </c>
      <c r="Z220" s="561">
        <f>IFERROR(IF(Z218="",0,Z218),"0")+IFERROR(IF(Z219="",0,Z219),"0")</f>
        <v>0.11718000000000001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71</v>
      </c>
      <c r="Q221" s="578"/>
      <c r="R221" s="578"/>
      <c r="S221" s="578"/>
      <c r="T221" s="578"/>
      <c r="U221" s="578"/>
      <c r="V221" s="579"/>
      <c r="W221" s="37" t="s">
        <v>69</v>
      </c>
      <c r="X221" s="561">
        <f>IFERROR(SUM(X218:X219),"0")</f>
        <v>39</v>
      </c>
      <c r="Y221" s="561">
        <f>IFERROR(SUM(Y218:Y219),"0")</f>
        <v>43.2</v>
      </c>
      <c r="Z221" s="37"/>
      <c r="AA221" s="562"/>
      <c r="AB221" s="562"/>
      <c r="AC221" s="562"/>
    </row>
    <row r="222" spans="1:68" ht="16.5" customHeight="1" x14ac:dyDescent="0.25">
      <c r="A222" s="582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71</v>
      </c>
      <c r="Q231" s="578"/>
      <c r="R231" s="578"/>
      <c r="S231" s="578"/>
      <c r="T231" s="578"/>
      <c r="U231" s="578"/>
      <c r="V231" s="579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71</v>
      </c>
      <c r="Q232" s="578"/>
      <c r="R232" s="578"/>
      <c r="S232" s="578"/>
      <c r="T232" s="578"/>
      <c r="U232" s="578"/>
      <c r="V232" s="579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4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71</v>
      </c>
      <c r="Q235" s="578"/>
      <c r="R235" s="578"/>
      <c r="S235" s="578"/>
      <c r="T235" s="578"/>
      <c r="U235" s="578"/>
      <c r="V235" s="579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71</v>
      </c>
      <c r="Q236" s="578"/>
      <c r="R236" s="578"/>
      <c r="S236" s="578"/>
      <c r="T236" s="578"/>
      <c r="U236" s="578"/>
      <c r="V236" s="579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1" t="s">
        <v>382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71</v>
      </c>
      <c r="Q239" s="578"/>
      <c r="R239" s="578"/>
      <c r="S239" s="578"/>
      <c r="T239" s="578"/>
      <c r="U239" s="578"/>
      <c r="V239" s="579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71</v>
      </c>
      <c r="Q240" s="578"/>
      <c r="R240" s="578"/>
      <c r="S240" s="578"/>
      <c r="T240" s="578"/>
      <c r="U240" s="578"/>
      <c r="V240" s="579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4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6" t="s">
        <v>390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71</v>
      </c>
      <c r="Q247" s="578"/>
      <c r="R247" s="578"/>
      <c r="S247" s="578"/>
      <c r="T247" s="578"/>
      <c r="U247" s="578"/>
      <c r="V247" s="579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71</v>
      </c>
      <c r="Q248" s="578"/>
      <c r="R248" s="578"/>
      <c r="S248" s="578"/>
      <c r="T248" s="578"/>
      <c r="U248" s="578"/>
      <c r="V248" s="579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82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71</v>
      </c>
      <c r="Q256" s="578"/>
      <c r="R256" s="578"/>
      <c r="S256" s="578"/>
      <c r="T256" s="578"/>
      <c r="U256" s="578"/>
      <c r="V256" s="579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71</v>
      </c>
      <c r="Q257" s="578"/>
      <c r="R257" s="578"/>
      <c r="S257" s="578"/>
      <c r="T257" s="578"/>
      <c r="U257" s="578"/>
      <c r="V257" s="579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0" t="s">
        <v>424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71</v>
      </c>
      <c r="Q264" s="578"/>
      <c r="R264" s="578"/>
      <c r="S264" s="578"/>
      <c r="T264" s="578"/>
      <c r="U264" s="578"/>
      <c r="V264" s="579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71</v>
      </c>
      <c r="Q265" s="578"/>
      <c r="R265" s="578"/>
      <c r="S265" s="578"/>
      <c r="T265" s="578"/>
      <c r="U265" s="578"/>
      <c r="V265" s="579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64</v>
      </c>
      <c r="Y269" s="560">
        <f>IFERROR(IF(X269="",0,CEILING((X269/$H269),1)*$H269),"")</f>
        <v>64.8</v>
      </c>
      <c r="Z269" s="36">
        <f>IFERROR(IF(Y269=0,"",ROUNDUP(Y269/H269,0)*0.00651),"")</f>
        <v>0.17577000000000001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70.720000000000013</v>
      </c>
      <c r="BN269" s="64">
        <f>IFERROR(Y269*I269/H269,"0")</f>
        <v>71.604000000000013</v>
      </c>
      <c r="BO269" s="64">
        <f>IFERROR(1/J269*(X269/H269),"0")</f>
        <v>0.14652014652014653</v>
      </c>
      <c r="BP269" s="64">
        <f>IFERROR(1/J269*(Y269/H269),"0")</f>
        <v>0.14835164835164835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91</v>
      </c>
      <c r="Y270" s="560">
        <f>IFERROR(IF(X270="",0,CEILING((X270/$H270),1)*$H270),"")</f>
        <v>91.2</v>
      </c>
      <c r="Z270" s="36">
        <f>IFERROR(IF(Y270=0,"",ROUNDUP(Y270/H270,0)*0.00651),"")</f>
        <v>0.24738000000000002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97.825000000000003</v>
      </c>
      <c r="BN270" s="64">
        <f>IFERROR(Y270*I270/H270,"0")</f>
        <v>98.04</v>
      </c>
      <c r="BO270" s="64">
        <f>IFERROR(1/J270*(X270/H270),"0")</f>
        <v>0.20833333333333337</v>
      </c>
      <c r="BP270" s="64">
        <f>IFERROR(1/J270*(Y270/H270),"0")</f>
        <v>0.2087912087912088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71</v>
      </c>
      <c r="Q271" s="578"/>
      <c r="R271" s="578"/>
      <c r="S271" s="578"/>
      <c r="T271" s="578"/>
      <c r="U271" s="578"/>
      <c r="V271" s="579"/>
      <c r="W271" s="37" t="s">
        <v>72</v>
      </c>
      <c r="X271" s="561">
        <f>IFERROR(X268/H268,"0")+IFERROR(X269/H269,"0")+IFERROR(X270/H270,"0")</f>
        <v>64.583333333333343</v>
      </c>
      <c r="Y271" s="561">
        <f>IFERROR(Y268/H268,"0")+IFERROR(Y269/H269,"0")+IFERROR(Y270/H270,"0")</f>
        <v>65</v>
      </c>
      <c r="Z271" s="561">
        <f>IFERROR(IF(Z268="",0,Z268),"0")+IFERROR(IF(Z269="",0,Z269),"0")+IFERROR(IF(Z270="",0,Z270),"0")</f>
        <v>0.42315000000000003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71</v>
      </c>
      <c r="Q272" s="578"/>
      <c r="R272" s="578"/>
      <c r="S272" s="578"/>
      <c r="T272" s="578"/>
      <c r="U272" s="578"/>
      <c r="V272" s="579"/>
      <c r="W272" s="37" t="s">
        <v>69</v>
      </c>
      <c r="X272" s="561">
        <f>IFERROR(SUM(X268:X270),"0")</f>
        <v>155</v>
      </c>
      <c r="Y272" s="561">
        <f>IFERROR(SUM(Y268:Y270),"0")</f>
        <v>156</v>
      </c>
      <c r="Z272" s="37"/>
      <c r="AA272" s="562"/>
      <c r="AB272" s="562"/>
      <c r="AC272" s="562"/>
    </row>
    <row r="273" spans="1:68" ht="16.5" customHeight="1" x14ac:dyDescent="0.25">
      <c r="A273" s="582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71</v>
      </c>
      <c r="Q276" s="578"/>
      <c r="R276" s="578"/>
      <c r="S276" s="578"/>
      <c r="T276" s="578"/>
      <c r="U276" s="578"/>
      <c r="V276" s="579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71</v>
      </c>
      <c r="Q277" s="578"/>
      <c r="R277" s="578"/>
      <c r="S277" s="578"/>
      <c r="T277" s="578"/>
      <c r="U277" s="578"/>
      <c r="V277" s="579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71</v>
      </c>
      <c r="Q280" s="578"/>
      <c r="R280" s="578"/>
      <c r="S280" s="578"/>
      <c r="T280" s="578"/>
      <c r="U280" s="578"/>
      <c r="V280" s="579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71</v>
      </c>
      <c r="Q281" s="578"/>
      <c r="R281" s="578"/>
      <c r="S281" s="578"/>
      <c r="T281" s="578"/>
      <c r="U281" s="578"/>
      <c r="V281" s="579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71</v>
      </c>
      <c r="Q285" s="578"/>
      <c r="R285" s="578"/>
      <c r="S285" s="578"/>
      <c r="T285" s="578"/>
      <c r="U285" s="578"/>
      <c r="V285" s="579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71</v>
      </c>
      <c r="Q286" s="578"/>
      <c r="R286" s="578"/>
      <c r="S286" s="578"/>
      <c r="T286" s="578"/>
      <c r="U286" s="578"/>
      <c r="V286" s="579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71</v>
      </c>
      <c r="Q295" s="578"/>
      <c r="R295" s="578"/>
      <c r="S295" s="578"/>
      <c r="T295" s="578"/>
      <c r="U295" s="578"/>
      <c r="V295" s="579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71</v>
      </c>
      <c r="Q296" s="578"/>
      <c r="R296" s="578"/>
      <c r="S296" s="578"/>
      <c r="T296" s="578"/>
      <c r="U296" s="578"/>
      <c r="V296" s="579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74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21</v>
      </c>
      <c r="Y304" s="560">
        <f t="shared" si="42"/>
        <v>21.6</v>
      </c>
      <c r="Z304" s="36">
        <f>IFERROR(IF(Y304=0,"",ROUNDUP(Y304/H304,0)*0.00651),"")</f>
        <v>7.8119999999999995E-2</v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23.66</v>
      </c>
      <c r="BN304" s="64">
        <f t="shared" si="44"/>
        <v>24.335999999999999</v>
      </c>
      <c r="BO304" s="64">
        <f t="shared" si="45"/>
        <v>6.4102564102564111E-2</v>
      </c>
      <c r="BP304" s="64">
        <f t="shared" si="46"/>
        <v>6.5934065934065936E-2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71</v>
      </c>
      <c r="Q305" s="578"/>
      <c r="R305" s="578"/>
      <c r="S305" s="578"/>
      <c r="T305" s="578"/>
      <c r="U305" s="578"/>
      <c r="V305" s="579"/>
      <c r="W305" s="37" t="s">
        <v>72</v>
      </c>
      <c r="X305" s="561">
        <f>IFERROR(X298/H298,"0")+IFERROR(X299/H299,"0")+IFERROR(X300/H300,"0")+IFERROR(X301/H301,"0")+IFERROR(X302/H302,"0")+IFERROR(X303/H303,"0")+IFERROR(X304/H304,"0")</f>
        <v>11.666666666666666</v>
      </c>
      <c r="Y305" s="561">
        <f>IFERROR(Y298/H298,"0")+IFERROR(Y299/H299,"0")+IFERROR(Y300/H300,"0")+IFERROR(Y301/H301,"0")+IFERROR(Y302/H302,"0")+IFERROR(Y303/H303,"0")+IFERROR(Y304/H304,"0")</f>
        <v>12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7.8119999999999995E-2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71</v>
      </c>
      <c r="Q306" s="578"/>
      <c r="R306" s="578"/>
      <c r="S306" s="578"/>
      <c r="T306" s="578"/>
      <c r="U306" s="578"/>
      <c r="V306" s="579"/>
      <c r="W306" s="37" t="s">
        <v>69</v>
      </c>
      <c r="X306" s="561">
        <f>IFERROR(SUM(X298:X304),"0")</f>
        <v>21</v>
      </c>
      <c r="Y306" s="561">
        <f>IFERROR(SUM(Y298:Y304),"0")</f>
        <v>21.6</v>
      </c>
      <c r="Z306" s="37"/>
      <c r="AA306" s="562"/>
      <c r="AB306" s="562"/>
      <c r="AC306" s="562"/>
    </row>
    <row r="307" spans="1:68" ht="14.25" customHeight="1" x14ac:dyDescent="0.25">
      <c r="A307" s="574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33</v>
      </c>
      <c r="Y312" s="560">
        <f>IFERROR(IF(X312="",0,CEILING((X312/$H312),1)*$H312),"")</f>
        <v>35.1</v>
      </c>
      <c r="Z312" s="36">
        <f>IFERROR(IF(Y312=0,"",ROUNDUP(Y312/H312,0)*0.00651),"")</f>
        <v>8.4629999999999997E-2</v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36.153333333333336</v>
      </c>
      <c r="BN312" s="64">
        <f>IFERROR(Y312*I312/H312,"0")</f>
        <v>38.454000000000001</v>
      </c>
      <c r="BO312" s="64">
        <f>IFERROR(1/J312*(X312/H312),"0")</f>
        <v>6.7155067155067152E-2</v>
      </c>
      <c r="BP312" s="64">
        <f>IFERROR(1/J312*(Y312/H312),"0")</f>
        <v>7.1428571428571438E-2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71</v>
      </c>
      <c r="Q313" s="578"/>
      <c r="R313" s="578"/>
      <c r="S313" s="578"/>
      <c r="T313" s="578"/>
      <c r="U313" s="578"/>
      <c r="V313" s="579"/>
      <c r="W313" s="37" t="s">
        <v>72</v>
      </c>
      <c r="X313" s="561">
        <f>IFERROR(X308/H308,"0")+IFERROR(X309/H309,"0")+IFERROR(X310/H310,"0")+IFERROR(X311/H311,"0")+IFERROR(X312/H312,"0")</f>
        <v>12.222222222222221</v>
      </c>
      <c r="Y313" s="561">
        <f>IFERROR(Y308/H308,"0")+IFERROR(Y309/H309,"0")+IFERROR(Y310/H310,"0")+IFERROR(Y311/H311,"0")+IFERROR(Y312/H312,"0")</f>
        <v>13</v>
      </c>
      <c r="Z313" s="561">
        <f>IFERROR(IF(Z308="",0,Z308),"0")+IFERROR(IF(Z309="",0,Z309),"0")+IFERROR(IF(Z310="",0,Z310),"0")+IFERROR(IF(Z311="",0,Z311),"0")+IFERROR(IF(Z312="",0,Z312),"0")</f>
        <v>8.4629999999999997E-2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71</v>
      </c>
      <c r="Q314" s="578"/>
      <c r="R314" s="578"/>
      <c r="S314" s="578"/>
      <c r="T314" s="578"/>
      <c r="U314" s="578"/>
      <c r="V314" s="579"/>
      <c r="W314" s="37" t="s">
        <v>69</v>
      </c>
      <c r="X314" s="561">
        <f>IFERROR(SUM(X308:X312),"0")</f>
        <v>33</v>
      </c>
      <c r="Y314" s="561">
        <f>IFERROR(SUM(Y308:Y312),"0")</f>
        <v>35.1</v>
      </c>
      <c r="Z314" s="37"/>
      <c r="AA314" s="562"/>
      <c r="AB314" s="562"/>
      <c r="AC314" s="562"/>
    </row>
    <row r="315" spans="1:68" ht="14.25" customHeight="1" x14ac:dyDescent="0.25">
      <c r="A315" s="574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69</v>
      </c>
      <c r="X316" s="559">
        <v>67</v>
      </c>
      <c r="Y316" s="560">
        <f>IFERROR(IF(X316="",0,CEILING((X316/$H316),1)*$H316),"")</f>
        <v>67.2</v>
      </c>
      <c r="Z316" s="36">
        <f>IFERROR(IF(Y316=0,"",ROUNDUP(Y316/H316,0)*0.01898),"")</f>
        <v>0.15184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71.139642857142846</v>
      </c>
      <c r="BN316" s="64">
        <f>IFERROR(Y316*I316/H316,"0")</f>
        <v>71.352000000000004</v>
      </c>
      <c r="BO316" s="64">
        <f>IFERROR(1/J316*(X316/H316),"0")</f>
        <v>0.12462797619047619</v>
      </c>
      <c r="BP316" s="64">
        <f>IFERROR(1/J316*(Y316/H316),"0")</f>
        <v>0.125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300</v>
      </c>
      <c r="Y317" s="560">
        <f>IFERROR(IF(X317="",0,CEILING((X317/$H317),1)*$H317),"")</f>
        <v>304.2</v>
      </c>
      <c r="Z317" s="36">
        <f>IFERROR(IF(Y317=0,"",ROUNDUP(Y317/H317,0)*0.01898),"")</f>
        <v>0.74021999999999999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319.96153846153851</v>
      </c>
      <c r="BN317" s="64">
        <f>IFERROR(Y317*I317/H317,"0")</f>
        <v>324.44100000000003</v>
      </c>
      <c r="BO317" s="64">
        <f>IFERROR(1/J317*(X317/H317),"0")</f>
        <v>0.60096153846153844</v>
      </c>
      <c r="BP317" s="64">
        <f>IFERROR(1/J317*(Y317/H317),"0")</f>
        <v>0.609375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21</v>
      </c>
      <c r="Y318" s="560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22.297499999999999</v>
      </c>
      <c r="BN318" s="64">
        <f>IFERROR(Y318*I318/H318,"0")</f>
        <v>26.757000000000001</v>
      </c>
      <c r="BO318" s="64">
        <f>IFERROR(1/J318*(X318/H318),"0")</f>
        <v>3.90625E-2</v>
      </c>
      <c r="BP318" s="64">
        <f>IFERROR(1/J318*(Y318/H318),"0")</f>
        <v>4.6875E-2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71</v>
      </c>
      <c r="Q319" s="578"/>
      <c r="R319" s="578"/>
      <c r="S319" s="578"/>
      <c r="T319" s="578"/>
      <c r="U319" s="578"/>
      <c r="V319" s="579"/>
      <c r="W319" s="37" t="s">
        <v>72</v>
      </c>
      <c r="X319" s="561">
        <f>IFERROR(X316/H316,"0")+IFERROR(X317/H317,"0")+IFERROR(X318/H318,"0")</f>
        <v>48.937728937728934</v>
      </c>
      <c r="Y319" s="561">
        <f>IFERROR(Y316/H316,"0")+IFERROR(Y317/H317,"0")+IFERROR(Y318/H318,"0")</f>
        <v>50</v>
      </c>
      <c r="Z319" s="561">
        <f>IFERROR(IF(Z316="",0,Z316),"0")+IFERROR(IF(Z317="",0,Z317),"0")+IFERROR(IF(Z318="",0,Z318),"0")</f>
        <v>0.94899999999999995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71</v>
      </c>
      <c r="Q320" s="578"/>
      <c r="R320" s="578"/>
      <c r="S320" s="578"/>
      <c r="T320" s="578"/>
      <c r="U320" s="578"/>
      <c r="V320" s="579"/>
      <c r="W320" s="37" t="s">
        <v>69</v>
      </c>
      <c r="X320" s="561">
        <f>IFERROR(SUM(X316:X318),"0")</f>
        <v>388</v>
      </c>
      <c r="Y320" s="561">
        <f>IFERROR(SUM(Y316:Y318),"0")</f>
        <v>396.59999999999997</v>
      </c>
      <c r="Z320" s="37"/>
      <c r="AA320" s="562"/>
      <c r="AB320" s="562"/>
      <c r="AC320" s="562"/>
    </row>
    <row r="321" spans="1:68" ht="14.25" customHeight="1" x14ac:dyDescent="0.25">
      <c r="A321" s="574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3" t="s">
        <v>511</v>
      </c>
      <c r="Q322" s="564"/>
      <c r="R322" s="564"/>
      <c r="S322" s="564"/>
      <c r="T322" s="565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6" t="s">
        <v>515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5</v>
      </c>
      <c r="Y324" s="560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5.7941176470588243</v>
      </c>
      <c r="BN324" s="64">
        <f>IFERROR(Y324*I324/H324,"0")</f>
        <v>5.91</v>
      </c>
      <c r="BO324" s="64">
        <f>IFERROR(1/J324*(X324/H324),"0")</f>
        <v>1.0773540185304893E-2</v>
      </c>
      <c r="BP324" s="64">
        <f>IFERROR(1/J324*(Y324/H324),"0")</f>
        <v>1.098901098901099E-2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33</v>
      </c>
      <c r="Y325" s="560">
        <f>IFERROR(IF(X325="",0,CEILING((X325/$H325),1)*$H325),"")</f>
        <v>33.15</v>
      </c>
      <c r="Z325" s="36">
        <f>IFERROR(IF(Y325=0,"",ROUNDUP(Y325/H325,0)*0.00651),"")</f>
        <v>8.4629999999999997E-2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37.27058823529412</v>
      </c>
      <c r="BN325" s="64">
        <f>IFERROR(Y325*I325/H325,"0")</f>
        <v>37.44</v>
      </c>
      <c r="BO325" s="64">
        <f>IFERROR(1/J325*(X325/H325),"0")</f>
        <v>7.1105365223012293E-2</v>
      </c>
      <c r="BP325" s="64">
        <f>IFERROR(1/J325*(Y325/H325),"0")</f>
        <v>7.1428571428571438E-2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71</v>
      </c>
      <c r="Q326" s="578"/>
      <c r="R326" s="578"/>
      <c r="S326" s="578"/>
      <c r="T326" s="578"/>
      <c r="U326" s="578"/>
      <c r="V326" s="579"/>
      <c r="W326" s="37" t="s">
        <v>72</v>
      </c>
      <c r="X326" s="561">
        <f>IFERROR(X322/H322,"0")+IFERROR(X323/H323,"0")+IFERROR(X324/H324,"0")+IFERROR(X325/H325,"0")</f>
        <v>14.901960784313726</v>
      </c>
      <c r="Y326" s="561">
        <f>IFERROR(Y322/H322,"0")+IFERROR(Y323/H323,"0")+IFERROR(Y324/H324,"0")+IFERROR(Y325/H325,"0")</f>
        <v>15</v>
      </c>
      <c r="Z326" s="561">
        <f>IFERROR(IF(Z322="",0,Z322),"0")+IFERROR(IF(Z323="",0,Z323),"0")+IFERROR(IF(Z324="",0,Z324),"0")+IFERROR(IF(Z325="",0,Z325),"0")</f>
        <v>9.7650000000000001E-2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71</v>
      </c>
      <c r="Q327" s="578"/>
      <c r="R327" s="578"/>
      <c r="S327" s="578"/>
      <c r="T327" s="578"/>
      <c r="U327" s="578"/>
      <c r="V327" s="579"/>
      <c r="W327" s="37" t="s">
        <v>69</v>
      </c>
      <c r="X327" s="561">
        <f>IFERROR(SUM(X322:X325),"0")</f>
        <v>38</v>
      </c>
      <c r="Y327" s="561">
        <f>IFERROR(SUM(Y322:Y325),"0")</f>
        <v>38.25</v>
      </c>
      <c r="Z327" s="37"/>
      <c r="AA327" s="562"/>
      <c r="AB327" s="562"/>
      <c r="AC327" s="562"/>
    </row>
    <row r="328" spans="1:68" ht="14.25" customHeight="1" x14ac:dyDescent="0.25">
      <c r="A328" s="574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71</v>
      </c>
      <c r="Q332" s="578"/>
      <c r="R332" s="578"/>
      <c r="S332" s="578"/>
      <c r="T332" s="578"/>
      <c r="U332" s="578"/>
      <c r="V332" s="579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71</v>
      </c>
      <c r="Q333" s="578"/>
      <c r="R333" s="578"/>
      <c r="S333" s="578"/>
      <c r="T333" s="578"/>
      <c r="U333" s="578"/>
      <c r="V333" s="579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2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69</v>
      </c>
      <c r="X336" s="559">
        <v>21</v>
      </c>
      <c r="Y336" s="560">
        <f>IFERROR(IF(X336="",0,CEILING((X336/$H336),1)*$H336),"")</f>
        <v>24.299999999999997</v>
      </c>
      <c r="Z336" s="36">
        <f>IFERROR(IF(Y336=0,"",ROUNDUP(Y336/H336,0)*0.01898),"")</f>
        <v>5.6940000000000004E-2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22.345555555555556</v>
      </c>
      <c r="BN336" s="64">
        <f>IFERROR(Y336*I336/H336,"0")</f>
        <v>25.856999999999996</v>
      </c>
      <c r="BO336" s="64">
        <f>IFERROR(1/J336*(X336/H336),"0")</f>
        <v>4.0509259259259259E-2</v>
      </c>
      <c r="BP336" s="64">
        <f>IFERROR(1/J336*(Y336/H336),"0")</f>
        <v>4.6875E-2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71</v>
      </c>
      <c r="Q339" s="578"/>
      <c r="R339" s="578"/>
      <c r="S339" s="578"/>
      <c r="T339" s="578"/>
      <c r="U339" s="578"/>
      <c r="V339" s="579"/>
      <c r="W339" s="37" t="s">
        <v>72</v>
      </c>
      <c r="X339" s="561">
        <f>IFERROR(X336/H336,"0")+IFERROR(X337/H337,"0")+IFERROR(X338/H338,"0")</f>
        <v>2.5925925925925926</v>
      </c>
      <c r="Y339" s="561">
        <f>IFERROR(Y336/H336,"0")+IFERROR(Y337/H337,"0")+IFERROR(Y338/H338,"0")</f>
        <v>3</v>
      </c>
      <c r="Z339" s="561">
        <f>IFERROR(IF(Z336="",0,Z336),"0")+IFERROR(IF(Z337="",0,Z337),"0")+IFERROR(IF(Z338="",0,Z338),"0")</f>
        <v>5.6940000000000004E-2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71</v>
      </c>
      <c r="Q340" s="578"/>
      <c r="R340" s="578"/>
      <c r="S340" s="578"/>
      <c r="T340" s="578"/>
      <c r="U340" s="578"/>
      <c r="V340" s="579"/>
      <c r="W340" s="37" t="s">
        <v>69</v>
      </c>
      <c r="X340" s="561">
        <f>IFERROR(SUM(X336:X338),"0")</f>
        <v>21</v>
      </c>
      <c r="Y340" s="561">
        <f>IFERROR(SUM(Y336:Y338),"0")</f>
        <v>24.299999999999997</v>
      </c>
      <c r="Z340" s="37"/>
      <c r="AA340" s="562"/>
      <c r="AB340" s="562"/>
      <c r="AC340" s="562"/>
    </row>
    <row r="341" spans="1:68" ht="27.75" customHeight="1" x14ac:dyDescent="0.2">
      <c r="A341" s="652" t="s">
        <v>540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69</v>
      </c>
      <c r="X344" s="559">
        <v>0</v>
      </c>
      <c r="Y344" s="560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493</v>
      </c>
      <c r="Y345" s="560">
        <f t="shared" si="47"/>
        <v>495</v>
      </c>
      <c r="Z345" s="36">
        <f>IFERROR(IF(Y345=0,"",ROUNDUP(Y345/H345,0)*0.02175),"")</f>
        <v>0.71775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508.77600000000001</v>
      </c>
      <c r="BN345" s="64">
        <f t="shared" si="49"/>
        <v>510.84000000000003</v>
      </c>
      <c r="BO345" s="64">
        <f t="shared" si="50"/>
        <v>0.68472222222222223</v>
      </c>
      <c r="BP345" s="64">
        <f t="shared" si="51"/>
        <v>0.6875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1000</v>
      </c>
      <c r="Y347" s="560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71</v>
      </c>
      <c r="Q351" s="578"/>
      <c r="R351" s="578"/>
      <c r="S351" s="578"/>
      <c r="T351" s="578"/>
      <c r="U351" s="578"/>
      <c r="V351" s="579"/>
      <c r="W351" s="37" t="s">
        <v>72</v>
      </c>
      <c r="X351" s="561">
        <f>IFERROR(X344/H344,"0")+IFERROR(X345/H345,"0")+IFERROR(X346/H346,"0")+IFERROR(X347/H347,"0")+IFERROR(X348/H348,"0")+IFERROR(X349/H349,"0")+IFERROR(X350/H350,"0")</f>
        <v>99.533333333333331</v>
      </c>
      <c r="Y351" s="561">
        <f>IFERROR(Y344/H344,"0")+IFERROR(Y345/H345,"0")+IFERROR(Y346/H346,"0")+IFERROR(Y347/H347,"0")+IFERROR(Y348/H348,"0")+IFERROR(Y349/H349,"0")+IFERROR(Y350/H350,"0")</f>
        <v>100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2.1749999999999998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71</v>
      </c>
      <c r="Q352" s="578"/>
      <c r="R352" s="578"/>
      <c r="S352" s="578"/>
      <c r="T352" s="578"/>
      <c r="U352" s="578"/>
      <c r="V352" s="579"/>
      <c r="W352" s="37" t="s">
        <v>69</v>
      </c>
      <c r="X352" s="561">
        <f>IFERROR(SUM(X344:X350),"0")</f>
        <v>1493</v>
      </c>
      <c r="Y352" s="561">
        <f>IFERROR(SUM(Y344:Y350),"0")</f>
        <v>1500</v>
      </c>
      <c r="Z352" s="37"/>
      <c r="AA352" s="562"/>
      <c r="AB352" s="562"/>
      <c r="AC352" s="562"/>
    </row>
    <row r="353" spans="1:68" ht="14.25" customHeight="1" x14ac:dyDescent="0.25">
      <c r="A353" s="574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69</v>
      </c>
      <c r="X354" s="559">
        <v>2126</v>
      </c>
      <c r="Y354" s="560">
        <f>IFERROR(IF(X354="",0,CEILING((X354/$H354),1)*$H354),"")</f>
        <v>2130</v>
      </c>
      <c r="Z354" s="36">
        <f>IFERROR(IF(Y354=0,"",ROUNDUP(Y354/H354,0)*0.02175),"")</f>
        <v>3.0884999999999998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2194.0320000000002</v>
      </c>
      <c r="BN354" s="64">
        <f>IFERROR(Y354*I354/H354,"0")</f>
        <v>2198.1600000000003</v>
      </c>
      <c r="BO354" s="64">
        <f>IFERROR(1/J354*(X354/H354),"0")</f>
        <v>2.9527777777777775</v>
      </c>
      <c r="BP354" s="64">
        <f>IFERROR(1/J354*(Y354/H354),"0")</f>
        <v>2.958333333333333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71</v>
      </c>
      <c r="Q356" s="578"/>
      <c r="R356" s="578"/>
      <c r="S356" s="578"/>
      <c r="T356" s="578"/>
      <c r="U356" s="578"/>
      <c r="V356" s="579"/>
      <c r="W356" s="37" t="s">
        <v>72</v>
      </c>
      <c r="X356" s="561">
        <f>IFERROR(X354/H354,"0")+IFERROR(X355/H355,"0")</f>
        <v>141.73333333333332</v>
      </c>
      <c r="Y356" s="561">
        <f>IFERROR(Y354/H354,"0")+IFERROR(Y355/H355,"0")</f>
        <v>142</v>
      </c>
      <c r="Z356" s="561">
        <f>IFERROR(IF(Z354="",0,Z354),"0")+IFERROR(IF(Z355="",0,Z355),"0")</f>
        <v>3.0884999999999998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71</v>
      </c>
      <c r="Q357" s="578"/>
      <c r="R357" s="578"/>
      <c r="S357" s="578"/>
      <c r="T357" s="578"/>
      <c r="U357" s="578"/>
      <c r="V357" s="579"/>
      <c r="W357" s="37" t="s">
        <v>69</v>
      </c>
      <c r="X357" s="561">
        <f>IFERROR(SUM(X354:X355),"0")</f>
        <v>2126</v>
      </c>
      <c r="Y357" s="561">
        <f>IFERROR(SUM(Y354:Y355),"0")</f>
        <v>2130</v>
      </c>
      <c r="Z357" s="37"/>
      <c r="AA357" s="562"/>
      <c r="AB357" s="562"/>
      <c r="AC357" s="562"/>
    </row>
    <row r="358" spans="1:68" ht="14.25" customHeight="1" x14ac:dyDescent="0.25">
      <c r="A358" s="574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9</v>
      </c>
      <c r="Y360" s="560">
        <f>IFERROR(IF(X360="",0,CEILING((X360/$H360),1)*$H360),"")</f>
        <v>9</v>
      </c>
      <c r="Z360" s="36">
        <f>IFERROR(IF(Y360=0,"",ROUNDUP(Y360/H360,0)*0.01898),"")</f>
        <v>1.898E-2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9.5190000000000001</v>
      </c>
      <c r="BN360" s="64">
        <f>IFERROR(Y360*I360/H360,"0")</f>
        <v>9.5190000000000001</v>
      </c>
      <c r="BO360" s="64">
        <f>IFERROR(1/J360*(X360/H360),"0")</f>
        <v>1.5625E-2</v>
      </c>
      <c r="BP360" s="64">
        <f>IFERROR(1/J360*(Y360/H360),"0")</f>
        <v>1.5625E-2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71</v>
      </c>
      <c r="Q361" s="578"/>
      <c r="R361" s="578"/>
      <c r="S361" s="578"/>
      <c r="T361" s="578"/>
      <c r="U361" s="578"/>
      <c r="V361" s="579"/>
      <c r="W361" s="37" t="s">
        <v>72</v>
      </c>
      <c r="X361" s="561">
        <f>IFERROR(X359/H359,"0")+IFERROR(X360/H360,"0")</f>
        <v>1</v>
      </c>
      <c r="Y361" s="561">
        <f>IFERROR(Y359/H359,"0")+IFERROR(Y360/H360,"0")</f>
        <v>1</v>
      </c>
      <c r="Z361" s="561">
        <f>IFERROR(IF(Z359="",0,Z359),"0")+IFERROR(IF(Z360="",0,Z360),"0")</f>
        <v>1.898E-2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71</v>
      </c>
      <c r="Q362" s="578"/>
      <c r="R362" s="578"/>
      <c r="S362" s="578"/>
      <c r="T362" s="578"/>
      <c r="U362" s="578"/>
      <c r="V362" s="579"/>
      <c r="W362" s="37" t="s">
        <v>69</v>
      </c>
      <c r="X362" s="561">
        <f>IFERROR(SUM(X359:X360),"0")</f>
        <v>9</v>
      </c>
      <c r="Y362" s="561">
        <f>IFERROR(SUM(Y359:Y360),"0")</f>
        <v>9</v>
      </c>
      <c r="Z362" s="37"/>
      <c r="AA362" s="562"/>
      <c r="AB362" s="562"/>
      <c r="AC362" s="562"/>
    </row>
    <row r="363" spans="1:68" ht="14.25" customHeight="1" x14ac:dyDescent="0.25">
      <c r="A363" s="574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71</v>
      </c>
      <c r="Q365" s="578"/>
      <c r="R365" s="578"/>
      <c r="S365" s="578"/>
      <c r="T365" s="578"/>
      <c r="U365" s="578"/>
      <c r="V365" s="579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71</v>
      </c>
      <c r="Q366" s="578"/>
      <c r="R366" s="578"/>
      <c r="S366" s="578"/>
      <c r="T366" s="578"/>
      <c r="U366" s="578"/>
      <c r="V366" s="579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customHeight="1" x14ac:dyDescent="0.25">
      <c r="A367" s="582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21</v>
      </c>
      <c r="Y371" s="560">
        <f>IFERROR(IF(X371="",0,CEILING((X371/$H371),1)*$H371),"")</f>
        <v>24</v>
      </c>
      <c r="Z371" s="36">
        <f>IFERROR(IF(Y371=0,"",ROUNDUP(Y371/H371,0)*0.01898),"")</f>
        <v>3.7960000000000001E-2</v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21.76125</v>
      </c>
      <c r="BN371" s="64">
        <f>IFERROR(Y371*I371/H371,"0")</f>
        <v>24.87</v>
      </c>
      <c r="BO371" s="64">
        <f>IFERROR(1/J371*(X371/H371),"0")</f>
        <v>2.734375E-2</v>
      </c>
      <c r="BP371" s="64">
        <f>IFERROR(1/J371*(Y371/H371),"0")</f>
        <v>3.125E-2</v>
      </c>
    </row>
    <row r="372" spans="1:68" ht="37.5" customHeight="1" x14ac:dyDescent="0.25">
      <c r="A372" s="54" t="s">
        <v>584</v>
      </c>
      <c r="B372" s="54" t="s">
        <v>585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71</v>
      </c>
      <c r="Q373" s="578"/>
      <c r="R373" s="578"/>
      <c r="S373" s="578"/>
      <c r="T373" s="578"/>
      <c r="U373" s="578"/>
      <c r="V373" s="579"/>
      <c r="W373" s="37" t="s">
        <v>72</v>
      </c>
      <c r="X373" s="561">
        <f>IFERROR(X369/H369,"0")+IFERROR(X370/H370,"0")+IFERROR(X371/H371,"0")+IFERROR(X372/H372,"0")</f>
        <v>1.75</v>
      </c>
      <c r="Y373" s="561">
        <f>IFERROR(Y369/H369,"0")+IFERROR(Y370/H370,"0")+IFERROR(Y371/H371,"0")+IFERROR(Y372/H372,"0")</f>
        <v>2</v>
      </c>
      <c r="Z373" s="561">
        <f>IFERROR(IF(Z369="",0,Z369),"0")+IFERROR(IF(Z370="",0,Z370),"0")+IFERROR(IF(Z371="",0,Z371),"0")+IFERROR(IF(Z372="",0,Z372),"0")</f>
        <v>3.7960000000000001E-2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71</v>
      </c>
      <c r="Q374" s="578"/>
      <c r="R374" s="578"/>
      <c r="S374" s="578"/>
      <c r="T374" s="578"/>
      <c r="U374" s="578"/>
      <c r="V374" s="579"/>
      <c r="W374" s="37" t="s">
        <v>69</v>
      </c>
      <c r="X374" s="561">
        <f>IFERROR(SUM(X369:X372),"0")</f>
        <v>21</v>
      </c>
      <c r="Y374" s="561">
        <f>IFERROR(SUM(Y369:Y372),"0")</f>
        <v>24</v>
      </c>
      <c r="Z374" s="37"/>
      <c r="AA374" s="562"/>
      <c r="AB374" s="562"/>
      <c r="AC374" s="562"/>
    </row>
    <row r="375" spans="1:68" ht="14.25" customHeight="1" x14ac:dyDescent="0.25">
      <c r="A375" s="574" t="s">
        <v>63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586</v>
      </c>
      <c r="B376" s="54" t="s">
        <v>587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71</v>
      </c>
      <c r="Q377" s="578"/>
      <c r="R377" s="578"/>
      <c r="S377" s="578"/>
      <c r="T377" s="578"/>
      <c r="U377" s="578"/>
      <c r="V377" s="579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71</v>
      </c>
      <c r="Q378" s="578"/>
      <c r="R378" s="578"/>
      <c r="S378" s="578"/>
      <c r="T378" s="578"/>
      <c r="U378" s="578"/>
      <c r="V378" s="579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73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502</v>
      </c>
      <c r="Y380" s="560">
        <f>IFERROR(IF(X380="",0,CEILING((X380/$H380),1)*$H380),"")</f>
        <v>504</v>
      </c>
      <c r="Z380" s="36">
        <f>IFERROR(IF(Y380=0,"",ROUNDUP(Y380/H380,0)*0.01898),"")</f>
        <v>1.06288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530.94866666666667</v>
      </c>
      <c r="BN380" s="64">
        <f>IFERROR(Y380*I380/H380,"0")</f>
        <v>533.06399999999996</v>
      </c>
      <c r="BO380" s="64">
        <f>IFERROR(1/J380*(X380/H380),"0")</f>
        <v>0.87152777777777779</v>
      </c>
      <c r="BP380" s="64">
        <f>IFERROR(1/J380*(Y380/H380),"0")</f>
        <v>0.875</v>
      </c>
    </row>
    <row r="381" spans="1:68" ht="27" customHeight="1" x14ac:dyDescent="0.25">
      <c r="A381" s="54" t="s">
        <v>592</v>
      </c>
      <c r="B381" s="54" t="s">
        <v>593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71</v>
      </c>
      <c r="Q382" s="578"/>
      <c r="R382" s="578"/>
      <c r="S382" s="578"/>
      <c r="T382" s="578"/>
      <c r="U382" s="578"/>
      <c r="V382" s="579"/>
      <c r="W382" s="37" t="s">
        <v>72</v>
      </c>
      <c r="X382" s="561">
        <f>IFERROR(X380/H380,"0")+IFERROR(X381/H381,"0")</f>
        <v>55.777777777777779</v>
      </c>
      <c r="Y382" s="561">
        <f>IFERROR(Y380/H380,"0")+IFERROR(Y381/H381,"0")</f>
        <v>56</v>
      </c>
      <c r="Z382" s="561">
        <f>IFERROR(IF(Z380="",0,Z380),"0")+IFERROR(IF(Z381="",0,Z381),"0")</f>
        <v>1.06288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71</v>
      </c>
      <c r="Q383" s="578"/>
      <c r="R383" s="578"/>
      <c r="S383" s="578"/>
      <c r="T383" s="578"/>
      <c r="U383" s="578"/>
      <c r="V383" s="579"/>
      <c r="W383" s="37" t="s">
        <v>69</v>
      </c>
      <c r="X383" s="561">
        <f>IFERROR(SUM(X380:X381),"0")</f>
        <v>502</v>
      </c>
      <c r="Y383" s="561">
        <f>IFERROR(SUM(Y380:Y381),"0")</f>
        <v>504</v>
      </c>
      <c r="Z383" s="37"/>
      <c r="AA383" s="562"/>
      <c r="AB383" s="562"/>
      <c r="AC383" s="562"/>
    </row>
    <row r="384" spans="1:68" ht="14.25" customHeight="1" x14ac:dyDescent="0.25">
      <c r="A384" s="574" t="s">
        <v>169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594</v>
      </c>
      <c r="B385" s="54" t="s">
        <v>595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71</v>
      </c>
      <c r="Q386" s="578"/>
      <c r="R386" s="578"/>
      <c r="S386" s="578"/>
      <c r="T386" s="578"/>
      <c r="U386" s="578"/>
      <c r="V386" s="579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71</v>
      </c>
      <c r="Q387" s="578"/>
      <c r="R387" s="578"/>
      <c r="S387" s="578"/>
      <c r="T387" s="578"/>
      <c r="U387" s="578"/>
      <c r="V387" s="579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597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598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63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599</v>
      </c>
      <c r="B391" s="54" t="s">
        <v>600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602</v>
      </c>
      <c r="B393" s="54" t="s">
        <v>605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613</v>
      </c>
      <c r="B397" s="54" t="s">
        <v>614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616</v>
      </c>
      <c r="B398" s="54" t="s">
        <v>617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622</v>
      </c>
      <c r="B400" s="54" t="s">
        <v>623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71</v>
      </c>
      <c r="Q401" s="578"/>
      <c r="R401" s="578"/>
      <c r="S401" s="578"/>
      <c r="T401" s="578"/>
      <c r="U401" s="578"/>
      <c r="V401" s="579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71</v>
      </c>
      <c r="Q402" s="578"/>
      <c r="R402" s="578"/>
      <c r="S402" s="578"/>
      <c r="T402" s="578"/>
      <c r="U402" s="578"/>
      <c r="V402" s="579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4" t="s">
        <v>73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624</v>
      </c>
      <c r="B404" s="54" t="s">
        <v>625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627</v>
      </c>
      <c r="B405" s="54" t="s">
        <v>628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71</v>
      </c>
      <c r="Q406" s="578"/>
      <c r="R406" s="578"/>
      <c r="S406" s="578"/>
      <c r="T406" s="578"/>
      <c r="U406" s="578"/>
      <c r="V406" s="579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71</v>
      </c>
      <c r="Q407" s="578"/>
      <c r="R407" s="578"/>
      <c r="S407" s="578"/>
      <c r="T407" s="578"/>
      <c r="U407" s="578"/>
      <c r="V407" s="579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630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134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631</v>
      </c>
      <c r="B410" s="54" t="s">
        <v>632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71</v>
      </c>
      <c r="Q411" s="578"/>
      <c r="R411" s="578"/>
      <c r="S411" s="578"/>
      <c r="T411" s="578"/>
      <c r="U411" s="578"/>
      <c r="V411" s="579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71</v>
      </c>
      <c r="Q412" s="578"/>
      <c r="R412" s="578"/>
      <c r="S412" s="578"/>
      <c r="T412" s="578"/>
      <c r="U412" s="578"/>
      <c r="V412" s="579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63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637</v>
      </c>
      <c r="B415" s="54" t="s">
        <v>638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640</v>
      </c>
      <c r="B416" s="54" t="s">
        <v>641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643</v>
      </c>
      <c r="B417" s="54" t="s">
        <v>644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71</v>
      </c>
      <c r="Q418" s="578"/>
      <c r="R418" s="578"/>
      <c r="S418" s="578"/>
      <c r="T418" s="578"/>
      <c r="U418" s="578"/>
      <c r="V418" s="579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71</v>
      </c>
      <c r="Q419" s="578"/>
      <c r="R419" s="578"/>
      <c r="S419" s="578"/>
      <c r="T419" s="578"/>
      <c r="U419" s="578"/>
      <c r="V419" s="579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82" t="s">
        <v>645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63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71</v>
      </c>
      <c r="Q423" s="578"/>
      <c r="R423" s="578"/>
      <c r="S423" s="578"/>
      <c r="T423" s="578"/>
      <c r="U423" s="578"/>
      <c r="V423" s="579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71</v>
      </c>
      <c r="Q424" s="578"/>
      <c r="R424" s="578"/>
      <c r="S424" s="578"/>
      <c r="T424" s="578"/>
      <c r="U424" s="578"/>
      <c r="V424" s="579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82" t="s">
        <v>649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63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650</v>
      </c>
      <c r="B427" s="54" t="s">
        <v>651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71</v>
      </c>
      <c r="Q428" s="578"/>
      <c r="R428" s="578"/>
      <c r="S428" s="578"/>
      <c r="T428" s="578"/>
      <c r="U428" s="578"/>
      <c r="V428" s="579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71</v>
      </c>
      <c r="Q429" s="578"/>
      <c r="R429" s="578"/>
      <c r="S429" s="578"/>
      <c r="T429" s="578"/>
      <c r="U429" s="578"/>
      <c r="V429" s="579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653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102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53</v>
      </c>
      <c r="Y433" s="560">
        <f t="shared" ref="Y433:Y446" si="58">IFERROR(IF(X433="",0,CEILING((X433/$H433),1)*$H433),"")</f>
        <v>58.080000000000005</v>
      </c>
      <c r="Z433" s="36">
        <f t="shared" ref="Z433:Z439" si="59">IFERROR(IF(Y433=0,"",ROUNDUP(Y433/H433,0)*0.01196),"")</f>
        <v>0.13156000000000001</v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56.613636363636353</v>
      </c>
      <c r="BN433" s="64">
        <f t="shared" ref="BN433:BN446" si="61">IFERROR(Y433*I433/H433,"0")</f>
        <v>62.040000000000006</v>
      </c>
      <c r="BO433" s="64">
        <f t="shared" ref="BO433:BO446" si="62">IFERROR(1/J433*(X433/H433),"0")</f>
        <v>9.6518065268065265E-2</v>
      </c>
      <c r="BP433" s="64">
        <f t="shared" ref="BP433:BP446" si="63">IFERROR(1/J433*(Y433/H433),"0")</f>
        <v>0.10576923076923078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99</v>
      </c>
      <c r="Y434" s="560">
        <f t="shared" si="58"/>
        <v>100.32000000000001</v>
      </c>
      <c r="Z434" s="36">
        <f t="shared" si="59"/>
        <v>0.22724</v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105.75</v>
      </c>
      <c r="BN434" s="64">
        <f t="shared" si="61"/>
        <v>107.16</v>
      </c>
      <c r="BO434" s="64">
        <f t="shared" si="62"/>
        <v>0.18028846153846154</v>
      </c>
      <c r="BP434" s="64">
        <f t="shared" si="63"/>
        <v>0.18269230769230771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404</v>
      </c>
      <c r="Y435" s="560">
        <f t="shared" si="58"/>
        <v>406.56</v>
      </c>
      <c r="Z435" s="36">
        <f t="shared" si="59"/>
        <v>0.92091999999999996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431.5454545454545</v>
      </c>
      <c r="BN435" s="64">
        <f t="shared" si="61"/>
        <v>434.28</v>
      </c>
      <c r="BO435" s="64">
        <f t="shared" si="62"/>
        <v>0.7357226107226108</v>
      </c>
      <c r="BP435" s="64">
        <f t="shared" si="63"/>
        <v>0.74038461538461542</v>
      </c>
    </row>
    <row r="436" spans="1:68" ht="27" customHeight="1" x14ac:dyDescent="0.25">
      <c r="A436" s="54" t="s">
        <v>663</v>
      </c>
      <c r="B436" s="54" t="s">
        <v>664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7" t="s">
        <v>665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667</v>
      </c>
      <c r="B437" s="54" t="s">
        <v>668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718</v>
      </c>
      <c r="Y438" s="560">
        <f t="shared" si="58"/>
        <v>718.08</v>
      </c>
      <c r="Z438" s="36">
        <f t="shared" si="59"/>
        <v>1.62656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766.95454545454538</v>
      </c>
      <c r="BN438" s="64">
        <f t="shared" si="61"/>
        <v>767.04</v>
      </c>
      <c r="BO438" s="64">
        <f t="shared" si="62"/>
        <v>1.3075466200466199</v>
      </c>
      <c r="BP438" s="64">
        <f t="shared" si="63"/>
        <v>1.3076923076923077</v>
      </c>
    </row>
    <row r="439" spans="1:68" ht="16.5" customHeight="1" x14ac:dyDescent="0.25">
      <c r="A439" s="54" t="s">
        <v>673</v>
      </c>
      <c r="B439" s="54" t="s">
        <v>674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680</v>
      </c>
      <c r="B442" s="54" t="s">
        <v>681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5" t="s">
        <v>682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687</v>
      </c>
      <c r="B446" s="54" t="s">
        <v>689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71</v>
      </c>
      <c r="Q447" s="578"/>
      <c r="R447" s="578"/>
      <c r="S447" s="578"/>
      <c r="T447" s="578"/>
      <c r="U447" s="578"/>
      <c r="V447" s="579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241.28787878787878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243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2.9062799999999998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71</v>
      </c>
      <c r="Q448" s="578"/>
      <c r="R448" s="578"/>
      <c r="S448" s="578"/>
      <c r="T448" s="578"/>
      <c r="U448" s="578"/>
      <c r="V448" s="579"/>
      <c r="W448" s="37" t="s">
        <v>69</v>
      </c>
      <c r="X448" s="561">
        <f>IFERROR(SUM(X433:X446),"0")</f>
        <v>1274</v>
      </c>
      <c r="Y448" s="561">
        <f>IFERROR(SUM(Y433:Y446),"0")</f>
        <v>1283.04</v>
      </c>
      <c r="Z448" s="37"/>
      <c r="AA448" s="562"/>
      <c r="AB448" s="562"/>
      <c r="AC448" s="562"/>
    </row>
    <row r="449" spans="1:68" ht="14.25" customHeight="1" x14ac:dyDescent="0.25">
      <c r="A449" s="574" t="s">
        <v>134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221</v>
      </c>
      <c r="Y450" s="560">
        <f>IFERROR(IF(X450="",0,CEILING((X450/$H450),1)*$H450),"")</f>
        <v>221.76000000000002</v>
      </c>
      <c r="Z450" s="36">
        <f>IFERROR(IF(Y450=0,"",ROUNDUP(Y450/H450,0)*0.01196),"")</f>
        <v>0.50231999999999999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236.06818181818178</v>
      </c>
      <c r="BN450" s="64">
        <f>IFERROR(Y450*I450/H450,"0")</f>
        <v>236.88</v>
      </c>
      <c r="BO450" s="64">
        <f>IFERROR(1/J450*(X450/H450),"0")</f>
        <v>0.40246212121212122</v>
      </c>
      <c r="BP450" s="64">
        <f>IFERROR(1/J450*(Y450/H450),"0")</f>
        <v>0.40384615384615385</v>
      </c>
    </row>
    <row r="451" spans="1:68" ht="16.5" customHeight="1" x14ac:dyDescent="0.25">
      <c r="A451" s="54" t="s">
        <v>693</v>
      </c>
      <c r="B451" s="54" t="s">
        <v>694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695</v>
      </c>
      <c r="B452" s="54" t="s">
        <v>696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12</v>
      </c>
      <c r="Y452" s="560">
        <f>IFERROR(IF(X452="",0,CEILING((X452/$H452),1)*$H452),"")</f>
        <v>14.399999999999999</v>
      </c>
      <c r="Z452" s="36">
        <f>IFERROR(IF(Y452=0,"",ROUNDUP(Y452/H452,0)*0.00902),"")</f>
        <v>2.7060000000000001E-2</v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17.324999999999999</v>
      </c>
      <c r="BN452" s="64">
        <f>IFERROR(Y452*I452/H452,"0")</f>
        <v>20.79</v>
      </c>
      <c r="BO452" s="64">
        <f>IFERROR(1/J452*(X452/H452),"0")</f>
        <v>1.893939393939394E-2</v>
      </c>
      <c r="BP452" s="64">
        <f>IFERROR(1/J452*(Y452/H452),"0")</f>
        <v>2.2727272727272728E-2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71</v>
      </c>
      <c r="Q453" s="578"/>
      <c r="R453" s="578"/>
      <c r="S453" s="578"/>
      <c r="T453" s="578"/>
      <c r="U453" s="578"/>
      <c r="V453" s="579"/>
      <c r="W453" s="37" t="s">
        <v>72</v>
      </c>
      <c r="X453" s="561">
        <f>IFERROR(X450/H450,"0")+IFERROR(X451/H451,"0")+IFERROR(X452/H452,"0")</f>
        <v>44.356060606060602</v>
      </c>
      <c r="Y453" s="561">
        <f>IFERROR(Y450/H450,"0")+IFERROR(Y451/H451,"0")+IFERROR(Y452/H452,"0")</f>
        <v>45</v>
      </c>
      <c r="Z453" s="561">
        <f>IFERROR(IF(Z450="",0,Z450),"0")+IFERROR(IF(Z451="",0,Z451),"0")+IFERROR(IF(Z452="",0,Z452),"0")</f>
        <v>0.52937999999999996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71</v>
      </c>
      <c r="Q454" s="578"/>
      <c r="R454" s="578"/>
      <c r="S454" s="578"/>
      <c r="T454" s="578"/>
      <c r="U454" s="578"/>
      <c r="V454" s="579"/>
      <c r="W454" s="37" t="s">
        <v>69</v>
      </c>
      <c r="X454" s="561">
        <f>IFERROR(SUM(X450:X452),"0")</f>
        <v>233</v>
      </c>
      <c r="Y454" s="561">
        <f>IFERROR(SUM(Y450:Y452),"0")</f>
        <v>236.16000000000003</v>
      </c>
      <c r="Z454" s="37"/>
      <c r="AA454" s="562"/>
      <c r="AB454" s="562"/>
      <c r="AC454" s="562"/>
    </row>
    <row r="455" spans="1:68" ht="14.25" customHeight="1" x14ac:dyDescent="0.25">
      <c r="A455" s="574" t="s">
        <v>63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92</v>
      </c>
      <c r="Y457" s="560">
        <f t="shared" si="64"/>
        <v>95.04</v>
      </c>
      <c r="Z457" s="36">
        <f>IFERROR(IF(Y457=0,"",ROUNDUP(Y457/H457,0)*0.01196),"")</f>
        <v>0.21528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98.272727272727266</v>
      </c>
      <c r="BN457" s="64">
        <f t="shared" si="66"/>
        <v>101.52000000000001</v>
      </c>
      <c r="BO457" s="64">
        <f t="shared" si="67"/>
        <v>0.16754079254079252</v>
      </c>
      <c r="BP457" s="64">
        <f t="shared" si="68"/>
        <v>0.17307692307692307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305</v>
      </c>
      <c r="Y458" s="560">
        <f t="shared" si="64"/>
        <v>306.24</v>
      </c>
      <c r="Z458" s="36">
        <f>IFERROR(IF(Y458=0,"",ROUNDUP(Y458/H458,0)*0.01196),"")</f>
        <v>0.69367999999999996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325.7954545454545</v>
      </c>
      <c r="BN458" s="64">
        <f t="shared" si="66"/>
        <v>327.12</v>
      </c>
      <c r="BO458" s="64">
        <f t="shared" si="67"/>
        <v>0.55543414918414924</v>
      </c>
      <c r="BP458" s="64">
        <f t="shared" si="68"/>
        <v>0.55769230769230771</v>
      </c>
    </row>
    <row r="459" spans="1:68" ht="27" customHeight="1" x14ac:dyDescent="0.25">
      <c r="A459" s="54" t="s">
        <v>706</v>
      </c>
      <c r="B459" s="54" t="s">
        <v>707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706</v>
      </c>
      <c r="B460" s="54" t="s">
        <v>708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71</v>
      </c>
      <c r="Q463" s="578"/>
      <c r="R463" s="578"/>
      <c r="S463" s="578"/>
      <c r="T463" s="578"/>
      <c r="U463" s="578"/>
      <c r="V463" s="579"/>
      <c r="W463" s="37" t="s">
        <v>72</v>
      </c>
      <c r="X463" s="561">
        <f>IFERROR(X456/H456,"0")+IFERROR(X457/H457,"0")+IFERROR(X458/H458,"0")+IFERROR(X459/H459,"0")+IFERROR(X460/H460,"0")+IFERROR(X461/H461,"0")+IFERROR(X462/H462,"0")</f>
        <v>75.189393939393938</v>
      </c>
      <c r="Y463" s="561">
        <f>IFERROR(Y456/H456,"0")+IFERROR(Y457/H457,"0")+IFERROR(Y458/H458,"0")+IFERROR(Y459/H459,"0")+IFERROR(Y460/H460,"0")+IFERROR(Y461/H461,"0")+IFERROR(Y462/H462,"0")</f>
        <v>76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0.90895999999999999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71</v>
      </c>
      <c r="Q464" s="578"/>
      <c r="R464" s="578"/>
      <c r="S464" s="578"/>
      <c r="T464" s="578"/>
      <c r="U464" s="578"/>
      <c r="V464" s="579"/>
      <c r="W464" s="37" t="s">
        <v>69</v>
      </c>
      <c r="X464" s="561">
        <f>IFERROR(SUM(X456:X462),"0")</f>
        <v>397</v>
      </c>
      <c r="Y464" s="561">
        <f>IFERROR(SUM(Y456:Y462),"0")</f>
        <v>401.28000000000003</v>
      </c>
      <c r="Z464" s="37"/>
      <c r="AA464" s="562"/>
      <c r="AB464" s="562"/>
      <c r="AC464" s="562"/>
    </row>
    <row r="465" spans="1:68" ht="14.25" customHeight="1" x14ac:dyDescent="0.25">
      <c r="A465" s="574" t="s">
        <v>73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713</v>
      </c>
      <c r="B466" s="54" t="s">
        <v>714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716</v>
      </c>
      <c r="B467" s="54" t="s">
        <v>717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71</v>
      </c>
      <c r="Q469" s="578"/>
      <c r="R469" s="578"/>
      <c r="S469" s="578"/>
      <c r="T469" s="578"/>
      <c r="U469" s="578"/>
      <c r="V469" s="579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71</v>
      </c>
      <c r="Q470" s="578"/>
      <c r="R470" s="578"/>
      <c r="S470" s="578"/>
      <c r="T470" s="578"/>
      <c r="U470" s="578"/>
      <c r="V470" s="579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722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102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723</v>
      </c>
      <c r="B474" s="54" t="s">
        <v>724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">
        <v>725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729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4" t="s">
        <v>733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1" t="s">
        <v>737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71</v>
      </c>
      <c r="Q478" s="578"/>
      <c r="R478" s="578"/>
      <c r="S478" s="578"/>
      <c r="T478" s="578"/>
      <c r="U478" s="578"/>
      <c r="V478" s="579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71</v>
      </c>
      <c r="Q479" s="578"/>
      <c r="R479" s="578"/>
      <c r="S479" s="578"/>
      <c r="T479" s="578"/>
      <c r="U479" s="578"/>
      <c r="V479" s="579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134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738</v>
      </c>
      <c r="B481" s="54" t="s">
        <v>739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4" t="s">
        <v>740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743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9" t="s">
        <v>744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71</v>
      </c>
      <c r="Q484" s="578"/>
      <c r="R484" s="578"/>
      <c r="S484" s="578"/>
      <c r="T484" s="578"/>
      <c r="U484" s="578"/>
      <c r="V484" s="579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71</v>
      </c>
      <c r="Q485" s="578"/>
      <c r="R485" s="578"/>
      <c r="S485" s="578"/>
      <c r="T485" s="578"/>
      <c r="U485" s="578"/>
      <c r="V485" s="579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63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752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8" t="s">
        <v>756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71</v>
      </c>
      <c r="Q489" s="578"/>
      <c r="R489" s="578"/>
      <c r="S489" s="578"/>
      <c r="T489" s="578"/>
      <c r="U489" s="578"/>
      <c r="V489" s="579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71</v>
      </c>
      <c r="Q490" s="578"/>
      <c r="R490" s="578"/>
      <c r="S490" s="578"/>
      <c r="T490" s="578"/>
      <c r="U490" s="578"/>
      <c r="V490" s="579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73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758</v>
      </c>
      <c r="B492" s="54" t="s">
        <v>759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0" t="s">
        <v>760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0" t="s">
        <v>764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71</v>
      </c>
      <c r="Q494" s="578"/>
      <c r="R494" s="578"/>
      <c r="S494" s="578"/>
      <c r="T494" s="578"/>
      <c r="U494" s="578"/>
      <c r="V494" s="579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71</v>
      </c>
      <c r="Q495" s="578"/>
      <c r="R495" s="578"/>
      <c r="S495" s="578"/>
      <c r="T495" s="578"/>
      <c r="U495" s="578"/>
      <c r="V495" s="579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4" t="s">
        <v>169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765</v>
      </c>
      <c r="B497" s="54" t="s">
        <v>766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">
        <v>767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769</v>
      </c>
      <c r="B498" s="54" t="s">
        <v>770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7" t="s">
        <v>771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71</v>
      </c>
      <c r="Q499" s="578"/>
      <c r="R499" s="578"/>
      <c r="S499" s="578"/>
      <c r="T499" s="578"/>
      <c r="U499" s="578"/>
      <c r="V499" s="579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71</v>
      </c>
      <c r="Q500" s="578"/>
      <c r="R500" s="578"/>
      <c r="S500" s="578"/>
      <c r="T500" s="578"/>
      <c r="U500" s="578"/>
      <c r="V500" s="579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2" t="s">
        <v>773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134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774</v>
      </c>
      <c r="B503" s="54" t="s">
        <v>775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0" t="s">
        <v>776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71</v>
      </c>
      <c r="Q504" s="578"/>
      <c r="R504" s="578"/>
      <c r="S504" s="578"/>
      <c r="T504" s="578"/>
      <c r="U504" s="578"/>
      <c r="V504" s="579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71</v>
      </c>
      <c r="Q505" s="578"/>
      <c r="R505" s="578"/>
      <c r="S505" s="578"/>
      <c r="T505" s="578"/>
      <c r="U505" s="578"/>
      <c r="V505" s="579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778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10581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10690.230000000001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779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11163.449408870298</v>
      </c>
      <c r="Y507" s="561">
        <f>IFERROR(SUM(BN22:BN503),"0")</f>
        <v>11280.171000000002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780</v>
      </c>
      <c r="Q508" s="585"/>
      <c r="R508" s="585"/>
      <c r="S508" s="585"/>
      <c r="T508" s="585"/>
      <c r="U508" s="585"/>
      <c r="V508" s="586"/>
      <c r="W508" s="37" t="s">
        <v>781</v>
      </c>
      <c r="X508" s="38">
        <f>ROUNDUP(SUM(BO22:BO503),0)</f>
        <v>18</v>
      </c>
      <c r="Y508" s="38">
        <f>ROUNDUP(SUM(BP22:BP503),0)</f>
        <v>19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782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11613.449408870298</v>
      </c>
      <c r="Y509" s="561">
        <f>GrossWeightTotalR+PalletQtyTotalR*25</f>
        <v>11755.171000000002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783</v>
      </c>
      <c r="Q510" s="585"/>
      <c r="R510" s="585"/>
      <c r="S510" s="585"/>
      <c r="T510" s="585"/>
      <c r="U510" s="585"/>
      <c r="V510" s="586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1690.3374659560257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1711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784</v>
      </c>
      <c r="Q511" s="585"/>
      <c r="R511" s="585"/>
      <c r="S511" s="585"/>
      <c r="T511" s="585"/>
      <c r="U511" s="585"/>
      <c r="V511" s="586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21.034289999999999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0" t="s">
        <v>100</v>
      </c>
      <c r="D513" s="764"/>
      <c r="E513" s="764"/>
      <c r="F513" s="764"/>
      <c r="G513" s="764"/>
      <c r="H513" s="765"/>
      <c r="I513" s="580" t="s">
        <v>255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540</v>
      </c>
      <c r="U513" s="765"/>
      <c r="V513" s="580" t="s">
        <v>597</v>
      </c>
      <c r="W513" s="764"/>
      <c r="X513" s="764"/>
      <c r="Y513" s="765"/>
      <c r="Z513" s="556" t="s">
        <v>653</v>
      </c>
      <c r="AA513" s="580" t="s">
        <v>722</v>
      </c>
      <c r="AB513" s="765"/>
      <c r="AC513" s="52"/>
      <c r="AF513" s="557"/>
    </row>
    <row r="514" spans="1:32" ht="14.25" customHeight="1" thickTop="1" x14ac:dyDescent="0.2">
      <c r="A514" s="728" t="s">
        <v>787</v>
      </c>
      <c r="B514" s="580" t="s">
        <v>62</v>
      </c>
      <c r="C514" s="580" t="s">
        <v>101</v>
      </c>
      <c r="D514" s="580" t="s">
        <v>116</v>
      </c>
      <c r="E514" s="580" t="s">
        <v>176</v>
      </c>
      <c r="F514" s="580" t="s">
        <v>198</v>
      </c>
      <c r="G514" s="580" t="s">
        <v>231</v>
      </c>
      <c r="H514" s="580" t="s">
        <v>100</v>
      </c>
      <c r="I514" s="580" t="s">
        <v>256</v>
      </c>
      <c r="J514" s="580" t="s">
        <v>296</v>
      </c>
      <c r="K514" s="580" t="s">
        <v>357</v>
      </c>
      <c r="L514" s="580" t="s">
        <v>397</v>
      </c>
      <c r="M514" s="580" t="s">
        <v>413</v>
      </c>
      <c r="N514" s="557"/>
      <c r="O514" s="580" t="s">
        <v>426</v>
      </c>
      <c r="P514" s="580" t="s">
        <v>436</v>
      </c>
      <c r="Q514" s="580" t="s">
        <v>443</v>
      </c>
      <c r="R514" s="580" t="s">
        <v>448</v>
      </c>
      <c r="S514" s="580" t="s">
        <v>530</v>
      </c>
      <c r="T514" s="580" t="s">
        <v>541</v>
      </c>
      <c r="U514" s="580" t="s">
        <v>575</v>
      </c>
      <c r="V514" s="580" t="s">
        <v>598</v>
      </c>
      <c r="W514" s="580" t="s">
        <v>630</v>
      </c>
      <c r="X514" s="580" t="s">
        <v>645</v>
      </c>
      <c r="Y514" s="580" t="s">
        <v>649</v>
      </c>
      <c r="Z514" s="580" t="s">
        <v>653</v>
      </c>
      <c r="AA514" s="580" t="s">
        <v>722</v>
      </c>
      <c r="AB514" s="580" t="s">
        <v>773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543.6</v>
      </c>
      <c r="E516" s="46">
        <f>IFERROR(Y89*1,"0")+IFERROR(Y90*1,"0")+IFERROR(Y91*1,"0")+IFERROR(Y95*1,"0")+IFERROR(Y96*1,"0")+IFERROR(Y97*1,"0")+IFERROR(Y98*1,"0")+IFERROR(Y99*1,"0")</f>
        <v>737.1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951.29999999999984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79.800000000000011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1619.1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156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491.55</v>
      </c>
      <c r="S516" s="46">
        <f>IFERROR(Y336*1,"0")+IFERROR(Y337*1,"0")+IFERROR(Y338*1,"0")</f>
        <v>24.299999999999997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3639</v>
      </c>
      <c r="U516" s="46">
        <f>IFERROR(Y369*1,"0")+IFERROR(Y370*1,"0")+IFERROR(Y371*1,"0")+IFERROR(Y372*1,"0")+IFERROR(Y376*1,"0")+IFERROR(Y380*1,"0")+IFERROR(Y381*1,"0")+IFERROR(Y385*1,"0")</f>
        <v>528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1920.48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2025-08-01T08:09:23Z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