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ECC73D5B-9B18-4215-B4C0-4A1B2FC048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N364" i="1"/>
  <c r="BM364" i="1"/>
  <c r="Z364" i="1"/>
  <c r="Z365" i="1" s="1"/>
  <c r="Y364" i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Y271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Y272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Y108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187" i="1" l="1"/>
  <c r="Z406" i="1"/>
  <c r="H9" i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Z171" i="1" s="1"/>
  <c r="BP167" i="1"/>
  <c r="BN167" i="1"/>
  <c r="Z167" i="1"/>
  <c r="Y171" i="1"/>
  <c r="BP175" i="1"/>
  <c r="BN175" i="1"/>
  <c r="Z175" i="1"/>
  <c r="Z177" i="1" s="1"/>
  <c r="BP196" i="1"/>
  <c r="BN196" i="1"/>
  <c r="Z196" i="1"/>
  <c r="Z203" i="1" s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Y231" i="1"/>
  <c r="BP229" i="1"/>
  <c r="BN229" i="1"/>
  <c r="Z229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Z326" i="1"/>
  <c r="BP324" i="1"/>
  <c r="BN324" i="1"/>
  <c r="Z324" i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61" i="1"/>
  <c r="F516" i="1"/>
  <c r="F9" i="1"/>
  <c r="J9" i="1"/>
  <c r="B516" i="1"/>
  <c r="X507" i="1"/>
  <c r="X509" i="1" s="1"/>
  <c r="X508" i="1"/>
  <c r="X510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Y508" i="1" s="1"/>
  <c r="Z41" i="1"/>
  <c r="BN41" i="1"/>
  <c r="Y507" i="1" s="1"/>
  <c r="Y509" i="1" s="1"/>
  <c r="BP41" i="1"/>
  <c r="Z43" i="1"/>
  <c r="BN43" i="1"/>
  <c r="Y44" i="1"/>
  <c r="Y510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BP62" i="1"/>
  <c r="BN62" i="1"/>
  <c r="Z62" i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Z100" i="1"/>
  <c r="BP96" i="1"/>
  <c r="BN96" i="1"/>
  <c r="Z96" i="1"/>
  <c r="Y100" i="1"/>
  <c r="BP105" i="1"/>
  <c r="BN105" i="1"/>
  <c r="Z105" i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Z153" i="1"/>
  <c r="BP151" i="1"/>
  <c r="BN151" i="1"/>
  <c r="Z151" i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Y188" i="1"/>
  <c r="Y193" i="1"/>
  <c r="BP190" i="1"/>
  <c r="BN190" i="1"/>
  <c r="Z190" i="1"/>
  <c r="Z192" i="1" s="1"/>
  <c r="BP198" i="1"/>
  <c r="BN198" i="1"/>
  <c r="Z198" i="1"/>
  <c r="BP202" i="1"/>
  <c r="BN202" i="1"/>
  <c r="Z202" i="1"/>
  <c r="BP243" i="1"/>
  <c r="BN243" i="1"/>
  <c r="Z243" i="1"/>
  <c r="Y247" i="1"/>
  <c r="BP252" i="1"/>
  <c r="BN252" i="1"/>
  <c r="Z252" i="1"/>
  <c r="Z256" i="1" s="1"/>
  <c r="Y256" i="1"/>
  <c r="Z264" i="1"/>
  <c r="BP261" i="1"/>
  <c r="BN261" i="1"/>
  <c r="Z261" i="1"/>
  <c r="Y264" i="1"/>
  <c r="BP337" i="1"/>
  <c r="BN337" i="1"/>
  <c r="Z337" i="1"/>
  <c r="Z339" i="1" s="1"/>
  <c r="Y339" i="1"/>
  <c r="BP393" i="1"/>
  <c r="BN393" i="1"/>
  <c r="Z393" i="1"/>
  <c r="BP397" i="1"/>
  <c r="BN397" i="1"/>
  <c r="Z397" i="1"/>
  <c r="Y401" i="1"/>
  <c r="BP405" i="1"/>
  <c r="BN405" i="1"/>
  <c r="Z405" i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Z447" i="1" s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Z231" i="1" s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Z319" i="1" s="1"/>
  <c r="Y327" i="1"/>
  <c r="BP330" i="1"/>
  <c r="BN330" i="1"/>
  <c r="Z330" i="1"/>
  <c r="Z332" i="1" s="1"/>
  <c r="S516" i="1"/>
  <c r="BP345" i="1"/>
  <c r="BN345" i="1"/>
  <c r="Z345" i="1"/>
  <c r="BP349" i="1"/>
  <c r="BN349" i="1"/>
  <c r="Z349" i="1"/>
  <c r="Z351" i="1" s="1"/>
  <c r="Y356" i="1"/>
  <c r="BP371" i="1"/>
  <c r="BN371" i="1"/>
  <c r="Z371" i="1"/>
  <c r="O516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Z463" i="1" s="1"/>
  <c r="BP460" i="1"/>
  <c r="BN460" i="1"/>
  <c r="Z460" i="1"/>
  <c r="BP468" i="1"/>
  <c r="BN468" i="1"/>
  <c r="Z468" i="1"/>
  <c r="Y484" i="1"/>
  <c r="BP481" i="1"/>
  <c r="BN481" i="1"/>
  <c r="Z481" i="1"/>
  <c r="Z484" i="1" s="1"/>
  <c r="BP483" i="1"/>
  <c r="BN483" i="1"/>
  <c r="Z483" i="1"/>
  <c r="Y485" i="1"/>
  <c r="Y494" i="1"/>
  <c r="BP492" i="1"/>
  <c r="BN492" i="1"/>
  <c r="Z492" i="1"/>
  <c r="Z494" i="1" s="1"/>
  <c r="Z373" i="1" l="1"/>
  <c r="Z313" i="1"/>
  <c r="Z215" i="1"/>
  <c r="Z469" i="1"/>
  <c r="Z453" i="1"/>
  <c r="Z418" i="1"/>
  <c r="Z121" i="1"/>
  <c r="Z108" i="1"/>
  <c r="Z80" i="1"/>
  <c r="Z65" i="1"/>
  <c r="Z44" i="1"/>
  <c r="Z511" i="1" s="1"/>
  <c r="Y506" i="1"/>
  <c r="Z114" i="1"/>
  <c r="Z71" i="1"/>
  <c r="Z401" i="1"/>
  <c r="Z305" i="1"/>
  <c r="Z92" i="1"/>
</calcChain>
</file>

<file path=xl/sharedStrings.xml><?xml version="1.0" encoding="utf-8"?>
<sst xmlns="http://schemas.openxmlformats.org/spreadsheetml/2006/main" count="2253" uniqueCount="825">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</sst>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3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1" t="s">
        <v>0</v>
      </c>
      <c r="E1" s="589"/>
      <c r="F1" s="589"/>
      <c r="G1" s="12" t="s">
        <v>1</v>
      </c>
      <c r="H1" s="631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6"/>
      <c r="E5" s="637"/>
      <c r="F5" s="850" t="s">
        <v>9</v>
      </c>
      <c r="G5" s="586"/>
      <c r="H5" s="636"/>
      <c r="I5" s="786"/>
      <c r="J5" s="786"/>
      <c r="K5" s="786"/>
      <c r="L5" s="786"/>
      <c r="M5" s="637"/>
      <c r="N5" s="58"/>
      <c r="P5" s="24" t="s">
        <v>10</v>
      </c>
      <c r="Q5" s="861">
        <v>45871</v>
      </c>
      <c r="R5" s="674"/>
      <c r="T5" s="717" t="s">
        <v>11</v>
      </c>
      <c r="U5" s="718"/>
      <c r="V5" s="720" t="s">
        <v>12</v>
      </c>
      <c r="W5" s="674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4"/>
      <c r="N6" s="59"/>
      <c r="P6" s="24" t="s">
        <v>15</v>
      </c>
      <c r="Q6" s="874" t="str">
        <f>IF(Q5=0," ",CHOOSE(WEEKDAY(Q5,2),"Понедельник","Вторник","Среда","Четверг","Пятница","Суббота","Воскресенье"))</f>
        <v>Суббота</v>
      </c>
      <c r="R6" s="573"/>
      <c r="T6" s="725" t="s">
        <v>16</v>
      </c>
      <c r="U6" s="718"/>
      <c r="V6" s="776" t="s">
        <v>17</v>
      </c>
      <c r="W6" s="607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4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18"/>
      <c r="V7" s="777"/>
      <c r="W7" s="778"/>
      <c r="AB7" s="51"/>
      <c r="AC7" s="51"/>
      <c r="AD7" s="51"/>
      <c r="AE7" s="51"/>
    </row>
    <row r="8" spans="1:32" s="553" customFormat="1" ht="25.5" customHeight="1" x14ac:dyDescent="0.2">
      <c r="A8" s="890" t="s">
        <v>18</v>
      </c>
      <c r="B8" s="578"/>
      <c r="C8" s="579"/>
      <c r="D8" s="623"/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19</v>
      </c>
      <c r="Q8" s="682">
        <v>0.41666666666666669</v>
      </c>
      <c r="R8" s="619"/>
      <c r="T8" s="569"/>
      <c r="U8" s="718"/>
      <c r="V8" s="777"/>
      <c r="W8" s="778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76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51"/>
      <c r="P9" s="26" t="s">
        <v>20</v>
      </c>
      <c r="Q9" s="668"/>
      <c r="R9" s="669"/>
      <c r="T9" s="569"/>
      <c r="U9" s="718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76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21</v>
      </c>
      <c r="Q10" s="726"/>
      <c r="R10" s="727"/>
      <c r="U10" s="24" t="s">
        <v>22</v>
      </c>
      <c r="V10" s="606" t="s">
        <v>23</v>
      </c>
      <c r="W10" s="607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17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1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29</v>
      </c>
      <c r="Q12" s="682"/>
      <c r="R12" s="619"/>
      <c r="S12" s="23"/>
      <c r="U12" s="24"/>
      <c r="V12" s="589"/>
      <c r="W12" s="569"/>
      <c r="AB12" s="51"/>
      <c r="AC12" s="51"/>
      <c r="AD12" s="51"/>
      <c r="AE12" s="51"/>
    </row>
    <row r="13" spans="1:32" s="553" customFormat="1" ht="23.25" customHeight="1" x14ac:dyDescent="0.2">
      <c r="A13" s="711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31</v>
      </c>
      <c r="Q13" s="817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1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3" t="s">
        <v>34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4"/>
      <c r="Q16" s="704"/>
      <c r="R16" s="704"/>
      <c r="S16" s="704"/>
      <c r="T16" s="7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35</v>
      </c>
      <c r="B17" s="601" t="s">
        <v>36</v>
      </c>
      <c r="C17" s="692" t="s">
        <v>37</v>
      </c>
      <c r="D17" s="601" t="s">
        <v>38</v>
      </c>
      <c r="E17" s="655"/>
      <c r="F17" s="601" t="s">
        <v>39</v>
      </c>
      <c r="G17" s="601" t="s">
        <v>40</v>
      </c>
      <c r="H17" s="601" t="s">
        <v>41</v>
      </c>
      <c r="I17" s="601" t="s">
        <v>42</v>
      </c>
      <c r="J17" s="601" t="s">
        <v>43</v>
      </c>
      <c r="K17" s="601" t="s">
        <v>44</v>
      </c>
      <c r="L17" s="601" t="s">
        <v>45</v>
      </c>
      <c r="M17" s="601" t="s">
        <v>46</v>
      </c>
      <c r="N17" s="601" t="s">
        <v>47</v>
      </c>
      <c r="O17" s="601" t="s">
        <v>48</v>
      </c>
      <c r="P17" s="601" t="s">
        <v>49</v>
      </c>
      <c r="Q17" s="654"/>
      <c r="R17" s="654"/>
      <c r="S17" s="654"/>
      <c r="T17" s="655"/>
      <c r="U17" s="882" t="s">
        <v>50</v>
      </c>
      <c r="V17" s="586"/>
      <c r="W17" s="601" t="s">
        <v>51</v>
      </c>
      <c r="X17" s="601" t="s">
        <v>52</v>
      </c>
      <c r="Y17" s="886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4"/>
      <c r="AF17" s="845"/>
      <c r="AG17" s="66"/>
      <c r="BD17" s="65" t="s">
        <v>59</v>
      </c>
    </row>
    <row r="18" spans="1:68" ht="14.25" customHeight="1" x14ac:dyDescent="0.2">
      <c r="A18" s="602"/>
      <c r="B18" s="602"/>
      <c r="C18" s="602"/>
      <c r="D18" s="656"/>
      <c r="E18" s="658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56"/>
      <c r="Q18" s="657"/>
      <c r="R18" s="657"/>
      <c r="S18" s="657"/>
      <c r="T18" s="658"/>
      <c r="U18" s="67" t="s">
        <v>60</v>
      </c>
      <c r="V18" s="67" t="s">
        <v>61</v>
      </c>
      <c r="W18" s="602"/>
      <c r="X18" s="602"/>
      <c r="Y18" s="887"/>
      <c r="Z18" s="785"/>
      <c r="AA18" s="769"/>
      <c r="AB18" s="769"/>
      <c r="AC18" s="769"/>
      <c r="AD18" s="846"/>
      <c r="AE18" s="847"/>
      <c r="AF18" s="848"/>
      <c r="AG18" s="66"/>
      <c r="BD18" s="65"/>
    </row>
    <row r="19" spans="1:68" ht="27.75" customHeight="1" x14ac:dyDescent="0.2">
      <c r="A19" s="652" t="s">
        <v>62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48"/>
      <c r="AB19" s="48"/>
      <c r="AC19" s="48"/>
    </row>
    <row r="20" spans="1:68" ht="16.5" customHeight="1" x14ac:dyDescent="0.25">
      <c r="A20" s="582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customHeight="1" x14ac:dyDescent="0.25">
      <c r="A21" s="574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4"/>
      <c r="R22" s="564"/>
      <c r="S22" s="564"/>
      <c r="T22" s="565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7" t="s">
        <v>71</v>
      </c>
      <c r="Q23" s="578"/>
      <c r="R23" s="578"/>
      <c r="S23" s="578"/>
      <c r="T23" s="578"/>
      <c r="U23" s="578"/>
      <c r="V23" s="579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7" t="s">
        <v>71</v>
      </c>
      <c r="Q24" s="578"/>
      <c r="R24" s="578"/>
      <c r="S24" s="578"/>
      <c r="T24" s="578"/>
      <c r="U24" s="578"/>
      <c r="V24" s="579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4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7" t="s">
        <v>71</v>
      </c>
      <c r="Q32" s="578"/>
      <c r="R32" s="578"/>
      <c r="S32" s="578"/>
      <c r="T32" s="578"/>
      <c r="U32" s="578"/>
      <c r="V32" s="579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7" t="s">
        <v>71</v>
      </c>
      <c r="Q33" s="578"/>
      <c r="R33" s="578"/>
      <c r="S33" s="578"/>
      <c r="T33" s="578"/>
      <c r="U33" s="578"/>
      <c r="V33" s="579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4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7" t="s">
        <v>71</v>
      </c>
      <c r="Q36" s="578"/>
      <c r="R36" s="578"/>
      <c r="S36" s="578"/>
      <c r="T36" s="578"/>
      <c r="U36" s="578"/>
      <c r="V36" s="579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7" t="s">
        <v>71</v>
      </c>
      <c r="Q37" s="578"/>
      <c r="R37" s="578"/>
      <c r="S37" s="578"/>
      <c r="T37" s="578"/>
      <c r="U37" s="578"/>
      <c r="V37" s="579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2" t="s">
        <v>100</v>
      </c>
      <c r="B38" s="653"/>
      <c r="C38" s="653"/>
      <c r="D38" s="653"/>
      <c r="E38" s="653"/>
      <c r="F38" s="653"/>
      <c r="G38" s="653"/>
      <c r="H38" s="653"/>
      <c r="I38" s="653"/>
      <c r="J38" s="653"/>
      <c r="K38" s="653"/>
      <c r="L38" s="653"/>
      <c r="M38" s="653"/>
      <c r="N38" s="653"/>
      <c r="O38" s="653"/>
      <c r="P38" s="653"/>
      <c r="Q38" s="653"/>
      <c r="R38" s="653"/>
      <c r="S38" s="653"/>
      <c r="T38" s="653"/>
      <c r="U38" s="653"/>
      <c r="V38" s="653"/>
      <c r="W38" s="653"/>
      <c r="X38" s="653"/>
      <c r="Y38" s="653"/>
      <c r="Z38" s="653"/>
      <c r="AA38" s="48"/>
      <c r="AB38" s="48"/>
      <c r="AC38" s="48"/>
    </row>
    <row r="39" spans="1:68" ht="16.5" customHeight="1" x14ac:dyDescent="0.25">
      <c r="A39" s="582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customHeight="1" x14ac:dyDescent="0.25">
      <c r="A40" s="574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69</v>
      </c>
      <c r="X41" s="559">
        <v>333</v>
      </c>
      <c r="Y41" s="560">
        <f>IFERROR(IF(X41="",0,CEILING((X41/$H41),1)*$H41),"")</f>
        <v>334.8</v>
      </c>
      <c r="Z41" s="36">
        <f>IFERROR(IF(Y41=0,"",ROUNDUP(Y41/H41,0)*0.01898),"")</f>
        <v>0.58838000000000001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346.41249999999997</v>
      </c>
      <c r="BN41" s="64">
        <f>IFERROR(Y41*I41/H41,"0")</f>
        <v>348.28499999999997</v>
      </c>
      <c r="BO41" s="64">
        <f>IFERROR(1/J41*(X41/H41),"0")</f>
        <v>0.48177083333333331</v>
      </c>
      <c r="BP41" s="64">
        <f>IFERROR(1/J41*(Y41/H41),"0")</f>
        <v>0.484375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7" t="s">
        <v>71</v>
      </c>
      <c r="Q44" s="578"/>
      <c r="R44" s="578"/>
      <c r="S44" s="578"/>
      <c r="T44" s="578"/>
      <c r="U44" s="578"/>
      <c r="V44" s="579"/>
      <c r="W44" s="37" t="s">
        <v>72</v>
      </c>
      <c r="X44" s="561">
        <f>IFERROR(X41/H41,"0")+IFERROR(X42/H42,"0")+IFERROR(X43/H43,"0")</f>
        <v>30.833333333333332</v>
      </c>
      <c r="Y44" s="561">
        <f>IFERROR(Y41/H41,"0")+IFERROR(Y42/H42,"0")+IFERROR(Y43/H43,"0")</f>
        <v>31</v>
      </c>
      <c r="Z44" s="561">
        <f>IFERROR(IF(Z41="",0,Z41),"0")+IFERROR(IF(Z42="",0,Z42),"0")+IFERROR(IF(Z43="",0,Z43),"0")</f>
        <v>0.58838000000000001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7" t="s">
        <v>71</v>
      </c>
      <c r="Q45" s="578"/>
      <c r="R45" s="578"/>
      <c r="S45" s="578"/>
      <c r="T45" s="578"/>
      <c r="U45" s="578"/>
      <c r="V45" s="579"/>
      <c r="W45" s="37" t="s">
        <v>69</v>
      </c>
      <c r="X45" s="561">
        <f>IFERROR(SUM(X41:X43),"0")</f>
        <v>333</v>
      </c>
      <c r="Y45" s="561">
        <f>IFERROR(SUM(Y41:Y43),"0")</f>
        <v>334.8</v>
      </c>
      <c r="Z45" s="37"/>
      <c r="AA45" s="562"/>
      <c r="AB45" s="562"/>
      <c r="AC45" s="562"/>
    </row>
    <row r="46" spans="1:68" ht="14.25" customHeight="1" x14ac:dyDescent="0.25">
      <c r="A46" s="574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7" t="s">
        <v>71</v>
      </c>
      <c r="Q48" s="578"/>
      <c r="R48" s="578"/>
      <c r="S48" s="578"/>
      <c r="T48" s="578"/>
      <c r="U48" s="578"/>
      <c r="V48" s="579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7" t="s">
        <v>71</v>
      </c>
      <c r="Q49" s="578"/>
      <c r="R49" s="578"/>
      <c r="S49" s="578"/>
      <c r="T49" s="578"/>
      <c r="U49" s="578"/>
      <c r="V49" s="579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82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customHeight="1" x14ac:dyDescent="0.25">
      <c r="A51" s="574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69</v>
      </c>
      <c r="X52" s="559">
        <v>11</v>
      </c>
      <c r="Y52" s="560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11.427232142857143</v>
      </c>
      <c r="BN52" s="64">
        <f t="shared" ref="BN52:BN57" si="8">IFERROR(Y52*I52/H52,"0")</f>
        <v>11.635</v>
      </c>
      <c r="BO52" s="64">
        <f t="shared" ref="BO52:BO57" si="9">IFERROR(1/J52*(X52/H52),"0")</f>
        <v>1.5345982142857144E-2</v>
      </c>
      <c r="BP52" s="64">
        <f t="shared" ref="BP52:BP57" si="10">IFERROR(1/J52*(Y52/H52),"0")</f>
        <v>1.5625E-2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69</v>
      </c>
      <c r="X53" s="559">
        <v>141</v>
      </c>
      <c r="Y53" s="560">
        <f t="shared" si="6"/>
        <v>151.20000000000002</v>
      </c>
      <c r="Z53" s="36">
        <f>IFERROR(IF(Y53=0,"",ROUNDUP(Y53/H53,0)*0.01898),"")</f>
        <v>0.26572000000000001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146.67916666666665</v>
      </c>
      <c r="BN53" s="64">
        <f t="shared" si="8"/>
        <v>157.29000000000002</v>
      </c>
      <c r="BO53" s="64">
        <f t="shared" si="9"/>
        <v>0.20399305555555555</v>
      </c>
      <c r="BP53" s="64">
        <f t="shared" si="10"/>
        <v>0.21875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69</v>
      </c>
      <c r="X55" s="559">
        <v>72</v>
      </c>
      <c r="Y55" s="560">
        <f t="shared" si="6"/>
        <v>72</v>
      </c>
      <c r="Z55" s="36">
        <f>IFERROR(IF(Y55=0,"",ROUNDUP(Y55/H55,0)*0.00902),"")</f>
        <v>0.16236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75.78</v>
      </c>
      <c r="BN55" s="64">
        <f t="shared" si="8"/>
        <v>75.78</v>
      </c>
      <c r="BO55" s="64">
        <f t="shared" si="9"/>
        <v>0.13636363636363635</v>
      </c>
      <c r="BP55" s="64">
        <f t="shared" si="10"/>
        <v>0.13636363636363635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7" t="s">
        <v>71</v>
      </c>
      <c r="Q58" s="578"/>
      <c r="R58" s="578"/>
      <c r="S58" s="578"/>
      <c r="T58" s="578"/>
      <c r="U58" s="578"/>
      <c r="V58" s="579"/>
      <c r="W58" s="37" t="s">
        <v>72</v>
      </c>
      <c r="X58" s="561">
        <f>IFERROR(X52/H52,"0")+IFERROR(X53/H53,"0")+IFERROR(X54/H54,"0")+IFERROR(X55/H55,"0")+IFERROR(X56/H56,"0")+IFERROR(X57/H57,"0")</f>
        <v>32.037698412698411</v>
      </c>
      <c r="Y58" s="561">
        <f>IFERROR(Y52/H52,"0")+IFERROR(Y53/H53,"0")+IFERROR(Y54/H54,"0")+IFERROR(Y55/H55,"0")+IFERROR(Y56/H56,"0")+IFERROR(Y57/H57,"0")</f>
        <v>33</v>
      </c>
      <c r="Z58" s="561">
        <f>IFERROR(IF(Z52="",0,Z52),"0")+IFERROR(IF(Z53="",0,Z53),"0")+IFERROR(IF(Z54="",0,Z54),"0")+IFERROR(IF(Z55="",0,Z55),"0")+IFERROR(IF(Z56="",0,Z56),"0")+IFERROR(IF(Z57="",0,Z57),"0")</f>
        <v>0.44706000000000001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7" t="s">
        <v>71</v>
      </c>
      <c r="Q59" s="578"/>
      <c r="R59" s="578"/>
      <c r="S59" s="578"/>
      <c r="T59" s="578"/>
      <c r="U59" s="578"/>
      <c r="V59" s="579"/>
      <c r="W59" s="37" t="s">
        <v>69</v>
      </c>
      <c r="X59" s="561">
        <f>IFERROR(SUM(X52:X57),"0")</f>
        <v>224</v>
      </c>
      <c r="Y59" s="561">
        <f>IFERROR(SUM(Y52:Y57),"0")</f>
        <v>234.4</v>
      </c>
      <c r="Z59" s="37"/>
      <c r="AA59" s="562"/>
      <c r="AB59" s="562"/>
      <c r="AC59" s="562"/>
    </row>
    <row r="60" spans="1:68" ht="14.25" customHeight="1" x14ac:dyDescent="0.25">
      <c r="A60" s="574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69</v>
      </c>
      <c r="X61" s="559">
        <v>68</v>
      </c>
      <c r="Y61" s="560">
        <f>IFERROR(IF(X61="",0,CEILING((X61/$H61),1)*$H61),"")</f>
        <v>75.600000000000009</v>
      </c>
      <c r="Z61" s="36">
        <f>IFERROR(IF(Y61=0,"",ROUNDUP(Y61/H61,0)*0.01898),"")</f>
        <v>0.13286000000000001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70.73888888888888</v>
      </c>
      <c r="BN61" s="64">
        <f>IFERROR(Y61*I61/H61,"0")</f>
        <v>78.64500000000001</v>
      </c>
      <c r="BO61" s="64">
        <f>IFERROR(1/J61*(X61/H61),"0")</f>
        <v>9.8379629629629622E-2</v>
      </c>
      <c r="BP61" s="64">
        <f>IFERROR(1/J61*(Y61/H61),"0")</f>
        <v>0.109375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7" t="s">
        <v>71</v>
      </c>
      <c r="Q65" s="578"/>
      <c r="R65" s="578"/>
      <c r="S65" s="578"/>
      <c r="T65" s="578"/>
      <c r="U65" s="578"/>
      <c r="V65" s="579"/>
      <c r="W65" s="37" t="s">
        <v>72</v>
      </c>
      <c r="X65" s="561">
        <f>IFERROR(X61/H61,"0")+IFERROR(X62/H62,"0")+IFERROR(X63/H63,"0")+IFERROR(X64/H64,"0")</f>
        <v>6.2962962962962958</v>
      </c>
      <c r="Y65" s="561">
        <f>IFERROR(Y61/H61,"0")+IFERROR(Y62/H62,"0")+IFERROR(Y63/H63,"0")+IFERROR(Y64/H64,"0")</f>
        <v>7</v>
      </c>
      <c r="Z65" s="561">
        <f>IFERROR(IF(Z61="",0,Z61),"0")+IFERROR(IF(Z62="",0,Z62),"0")+IFERROR(IF(Z63="",0,Z63),"0")+IFERROR(IF(Z64="",0,Z64),"0")</f>
        <v>0.13286000000000001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7" t="s">
        <v>71</v>
      </c>
      <c r="Q66" s="578"/>
      <c r="R66" s="578"/>
      <c r="S66" s="578"/>
      <c r="T66" s="578"/>
      <c r="U66" s="578"/>
      <c r="V66" s="579"/>
      <c r="W66" s="37" t="s">
        <v>69</v>
      </c>
      <c r="X66" s="561">
        <f>IFERROR(SUM(X61:X64),"0")</f>
        <v>68</v>
      </c>
      <c r="Y66" s="561">
        <f>IFERROR(SUM(Y61:Y64),"0")</f>
        <v>75.600000000000009</v>
      </c>
      <c r="Z66" s="37"/>
      <c r="AA66" s="562"/>
      <c r="AB66" s="562"/>
      <c r="AC66" s="562"/>
    </row>
    <row r="67" spans="1:68" ht="14.25" customHeight="1" x14ac:dyDescent="0.25">
      <c r="A67" s="574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7" t="s">
        <v>71</v>
      </c>
      <c r="Q71" s="578"/>
      <c r="R71" s="578"/>
      <c r="S71" s="578"/>
      <c r="T71" s="578"/>
      <c r="U71" s="578"/>
      <c r="V71" s="579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7" t="s">
        <v>71</v>
      </c>
      <c r="Q72" s="578"/>
      <c r="R72" s="578"/>
      <c r="S72" s="578"/>
      <c r="T72" s="578"/>
      <c r="U72" s="578"/>
      <c r="V72" s="579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4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1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7" t="s">
        <v>71</v>
      </c>
      <c r="Q80" s="578"/>
      <c r="R80" s="578"/>
      <c r="S80" s="578"/>
      <c r="T80" s="578"/>
      <c r="U80" s="578"/>
      <c r="V80" s="579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7" t="s">
        <v>71</v>
      </c>
      <c r="Q81" s="578"/>
      <c r="R81" s="578"/>
      <c r="S81" s="578"/>
      <c r="T81" s="578"/>
      <c r="U81" s="578"/>
      <c r="V81" s="579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4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69</v>
      </c>
      <c r="X83" s="559">
        <v>29</v>
      </c>
      <c r="Y83" s="560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30.617307692307694</v>
      </c>
      <c r="BN83" s="64">
        <f>IFERROR(Y83*I83/H83,"0")</f>
        <v>32.94</v>
      </c>
      <c r="BO83" s="64">
        <f>IFERROR(1/J83*(X83/H83),"0")</f>
        <v>5.809294871794872E-2</v>
      </c>
      <c r="BP83" s="64">
        <f>IFERROR(1/J83*(Y83/H83),"0")</f>
        <v>6.25E-2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7" t="s">
        <v>71</v>
      </c>
      <c r="Q85" s="578"/>
      <c r="R85" s="578"/>
      <c r="S85" s="578"/>
      <c r="T85" s="578"/>
      <c r="U85" s="578"/>
      <c r="V85" s="579"/>
      <c r="W85" s="37" t="s">
        <v>72</v>
      </c>
      <c r="X85" s="561">
        <f>IFERROR(X83/H83,"0")+IFERROR(X84/H84,"0")</f>
        <v>3.7179487179487181</v>
      </c>
      <c r="Y85" s="561">
        <f>IFERROR(Y83/H83,"0")+IFERROR(Y84/H84,"0")</f>
        <v>4</v>
      </c>
      <c r="Z85" s="561">
        <f>IFERROR(IF(Z83="",0,Z83),"0")+IFERROR(IF(Z84="",0,Z84),"0")</f>
        <v>7.5920000000000001E-2</v>
      </c>
      <c r="AA85" s="562"/>
      <c r="AB85" s="562"/>
      <c r="AC85" s="562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7" t="s">
        <v>71</v>
      </c>
      <c r="Q86" s="578"/>
      <c r="R86" s="578"/>
      <c r="S86" s="578"/>
      <c r="T86" s="578"/>
      <c r="U86" s="578"/>
      <c r="V86" s="579"/>
      <c r="W86" s="37" t="s">
        <v>69</v>
      </c>
      <c r="X86" s="561">
        <f>IFERROR(SUM(X83:X84),"0")</f>
        <v>29</v>
      </c>
      <c r="Y86" s="561">
        <f>IFERROR(SUM(Y83:Y84),"0")</f>
        <v>31.2</v>
      </c>
      <c r="Z86" s="37"/>
      <c r="AA86" s="562"/>
      <c r="AB86" s="562"/>
      <c r="AC86" s="562"/>
    </row>
    <row r="87" spans="1:68" ht="16.5" customHeight="1" x14ac:dyDescent="0.25">
      <c r="A87" s="582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customHeight="1" x14ac:dyDescent="0.25">
      <c r="A88" s="574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69</v>
      </c>
      <c r="X89" s="559">
        <v>148</v>
      </c>
      <c r="Y89" s="560">
        <f>IFERROR(IF(X89="",0,CEILING((X89/$H89),1)*$H89),"")</f>
        <v>151.20000000000002</v>
      </c>
      <c r="Z89" s="36">
        <f>IFERROR(IF(Y89=0,"",ROUNDUP(Y89/H89,0)*0.01898),"")</f>
        <v>0.26572000000000001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153.96111111111111</v>
      </c>
      <c r="BN89" s="64">
        <f>IFERROR(Y89*I89/H89,"0")</f>
        <v>157.29000000000002</v>
      </c>
      <c r="BO89" s="64">
        <f>IFERROR(1/J89*(X89/H89),"0")</f>
        <v>0.21412037037037035</v>
      </c>
      <c r="BP89" s="64">
        <f>IFERROR(1/J89*(Y89/H89),"0")</f>
        <v>0.21875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69</v>
      </c>
      <c r="X91" s="559">
        <v>55</v>
      </c>
      <c r="Y91" s="560">
        <f>IFERROR(IF(X91="",0,CEILING((X91/$H91),1)*$H91),"")</f>
        <v>58.5</v>
      </c>
      <c r="Z91" s="36">
        <f>IFERROR(IF(Y91=0,"",ROUNDUP(Y91/H91,0)*0.00902),"")</f>
        <v>0.11726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57.56666666666667</v>
      </c>
      <c r="BN91" s="64">
        <f>IFERROR(Y91*I91/H91,"0")</f>
        <v>61.230000000000004</v>
      </c>
      <c r="BO91" s="64">
        <f>IFERROR(1/J91*(X91/H91),"0")</f>
        <v>9.2592592592592587E-2</v>
      </c>
      <c r="BP91" s="64">
        <f>IFERROR(1/J91*(Y91/H91),"0")</f>
        <v>9.8484848484848481E-2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7" t="s">
        <v>71</v>
      </c>
      <c r="Q92" s="578"/>
      <c r="R92" s="578"/>
      <c r="S92" s="578"/>
      <c r="T92" s="578"/>
      <c r="U92" s="578"/>
      <c r="V92" s="579"/>
      <c r="W92" s="37" t="s">
        <v>72</v>
      </c>
      <c r="X92" s="561">
        <f>IFERROR(X89/H89,"0")+IFERROR(X90/H90,"0")+IFERROR(X91/H91,"0")</f>
        <v>25.925925925925924</v>
      </c>
      <c r="Y92" s="561">
        <f>IFERROR(Y89/H89,"0")+IFERROR(Y90/H90,"0")+IFERROR(Y91/H91,"0")</f>
        <v>27</v>
      </c>
      <c r="Z92" s="561">
        <f>IFERROR(IF(Z89="",0,Z89),"0")+IFERROR(IF(Z90="",0,Z90),"0")+IFERROR(IF(Z91="",0,Z91),"0")</f>
        <v>0.38297999999999999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7" t="s">
        <v>71</v>
      </c>
      <c r="Q93" s="578"/>
      <c r="R93" s="578"/>
      <c r="S93" s="578"/>
      <c r="T93" s="578"/>
      <c r="U93" s="578"/>
      <c r="V93" s="579"/>
      <c r="W93" s="37" t="s">
        <v>69</v>
      </c>
      <c r="X93" s="561">
        <f>IFERROR(SUM(X89:X91),"0")</f>
        <v>203</v>
      </c>
      <c r="Y93" s="561">
        <f>IFERROR(SUM(Y89:Y91),"0")</f>
        <v>209.70000000000002</v>
      </c>
      <c r="Z93" s="37"/>
      <c r="AA93" s="562"/>
      <c r="AB93" s="562"/>
      <c r="AC93" s="562"/>
    </row>
    <row r="94" spans="1:68" ht="14.25" customHeight="1" x14ac:dyDescent="0.25">
      <c r="A94" s="574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9" t="s">
        <v>186</v>
      </c>
      <c r="Q95" s="564"/>
      <c r="R95" s="564"/>
      <c r="S95" s="564"/>
      <c r="T95" s="565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69</v>
      </c>
      <c r="X98" s="559">
        <v>345</v>
      </c>
      <c r="Y98" s="560">
        <f>IFERROR(IF(X98="",0,CEILING((X98/$H98),1)*$H98),"")</f>
        <v>345.6</v>
      </c>
      <c r="Z98" s="36">
        <f>IFERROR(IF(Y98=0,"",ROUNDUP(Y98/H98,0)*0.00651),"")</f>
        <v>0.83328000000000002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377.19999999999993</v>
      </c>
      <c r="BN98" s="64">
        <f>IFERROR(Y98*I98/H98,"0")</f>
        <v>377.85599999999999</v>
      </c>
      <c r="BO98" s="64">
        <f>IFERROR(1/J98*(X98/H98),"0")</f>
        <v>0.70207570207570213</v>
      </c>
      <c r="BP98" s="64">
        <f>IFERROR(1/J98*(Y98/H98),"0")</f>
        <v>0.70329670329670335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7" t="s">
        <v>71</v>
      </c>
      <c r="Q100" s="578"/>
      <c r="R100" s="578"/>
      <c r="S100" s="578"/>
      <c r="T100" s="578"/>
      <c r="U100" s="578"/>
      <c r="V100" s="579"/>
      <c r="W100" s="37" t="s">
        <v>72</v>
      </c>
      <c r="X100" s="561">
        <f>IFERROR(X95/H95,"0")+IFERROR(X96/H96,"0")+IFERROR(X97/H97,"0")+IFERROR(X98/H98,"0")+IFERROR(X99/H99,"0")</f>
        <v>127.77777777777777</v>
      </c>
      <c r="Y100" s="561">
        <f>IFERROR(Y95/H95,"0")+IFERROR(Y96/H96,"0")+IFERROR(Y97/H97,"0")+IFERROR(Y98/H98,"0")+IFERROR(Y99/H99,"0")</f>
        <v>128</v>
      </c>
      <c r="Z100" s="561">
        <f>IFERROR(IF(Z95="",0,Z95),"0")+IFERROR(IF(Z96="",0,Z96),"0")+IFERROR(IF(Z97="",0,Z97),"0")+IFERROR(IF(Z98="",0,Z98),"0")+IFERROR(IF(Z99="",0,Z99),"0")</f>
        <v>0.83328000000000002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7" t="s">
        <v>71</v>
      </c>
      <c r="Q101" s="578"/>
      <c r="R101" s="578"/>
      <c r="S101" s="578"/>
      <c r="T101" s="578"/>
      <c r="U101" s="578"/>
      <c r="V101" s="579"/>
      <c r="W101" s="37" t="s">
        <v>69</v>
      </c>
      <c r="X101" s="561">
        <f>IFERROR(SUM(X95:X99),"0")</f>
        <v>345</v>
      </c>
      <c r="Y101" s="561">
        <f>IFERROR(SUM(Y95:Y99),"0")</f>
        <v>345.6</v>
      </c>
      <c r="Z101" s="37"/>
      <c r="AA101" s="562"/>
      <c r="AB101" s="562"/>
      <c r="AC101" s="562"/>
    </row>
    <row r="102" spans="1:68" ht="16.5" customHeight="1" x14ac:dyDescent="0.25">
      <c r="A102" s="582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customHeight="1" x14ac:dyDescent="0.25">
      <c r="A103" s="574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69</v>
      </c>
      <c r="X104" s="559">
        <v>219</v>
      </c>
      <c r="Y104" s="560">
        <f>IFERROR(IF(X104="",0,CEILING((X104/$H104),1)*$H104),"")</f>
        <v>226.8</v>
      </c>
      <c r="Z104" s="36">
        <f>IFERROR(IF(Y104=0,"",ROUNDUP(Y104/H104,0)*0.01898),"")</f>
        <v>0.39857999999999999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227.8208333333333</v>
      </c>
      <c r="BN104" s="64">
        <f>IFERROR(Y104*I104/H104,"0")</f>
        <v>235.93499999999997</v>
      </c>
      <c r="BO104" s="64">
        <f>IFERROR(1/J104*(X104/H104),"0")</f>
        <v>0.31684027777777773</v>
      </c>
      <c r="BP104" s="64">
        <f>IFERROR(1/J104*(Y104/H104),"0")</f>
        <v>0.328125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69</v>
      </c>
      <c r="X106" s="559">
        <v>193</v>
      </c>
      <c r="Y106" s="560">
        <f>IFERROR(IF(X106="",0,CEILING((X106/$H106),1)*$H106),"")</f>
        <v>193.5</v>
      </c>
      <c r="Z106" s="36">
        <f>IFERROR(IF(Y106=0,"",ROUNDUP(Y106/H106,0)*0.00902),"")</f>
        <v>0.38785999999999998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202.00666666666666</v>
      </c>
      <c r="BN106" s="64">
        <f>IFERROR(Y106*I106/H106,"0")</f>
        <v>202.53</v>
      </c>
      <c r="BO106" s="64">
        <f>IFERROR(1/J106*(X106/H106),"0")</f>
        <v>0.32491582491582488</v>
      </c>
      <c r="BP106" s="64">
        <f>IFERROR(1/J106*(Y106/H106),"0")</f>
        <v>0.32575757575757575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7" t="s">
        <v>71</v>
      </c>
      <c r="Q108" s="578"/>
      <c r="R108" s="578"/>
      <c r="S108" s="578"/>
      <c r="T108" s="578"/>
      <c r="U108" s="578"/>
      <c r="V108" s="579"/>
      <c r="W108" s="37" t="s">
        <v>72</v>
      </c>
      <c r="X108" s="561">
        <f>IFERROR(X104/H104,"0")+IFERROR(X105/H105,"0")+IFERROR(X106/H106,"0")+IFERROR(X107/H107,"0")</f>
        <v>63.166666666666657</v>
      </c>
      <c r="Y108" s="561">
        <f>IFERROR(Y104/H104,"0")+IFERROR(Y105/H105,"0")+IFERROR(Y106/H106,"0")+IFERROR(Y107/H107,"0")</f>
        <v>64</v>
      </c>
      <c r="Z108" s="561">
        <f>IFERROR(IF(Z104="",0,Z104),"0")+IFERROR(IF(Z105="",0,Z105),"0")+IFERROR(IF(Z106="",0,Z106),"0")+IFERROR(IF(Z107="",0,Z107),"0")</f>
        <v>0.78644000000000003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7" t="s">
        <v>71</v>
      </c>
      <c r="Q109" s="578"/>
      <c r="R109" s="578"/>
      <c r="S109" s="578"/>
      <c r="T109" s="578"/>
      <c r="U109" s="578"/>
      <c r="V109" s="579"/>
      <c r="W109" s="37" t="s">
        <v>69</v>
      </c>
      <c r="X109" s="561">
        <f>IFERROR(SUM(X104:X107),"0")</f>
        <v>412</v>
      </c>
      <c r="Y109" s="561">
        <f>IFERROR(SUM(Y104:Y107),"0")</f>
        <v>420.3</v>
      </c>
      <c r="Z109" s="37"/>
      <c r="AA109" s="562"/>
      <c r="AB109" s="562"/>
      <c r="AC109" s="562"/>
    </row>
    <row r="110" spans="1:68" ht="14.25" customHeight="1" x14ac:dyDescent="0.25">
      <c r="A110" s="574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7" t="s">
        <v>71</v>
      </c>
      <c r="Q114" s="578"/>
      <c r="R114" s="578"/>
      <c r="S114" s="578"/>
      <c r="T114" s="578"/>
      <c r="U114" s="578"/>
      <c r="V114" s="579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7" t="s">
        <v>71</v>
      </c>
      <c r="Q115" s="578"/>
      <c r="R115" s="578"/>
      <c r="S115" s="578"/>
      <c r="T115" s="578"/>
      <c r="U115" s="578"/>
      <c r="V115" s="579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4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69</v>
      </c>
      <c r="X117" s="559">
        <v>525</v>
      </c>
      <c r="Y117" s="560">
        <f>IFERROR(IF(X117="",0,CEILING((X117/$H117),1)*$H117),"")</f>
        <v>526.5</v>
      </c>
      <c r="Z117" s="36">
        <f>IFERROR(IF(Y117=0,"",ROUNDUP(Y117/H117,0)*0.01898),"")</f>
        <v>1.2337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558.25</v>
      </c>
      <c r="BN117" s="64">
        <f>IFERROR(Y117*I117/H117,"0")</f>
        <v>559.84500000000003</v>
      </c>
      <c r="BO117" s="64">
        <f>IFERROR(1/J117*(X117/H117),"0")</f>
        <v>1.0127314814814816</v>
      </c>
      <c r="BP117" s="64">
        <f>IFERROR(1/J117*(Y117/H117),"0")</f>
        <v>1.015625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69</v>
      </c>
      <c r="X119" s="559">
        <v>195</v>
      </c>
      <c r="Y119" s="560">
        <f>IFERROR(IF(X119="",0,CEILING((X119/$H119),1)*$H119),"")</f>
        <v>197.10000000000002</v>
      </c>
      <c r="Z119" s="36">
        <f>IFERROR(IF(Y119=0,"",ROUNDUP(Y119/H119,0)*0.00651),"")</f>
        <v>0.47522999999999999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213.2</v>
      </c>
      <c r="BN119" s="64">
        <f>IFERROR(Y119*I119/H119,"0")</f>
        <v>215.49599999999998</v>
      </c>
      <c r="BO119" s="64">
        <f>IFERROR(1/J119*(X119/H119),"0")</f>
        <v>0.3968253968253968</v>
      </c>
      <c r="BP119" s="64">
        <f>IFERROR(1/J119*(Y119/H119),"0")</f>
        <v>0.40109890109890112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7" t="s">
        <v>71</v>
      </c>
      <c r="Q121" s="578"/>
      <c r="R121" s="578"/>
      <c r="S121" s="578"/>
      <c r="T121" s="578"/>
      <c r="U121" s="578"/>
      <c r="V121" s="579"/>
      <c r="W121" s="37" t="s">
        <v>72</v>
      </c>
      <c r="X121" s="561">
        <f>IFERROR(X117/H117,"0")+IFERROR(X118/H118,"0")+IFERROR(X119/H119,"0")+IFERROR(X120/H120,"0")</f>
        <v>137.03703703703704</v>
      </c>
      <c r="Y121" s="561">
        <f>IFERROR(Y117/H117,"0")+IFERROR(Y118/H118,"0")+IFERROR(Y119/H119,"0")+IFERROR(Y120/H120,"0")</f>
        <v>138</v>
      </c>
      <c r="Z121" s="561">
        <f>IFERROR(IF(Z117="",0,Z117),"0")+IFERROR(IF(Z118="",0,Z118),"0")+IFERROR(IF(Z119="",0,Z119),"0")+IFERROR(IF(Z120="",0,Z120),"0")</f>
        <v>1.7089300000000001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7" t="s">
        <v>71</v>
      </c>
      <c r="Q122" s="578"/>
      <c r="R122" s="578"/>
      <c r="S122" s="578"/>
      <c r="T122" s="578"/>
      <c r="U122" s="578"/>
      <c r="V122" s="579"/>
      <c r="W122" s="37" t="s">
        <v>69</v>
      </c>
      <c r="X122" s="561">
        <f>IFERROR(SUM(X117:X120),"0")</f>
        <v>720</v>
      </c>
      <c r="Y122" s="561">
        <f>IFERROR(SUM(Y117:Y120),"0")</f>
        <v>723.6</v>
      </c>
      <c r="Z122" s="37"/>
      <c r="AA122" s="562"/>
      <c r="AB122" s="562"/>
      <c r="AC122" s="562"/>
    </row>
    <row r="123" spans="1:68" ht="14.25" customHeight="1" x14ac:dyDescent="0.25">
      <c r="A123" s="574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7" t="s">
        <v>71</v>
      </c>
      <c r="Q126" s="578"/>
      <c r="R126" s="578"/>
      <c r="S126" s="578"/>
      <c r="T126" s="578"/>
      <c r="U126" s="578"/>
      <c r="V126" s="579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7" t="s">
        <v>71</v>
      </c>
      <c r="Q127" s="578"/>
      <c r="R127" s="578"/>
      <c r="S127" s="578"/>
      <c r="T127" s="578"/>
      <c r="U127" s="578"/>
      <c r="V127" s="579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82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customHeight="1" x14ac:dyDescent="0.25">
      <c r="A129" s="574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customHeight="1" x14ac:dyDescent="0.25">
      <c r="A130" s="54" t="s">
        <v>232</v>
      </c>
      <c r="B130" s="54" t="s">
        <v>233</v>
      </c>
      <c r="C130" s="31">
        <v>4301011564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4"/>
      <c r="R130" s="564"/>
      <c r="S130" s="564"/>
      <c r="T130" s="565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4301011562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4"/>
      <c r="R131" s="564"/>
      <c r="S131" s="564"/>
      <c r="T131" s="565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7" t="s">
        <v>71</v>
      </c>
      <c r="Q132" s="578"/>
      <c r="R132" s="578"/>
      <c r="S132" s="578"/>
      <c r="T132" s="578"/>
      <c r="U132" s="578"/>
      <c r="V132" s="579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7" t="s">
        <v>71</v>
      </c>
      <c r="Q133" s="578"/>
      <c r="R133" s="578"/>
      <c r="S133" s="578"/>
      <c r="T133" s="578"/>
      <c r="U133" s="578"/>
      <c r="V133" s="579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4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customHeight="1" x14ac:dyDescent="0.25">
      <c r="A135" s="54" t="s">
        <v>236</v>
      </c>
      <c r="B135" s="54" t="s">
        <v>237</v>
      </c>
      <c r="C135" s="31">
        <v>4301031234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4301031235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7" t="s">
        <v>71</v>
      </c>
      <c r="Q137" s="578"/>
      <c r="R137" s="578"/>
      <c r="S137" s="578"/>
      <c r="T137" s="578"/>
      <c r="U137" s="578"/>
      <c r="V137" s="579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7" t="s">
        <v>71</v>
      </c>
      <c r="Q138" s="578"/>
      <c r="R138" s="578"/>
      <c r="S138" s="578"/>
      <c r="T138" s="578"/>
      <c r="U138" s="578"/>
      <c r="V138" s="579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4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7" t="s">
        <v>71</v>
      </c>
      <c r="Q142" s="578"/>
      <c r="R142" s="578"/>
      <c r="S142" s="578"/>
      <c r="T142" s="578"/>
      <c r="U142" s="578"/>
      <c r="V142" s="579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7" t="s">
        <v>71</v>
      </c>
      <c r="Q143" s="578"/>
      <c r="R143" s="578"/>
      <c r="S143" s="578"/>
      <c r="T143" s="578"/>
      <c r="U143" s="578"/>
      <c r="V143" s="579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82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customHeight="1" x14ac:dyDescent="0.25">
      <c r="A145" s="574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7" t="s">
        <v>71</v>
      </c>
      <c r="Q147" s="578"/>
      <c r="R147" s="578"/>
      <c r="S147" s="578"/>
      <c r="T147" s="578"/>
      <c r="U147" s="578"/>
      <c r="V147" s="579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7" t="s">
        <v>71</v>
      </c>
      <c r="Q148" s="578"/>
      <c r="R148" s="578"/>
      <c r="S148" s="578"/>
      <c r="T148" s="578"/>
      <c r="U148" s="578"/>
      <c r="V148" s="579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4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7" t="s">
        <v>71</v>
      </c>
      <c r="Q153" s="578"/>
      <c r="R153" s="578"/>
      <c r="S153" s="578"/>
      <c r="T153" s="578"/>
      <c r="U153" s="578"/>
      <c r="V153" s="579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7" t="s">
        <v>71</v>
      </c>
      <c r="Q154" s="578"/>
      <c r="R154" s="578"/>
      <c r="S154" s="578"/>
      <c r="T154" s="578"/>
      <c r="U154" s="578"/>
      <c r="V154" s="579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2" t="s">
        <v>255</v>
      </c>
      <c r="B155" s="653"/>
      <c r="C155" s="653"/>
      <c r="D155" s="653"/>
      <c r="E155" s="653"/>
      <c r="F155" s="653"/>
      <c r="G155" s="653"/>
      <c r="H155" s="653"/>
      <c r="I155" s="653"/>
      <c r="J155" s="653"/>
      <c r="K155" s="653"/>
      <c r="L155" s="653"/>
      <c r="M155" s="653"/>
      <c r="N155" s="653"/>
      <c r="O155" s="653"/>
      <c r="P155" s="653"/>
      <c r="Q155" s="653"/>
      <c r="R155" s="653"/>
      <c r="S155" s="653"/>
      <c r="T155" s="653"/>
      <c r="U155" s="653"/>
      <c r="V155" s="653"/>
      <c r="W155" s="653"/>
      <c r="X155" s="653"/>
      <c r="Y155" s="653"/>
      <c r="Z155" s="653"/>
      <c r="AA155" s="48"/>
      <c r="AB155" s="48"/>
      <c r="AC155" s="48"/>
    </row>
    <row r="156" spans="1:68" ht="16.5" customHeight="1" x14ac:dyDescent="0.25">
      <c r="A156" s="582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customHeight="1" x14ac:dyDescent="0.25">
      <c r="A157" s="574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7" t="s">
        <v>71</v>
      </c>
      <c r="Q159" s="578"/>
      <c r="R159" s="578"/>
      <c r="S159" s="578"/>
      <c r="T159" s="578"/>
      <c r="U159" s="578"/>
      <c r="V159" s="579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7" t="s">
        <v>71</v>
      </c>
      <c r="Q160" s="578"/>
      <c r="R160" s="578"/>
      <c r="S160" s="578"/>
      <c r="T160" s="578"/>
      <c r="U160" s="578"/>
      <c r="V160" s="579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4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69</v>
      </c>
      <c r="X162" s="559">
        <v>11</v>
      </c>
      <c r="Y162" s="560">
        <f t="shared" ref="Y162:Y170" si="16">IFERROR(IF(X162="",0,CEILING((X162/$H162),1)*$H162),"")</f>
        <v>12.600000000000001</v>
      </c>
      <c r="Z162" s="36">
        <f>IFERROR(IF(Y162=0,"",ROUNDUP(Y162/H162,0)*0.00902),"")</f>
        <v>2.7060000000000001E-2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11.707142857142856</v>
      </c>
      <c r="BN162" s="64">
        <f t="shared" ref="BN162:BN170" si="18">IFERROR(Y162*I162/H162,"0")</f>
        <v>13.41</v>
      </c>
      <c r="BO162" s="64">
        <f t="shared" ref="BO162:BO170" si="19">IFERROR(1/J162*(X162/H162),"0")</f>
        <v>1.9841269841269844E-2</v>
      </c>
      <c r="BP162" s="64">
        <f t="shared" ref="BP162:BP170" si="20">IFERROR(1/J162*(Y162/H162),"0")</f>
        <v>2.2727272727272728E-2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69</v>
      </c>
      <c r="X164" s="559">
        <v>94</v>
      </c>
      <c r="Y164" s="560">
        <f t="shared" si="16"/>
        <v>96.600000000000009</v>
      </c>
      <c r="Z164" s="36">
        <f>IFERROR(IF(Y164=0,"",ROUNDUP(Y164/H164,0)*0.00902),"")</f>
        <v>0.20746000000000001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98.7</v>
      </c>
      <c r="BN164" s="64">
        <f t="shared" si="18"/>
        <v>101.43</v>
      </c>
      <c r="BO164" s="64">
        <f t="shared" si="19"/>
        <v>0.16955266955266954</v>
      </c>
      <c r="BP164" s="64">
        <f t="shared" si="20"/>
        <v>0.17424242424242425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69</v>
      </c>
      <c r="X165" s="559">
        <v>16</v>
      </c>
      <c r="Y165" s="560">
        <f t="shared" si="16"/>
        <v>16.8</v>
      </c>
      <c r="Z165" s="36">
        <f>IFERROR(IF(Y165=0,"",ROUNDUP(Y165/H165,0)*0.00502),"")</f>
        <v>4.0160000000000001E-2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16.990476190476191</v>
      </c>
      <c r="BN165" s="64">
        <f t="shared" si="18"/>
        <v>17.84</v>
      </c>
      <c r="BO165" s="64">
        <f t="shared" si="19"/>
        <v>3.2560032560032565E-2</v>
      </c>
      <c r="BP165" s="64">
        <f t="shared" si="20"/>
        <v>3.4188034188034191E-2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69</v>
      </c>
      <c r="X168" s="559">
        <v>80</v>
      </c>
      <c r="Y168" s="560">
        <f t="shared" si="16"/>
        <v>81.900000000000006</v>
      </c>
      <c r="Z168" s="36">
        <f>IFERROR(IF(Y168=0,"",ROUNDUP(Y168/H168,0)*0.00502),"")</f>
        <v>0.19578000000000001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83.80952380952381</v>
      </c>
      <c r="BN168" s="64">
        <f t="shared" si="18"/>
        <v>85.800000000000011</v>
      </c>
      <c r="BO168" s="64">
        <f t="shared" si="19"/>
        <v>0.16280016280016282</v>
      </c>
      <c r="BP168" s="64">
        <f t="shared" si="20"/>
        <v>0.16666666666666669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7" t="s">
        <v>71</v>
      </c>
      <c r="Q171" s="578"/>
      <c r="R171" s="578"/>
      <c r="S171" s="578"/>
      <c r="T171" s="578"/>
      <c r="U171" s="578"/>
      <c r="V171" s="579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70.714285714285722</v>
      </c>
      <c r="Y171" s="561">
        <f>IFERROR(Y162/H162,"0")+IFERROR(Y163/H163,"0")+IFERROR(Y164/H164,"0")+IFERROR(Y165/H165,"0")+IFERROR(Y166/H166,"0")+IFERROR(Y167/H167,"0")+IFERROR(Y168/H168,"0")+IFERROR(Y169/H169,"0")+IFERROR(Y170/H170,"0")</f>
        <v>73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0.47046000000000004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7" t="s">
        <v>71</v>
      </c>
      <c r="Q172" s="578"/>
      <c r="R172" s="578"/>
      <c r="S172" s="578"/>
      <c r="T172" s="578"/>
      <c r="U172" s="578"/>
      <c r="V172" s="579"/>
      <c r="W172" s="37" t="s">
        <v>69</v>
      </c>
      <c r="X172" s="561">
        <f>IFERROR(SUM(X162:X170),"0")</f>
        <v>201</v>
      </c>
      <c r="Y172" s="561">
        <f>IFERROR(SUM(Y162:Y170),"0")</f>
        <v>207.90000000000003</v>
      </c>
      <c r="Z172" s="37"/>
      <c r="AA172" s="562"/>
      <c r="AB172" s="562"/>
      <c r="AC172" s="562"/>
    </row>
    <row r="173" spans="1:68" ht="14.25" customHeight="1" x14ac:dyDescent="0.25">
      <c r="A173" s="574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7" t="s">
        <v>71</v>
      </c>
      <c r="Q177" s="578"/>
      <c r="R177" s="578"/>
      <c r="S177" s="578"/>
      <c r="T177" s="578"/>
      <c r="U177" s="578"/>
      <c r="V177" s="579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7" t="s">
        <v>71</v>
      </c>
      <c r="Q178" s="578"/>
      <c r="R178" s="578"/>
      <c r="S178" s="578"/>
      <c r="T178" s="578"/>
      <c r="U178" s="578"/>
      <c r="V178" s="579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4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7" t="s">
        <v>71</v>
      </c>
      <c r="Q181" s="578"/>
      <c r="R181" s="578"/>
      <c r="S181" s="578"/>
      <c r="T181" s="578"/>
      <c r="U181" s="578"/>
      <c r="V181" s="579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7" t="s">
        <v>71</v>
      </c>
      <c r="Q182" s="578"/>
      <c r="R182" s="578"/>
      <c r="S182" s="578"/>
      <c r="T182" s="578"/>
      <c r="U182" s="578"/>
      <c r="V182" s="579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82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customHeight="1" x14ac:dyDescent="0.25">
      <c r="A184" s="574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7" t="s">
        <v>71</v>
      </c>
      <c r="Q187" s="578"/>
      <c r="R187" s="578"/>
      <c r="S187" s="578"/>
      <c r="T187" s="578"/>
      <c r="U187" s="578"/>
      <c r="V187" s="579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7" t="s">
        <v>71</v>
      </c>
      <c r="Q188" s="578"/>
      <c r="R188" s="578"/>
      <c r="S188" s="578"/>
      <c r="T188" s="578"/>
      <c r="U188" s="578"/>
      <c r="V188" s="579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4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7" t="s">
        <v>71</v>
      </c>
      <c r="Q192" s="578"/>
      <c r="R192" s="578"/>
      <c r="S192" s="578"/>
      <c r="T192" s="578"/>
      <c r="U192" s="578"/>
      <c r="V192" s="579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7" t="s">
        <v>71</v>
      </c>
      <c r="Q193" s="578"/>
      <c r="R193" s="578"/>
      <c r="S193" s="578"/>
      <c r="T193" s="578"/>
      <c r="U193" s="578"/>
      <c r="V193" s="579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4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69</v>
      </c>
      <c r="X195" s="559">
        <v>158</v>
      </c>
      <c r="Y195" s="560">
        <f t="shared" ref="Y195:Y202" si="21">IFERROR(IF(X195="",0,CEILING((X195/$H195),1)*$H195),"")</f>
        <v>162</v>
      </c>
      <c r="Z195" s="36">
        <f>IFERROR(IF(Y195=0,"",ROUNDUP(Y195/H195,0)*0.00902),"")</f>
        <v>0.27060000000000001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164.14444444444445</v>
      </c>
      <c r="BN195" s="64">
        <f t="shared" ref="BN195:BN202" si="23">IFERROR(Y195*I195/H195,"0")</f>
        <v>168.3</v>
      </c>
      <c r="BO195" s="64">
        <f t="shared" ref="BO195:BO202" si="24">IFERROR(1/J195*(X195/H195),"0")</f>
        <v>0.22166105499438832</v>
      </c>
      <c r="BP195" s="64">
        <f t="shared" ref="BP195:BP202" si="25">IFERROR(1/J195*(Y195/H195),"0")</f>
        <v>0.22727272727272727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69</v>
      </c>
      <c r="X196" s="559">
        <v>143</v>
      </c>
      <c r="Y196" s="560">
        <f t="shared" si="21"/>
        <v>145.80000000000001</v>
      </c>
      <c r="Z196" s="36">
        <f>IFERROR(IF(Y196=0,"",ROUNDUP(Y196/H196,0)*0.00902),"")</f>
        <v>0.24354000000000001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148.5611111111111</v>
      </c>
      <c r="BN196" s="64">
        <f t="shared" si="23"/>
        <v>151.47</v>
      </c>
      <c r="BO196" s="64">
        <f t="shared" si="24"/>
        <v>0.20061728395061729</v>
      </c>
      <c r="BP196" s="64">
        <f t="shared" si="25"/>
        <v>0.20454545454545456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69</v>
      </c>
      <c r="X198" s="559">
        <v>180</v>
      </c>
      <c r="Y198" s="560">
        <f t="shared" si="21"/>
        <v>183.60000000000002</v>
      </c>
      <c r="Z198" s="36">
        <f>IFERROR(IF(Y198=0,"",ROUNDUP(Y198/H198,0)*0.00902),"")</f>
        <v>0.30668000000000001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187</v>
      </c>
      <c r="BN198" s="64">
        <f t="shared" si="23"/>
        <v>190.74</v>
      </c>
      <c r="BO198" s="64">
        <f t="shared" si="24"/>
        <v>0.25252525252525249</v>
      </c>
      <c r="BP198" s="64">
        <f t="shared" si="25"/>
        <v>0.25757575757575757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69</v>
      </c>
      <c r="X199" s="559">
        <v>24</v>
      </c>
      <c r="Y199" s="560">
        <f t="shared" si="21"/>
        <v>25.2</v>
      </c>
      <c r="Z199" s="36">
        <f>IFERROR(IF(Y199=0,"",ROUNDUP(Y199/H199,0)*0.00502),"")</f>
        <v>7.0280000000000009E-2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25.733333333333334</v>
      </c>
      <c r="BN199" s="64">
        <f t="shared" si="23"/>
        <v>27.019999999999996</v>
      </c>
      <c r="BO199" s="64">
        <f t="shared" si="24"/>
        <v>5.6980056980056981E-2</v>
      </c>
      <c r="BP199" s="64">
        <f t="shared" si="25"/>
        <v>5.9829059829059839E-2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69</v>
      </c>
      <c r="X200" s="559">
        <v>11</v>
      </c>
      <c r="Y200" s="560">
        <f t="shared" si="21"/>
        <v>12.6</v>
      </c>
      <c r="Z200" s="36">
        <f>IFERROR(IF(Y200=0,"",ROUNDUP(Y200/H200,0)*0.00502),"")</f>
        <v>3.5140000000000005E-2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11.611111111111111</v>
      </c>
      <c r="BN200" s="64">
        <f t="shared" si="23"/>
        <v>13.299999999999999</v>
      </c>
      <c r="BO200" s="64">
        <f t="shared" si="24"/>
        <v>2.6115859449192782E-2</v>
      </c>
      <c r="BP200" s="64">
        <f t="shared" si="25"/>
        <v>2.9914529914529919E-2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69</v>
      </c>
      <c r="X202" s="559">
        <v>7</v>
      </c>
      <c r="Y202" s="560">
        <f t="shared" si="21"/>
        <v>7.2</v>
      </c>
      <c r="Z202" s="36">
        <f>IFERROR(IF(Y202=0,"",ROUNDUP(Y202/H202,0)*0.00502),"")</f>
        <v>2.0080000000000001E-2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7.3888888888888884</v>
      </c>
      <c r="BN202" s="64">
        <f t="shared" si="23"/>
        <v>7.6</v>
      </c>
      <c r="BO202" s="64">
        <f t="shared" si="24"/>
        <v>1.6619183285849954E-2</v>
      </c>
      <c r="BP202" s="64">
        <f t="shared" si="25"/>
        <v>1.7094017094017096E-2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7" t="s">
        <v>71</v>
      </c>
      <c r="Q203" s="578"/>
      <c r="R203" s="578"/>
      <c r="S203" s="578"/>
      <c r="T203" s="578"/>
      <c r="U203" s="578"/>
      <c r="V203" s="579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112.40740740740739</v>
      </c>
      <c r="Y203" s="561">
        <f>IFERROR(Y195/H195,"0")+IFERROR(Y196/H196,"0")+IFERROR(Y197/H197,"0")+IFERROR(Y198/H198,"0")+IFERROR(Y199/H199,"0")+IFERROR(Y200/H200,"0")+IFERROR(Y201/H201,"0")+IFERROR(Y202/H202,"0")</f>
        <v>116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0.94632000000000016</v>
      </c>
      <c r="AA203" s="562"/>
      <c r="AB203" s="562"/>
      <c r="AC203" s="562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7" t="s">
        <v>71</v>
      </c>
      <c r="Q204" s="578"/>
      <c r="R204" s="578"/>
      <c r="S204" s="578"/>
      <c r="T204" s="578"/>
      <c r="U204" s="578"/>
      <c r="V204" s="579"/>
      <c r="W204" s="37" t="s">
        <v>69</v>
      </c>
      <c r="X204" s="561">
        <f>IFERROR(SUM(X195:X202),"0")</f>
        <v>523</v>
      </c>
      <c r="Y204" s="561">
        <f>IFERROR(SUM(Y195:Y202),"0")</f>
        <v>536.40000000000009</v>
      </c>
      <c r="Z204" s="37"/>
      <c r="AA204" s="562"/>
      <c r="AB204" s="562"/>
      <c r="AC204" s="562"/>
    </row>
    <row r="205" spans="1:68" ht="14.25" customHeight="1" x14ac:dyDescent="0.25">
      <c r="A205" s="574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69</v>
      </c>
      <c r="X208" s="559">
        <v>203</v>
      </c>
      <c r="Y208" s="560">
        <f t="shared" si="26"/>
        <v>208.79999999999998</v>
      </c>
      <c r="Z208" s="36">
        <f>IFERROR(IF(Y208=0,"",ROUNDUP(Y208/H208,0)*0.01898),"")</f>
        <v>0.45552000000000004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215.11</v>
      </c>
      <c r="BN208" s="64">
        <f t="shared" si="28"/>
        <v>221.25599999999997</v>
      </c>
      <c r="BO208" s="64">
        <f t="shared" si="29"/>
        <v>0.36458333333333337</v>
      </c>
      <c r="BP208" s="64">
        <f t="shared" si="30"/>
        <v>0.375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69</v>
      </c>
      <c r="X209" s="559">
        <v>160</v>
      </c>
      <c r="Y209" s="560">
        <f t="shared" si="26"/>
        <v>160.79999999999998</v>
      </c>
      <c r="Z209" s="36">
        <f t="shared" ref="Z209:Z214" si="31">IFERROR(IF(Y209=0,"",ROUNDUP(Y209/H209,0)*0.00651),"")</f>
        <v>0.43617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178</v>
      </c>
      <c r="BN209" s="64">
        <f t="shared" si="28"/>
        <v>178.89</v>
      </c>
      <c r="BO209" s="64">
        <f t="shared" si="29"/>
        <v>0.36630036630036633</v>
      </c>
      <c r="BP209" s="64">
        <f t="shared" si="30"/>
        <v>0.36813186813186816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69</v>
      </c>
      <c r="X211" s="559">
        <v>326</v>
      </c>
      <c r="Y211" s="560">
        <f t="shared" si="26"/>
        <v>326.39999999999998</v>
      </c>
      <c r="Z211" s="36">
        <f t="shared" si="31"/>
        <v>0.88536000000000004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360.23</v>
      </c>
      <c r="BN211" s="64">
        <f t="shared" si="28"/>
        <v>360.67200000000003</v>
      </c>
      <c r="BO211" s="64">
        <f t="shared" si="29"/>
        <v>0.74633699633699646</v>
      </c>
      <c r="BP211" s="64">
        <f t="shared" si="30"/>
        <v>0.74725274725274726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69</v>
      </c>
      <c r="X212" s="559">
        <v>126</v>
      </c>
      <c r="Y212" s="560">
        <f t="shared" si="26"/>
        <v>127.19999999999999</v>
      </c>
      <c r="Z212" s="36">
        <f t="shared" si="31"/>
        <v>0.34503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139.23000000000002</v>
      </c>
      <c r="BN212" s="64">
        <f t="shared" si="28"/>
        <v>140.55599999999998</v>
      </c>
      <c r="BO212" s="64">
        <f t="shared" si="29"/>
        <v>0.28846153846153849</v>
      </c>
      <c r="BP212" s="64">
        <f t="shared" si="30"/>
        <v>0.29120879120879123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69</v>
      </c>
      <c r="X213" s="559">
        <v>22</v>
      </c>
      <c r="Y213" s="560">
        <f t="shared" si="26"/>
        <v>24</v>
      </c>
      <c r="Z213" s="36">
        <f t="shared" si="31"/>
        <v>6.5100000000000005E-2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24.310000000000002</v>
      </c>
      <c r="BN213" s="64">
        <f t="shared" si="28"/>
        <v>26.520000000000003</v>
      </c>
      <c r="BO213" s="64">
        <f t="shared" si="29"/>
        <v>5.0366300366300375E-2</v>
      </c>
      <c r="BP213" s="64">
        <f t="shared" si="30"/>
        <v>5.4945054945054951E-2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69</v>
      </c>
      <c r="X214" s="559">
        <v>160</v>
      </c>
      <c r="Y214" s="560">
        <f t="shared" si="26"/>
        <v>160.79999999999998</v>
      </c>
      <c r="Z214" s="36">
        <f t="shared" si="31"/>
        <v>0.43617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177.2</v>
      </c>
      <c r="BN214" s="64">
        <f t="shared" si="28"/>
        <v>178.08599999999998</v>
      </c>
      <c r="BO214" s="64">
        <f t="shared" si="29"/>
        <v>0.36630036630036633</v>
      </c>
      <c r="BP214" s="64">
        <f t="shared" si="30"/>
        <v>0.36813186813186816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7" t="s">
        <v>71</v>
      </c>
      <c r="Q215" s="578"/>
      <c r="R215" s="578"/>
      <c r="S215" s="578"/>
      <c r="T215" s="578"/>
      <c r="U215" s="578"/>
      <c r="V215" s="579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354.16666666666674</v>
      </c>
      <c r="Y215" s="561">
        <f>IFERROR(Y206/H206,"0")+IFERROR(Y207/H207,"0")+IFERROR(Y208/H208,"0")+IFERROR(Y209/H209,"0")+IFERROR(Y210/H210,"0")+IFERROR(Y211/H211,"0")+IFERROR(Y212/H212,"0")+IFERROR(Y213/H213,"0")+IFERROR(Y214/H214,"0")</f>
        <v>357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2.6233500000000003</v>
      </c>
      <c r="AA215" s="562"/>
      <c r="AB215" s="562"/>
      <c r="AC215" s="562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7" t="s">
        <v>71</v>
      </c>
      <c r="Q216" s="578"/>
      <c r="R216" s="578"/>
      <c r="S216" s="578"/>
      <c r="T216" s="578"/>
      <c r="U216" s="578"/>
      <c r="V216" s="579"/>
      <c r="W216" s="37" t="s">
        <v>69</v>
      </c>
      <c r="X216" s="561">
        <f>IFERROR(SUM(X206:X214),"0")</f>
        <v>997</v>
      </c>
      <c r="Y216" s="561">
        <f>IFERROR(SUM(Y206:Y214),"0")</f>
        <v>1008</v>
      </c>
      <c r="Z216" s="37"/>
      <c r="AA216" s="562"/>
      <c r="AB216" s="562"/>
      <c r="AC216" s="562"/>
    </row>
    <row r="217" spans="1:68" ht="14.25" customHeight="1" x14ac:dyDescent="0.25">
      <c r="A217" s="574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69</v>
      </c>
      <c r="X218" s="559">
        <v>10</v>
      </c>
      <c r="Y218" s="560">
        <f>IFERROR(IF(X218="",0,CEILING((X218/$H218),1)*$H218),"")</f>
        <v>12</v>
      </c>
      <c r="Z218" s="36">
        <f>IFERROR(IF(Y218=0,"",ROUNDUP(Y218/H218,0)*0.00651),"")</f>
        <v>3.2550000000000003E-2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11.050000000000002</v>
      </c>
      <c r="BN218" s="64">
        <f>IFERROR(Y218*I218/H218,"0")</f>
        <v>13.260000000000002</v>
      </c>
      <c r="BO218" s="64">
        <f>IFERROR(1/J218*(X218/H218),"0")</f>
        <v>2.2893772893772896E-2</v>
      </c>
      <c r="BP218" s="64">
        <f>IFERROR(1/J218*(Y218/H218),"0")</f>
        <v>2.7472527472527476E-2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69</v>
      </c>
      <c r="X219" s="559">
        <v>5</v>
      </c>
      <c r="Y219" s="560">
        <f>IFERROR(IF(X219="",0,CEILING((X219/$H219),1)*$H219),"")</f>
        <v>7.1999999999999993</v>
      </c>
      <c r="Z219" s="36">
        <f>IFERROR(IF(Y219=0,"",ROUNDUP(Y219/H219,0)*0.00651),"")</f>
        <v>1.9529999999999999E-2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5.5250000000000012</v>
      </c>
      <c r="BN219" s="64">
        <f>IFERROR(Y219*I219/H219,"0")</f>
        <v>7.9560000000000004</v>
      </c>
      <c r="BO219" s="64">
        <f>IFERROR(1/J219*(X219/H219),"0")</f>
        <v>1.1446886446886448E-2</v>
      </c>
      <c r="BP219" s="64">
        <f>IFERROR(1/J219*(Y219/H219),"0")</f>
        <v>1.6483516483516484E-2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7" t="s">
        <v>71</v>
      </c>
      <c r="Q220" s="578"/>
      <c r="R220" s="578"/>
      <c r="S220" s="578"/>
      <c r="T220" s="578"/>
      <c r="U220" s="578"/>
      <c r="V220" s="579"/>
      <c r="W220" s="37" t="s">
        <v>72</v>
      </c>
      <c r="X220" s="561">
        <f>IFERROR(X218/H218,"0")+IFERROR(X219/H219,"0")</f>
        <v>6.25</v>
      </c>
      <c r="Y220" s="561">
        <f>IFERROR(Y218/H218,"0")+IFERROR(Y219/H219,"0")</f>
        <v>8</v>
      </c>
      <c r="Z220" s="561">
        <f>IFERROR(IF(Z218="",0,Z218),"0")+IFERROR(IF(Z219="",0,Z219),"0")</f>
        <v>5.2080000000000001E-2</v>
      </c>
      <c r="AA220" s="562"/>
      <c r="AB220" s="562"/>
      <c r="AC220" s="562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7" t="s">
        <v>71</v>
      </c>
      <c r="Q221" s="578"/>
      <c r="R221" s="578"/>
      <c r="S221" s="578"/>
      <c r="T221" s="578"/>
      <c r="U221" s="578"/>
      <c r="V221" s="579"/>
      <c r="W221" s="37" t="s">
        <v>69</v>
      </c>
      <c r="X221" s="561">
        <f>IFERROR(SUM(X218:X219),"0")</f>
        <v>15</v>
      </c>
      <c r="Y221" s="561">
        <f>IFERROR(SUM(Y218:Y219),"0")</f>
        <v>19.2</v>
      </c>
      <c r="Z221" s="37"/>
      <c r="AA221" s="562"/>
      <c r="AB221" s="562"/>
      <c r="AC221" s="562"/>
    </row>
    <row r="222" spans="1:68" ht="16.5" customHeight="1" x14ac:dyDescent="0.25">
      <c r="A222" s="582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customHeight="1" x14ac:dyDescent="0.25">
      <c r="A223" s="574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7" t="s">
        <v>71</v>
      </c>
      <c r="Q231" s="578"/>
      <c r="R231" s="578"/>
      <c r="S231" s="578"/>
      <c r="T231" s="578"/>
      <c r="U231" s="578"/>
      <c r="V231" s="579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7" t="s">
        <v>71</v>
      </c>
      <c r="Q232" s="578"/>
      <c r="R232" s="578"/>
      <c r="S232" s="578"/>
      <c r="T232" s="578"/>
      <c r="U232" s="578"/>
      <c r="V232" s="579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4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7" t="s">
        <v>71</v>
      </c>
      <c r="Q235" s="578"/>
      <c r="R235" s="578"/>
      <c r="S235" s="578"/>
      <c r="T235" s="578"/>
      <c r="U235" s="578"/>
      <c r="V235" s="579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7" t="s">
        <v>71</v>
      </c>
      <c r="Q236" s="578"/>
      <c r="R236" s="578"/>
      <c r="S236" s="578"/>
      <c r="T236" s="578"/>
      <c r="U236" s="578"/>
      <c r="V236" s="579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4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1" t="s">
        <v>382</v>
      </c>
      <c r="Q238" s="564"/>
      <c r="R238" s="564"/>
      <c r="S238" s="564"/>
      <c r="T238" s="565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7" t="s">
        <v>71</v>
      </c>
      <c r="Q239" s="578"/>
      <c r="R239" s="578"/>
      <c r="S239" s="578"/>
      <c r="T239" s="578"/>
      <c r="U239" s="578"/>
      <c r="V239" s="579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7" t="s">
        <v>71</v>
      </c>
      <c r="Q240" s="578"/>
      <c r="R240" s="578"/>
      <c r="S240" s="578"/>
      <c r="T240" s="578"/>
      <c r="U240" s="578"/>
      <c r="V240" s="579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4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6" t="s">
        <v>390</v>
      </c>
      <c r="Q243" s="564"/>
      <c r="R243" s="564"/>
      <c r="S243" s="564"/>
      <c r="T243" s="565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395</v>
      </c>
      <c r="B246" s="54" t="s">
        <v>396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7" t="s">
        <v>71</v>
      </c>
      <c r="Q247" s="578"/>
      <c r="R247" s="578"/>
      <c r="S247" s="578"/>
      <c r="T247" s="578"/>
      <c r="U247" s="578"/>
      <c r="V247" s="579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7" t="s">
        <v>71</v>
      </c>
      <c r="Q248" s="578"/>
      <c r="R248" s="578"/>
      <c r="S248" s="578"/>
      <c r="T248" s="578"/>
      <c r="U248" s="578"/>
      <c r="V248" s="579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82" t="s">
        <v>397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customHeight="1" x14ac:dyDescent="0.25">
      <c r="A250" s="574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customHeight="1" x14ac:dyDescent="0.25">
      <c r="A251" s="54" t="s">
        <v>398</v>
      </c>
      <c r="B251" s="54" t="s">
        <v>399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404</v>
      </c>
      <c r="B253" s="54" t="s">
        <v>405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407</v>
      </c>
      <c r="B254" s="54" t="s">
        <v>408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7" t="s">
        <v>71</v>
      </c>
      <c r="Q256" s="578"/>
      <c r="R256" s="578"/>
      <c r="S256" s="578"/>
      <c r="T256" s="578"/>
      <c r="U256" s="578"/>
      <c r="V256" s="579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7" t="s">
        <v>71</v>
      </c>
      <c r="Q257" s="578"/>
      <c r="R257" s="578"/>
      <c r="S257" s="578"/>
      <c r="T257" s="578"/>
      <c r="U257" s="578"/>
      <c r="V257" s="579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82" t="s">
        <v>413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customHeight="1" x14ac:dyDescent="0.25">
      <c r="A259" s="574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customHeight="1" x14ac:dyDescent="0.25">
      <c r="A260" s="54" t="s">
        <v>414</v>
      </c>
      <c r="B260" s="54" t="s">
        <v>415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4301012099</v>
      </c>
      <c r="D261" s="572">
        <v>4680115885691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4"/>
      <c r="R261" s="564"/>
      <c r="S261" s="564"/>
      <c r="T261" s="565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0" t="s">
        <v>424</v>
      </c>
      <c r="Q263" s="564"/>
      <c r="R263" s="564"/>
      <c r="S263" s="564"/>
      <c r="T263" s="565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7" t="s">
        <v>71</v>
      </c>
      <c r="Q264" s="578"/>
      <c r="R264" s="578"/>
      <c r="S264" s="578"/>
      <c r="T264" s="578"/>
      <c r="U264" s="578"/>
      <c r="V264" s="579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7" t="s">
        <v>71</v>
      </c>
      <c r="Q265" s="578"/>
      <c r="R265" s="578"/>
      <c r="S265" s="578"/>
      <c r="T265" s="578"/>
      <c r="U265" s="578"/>
      <c r="V265" s="579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82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customHeight="1" x14ac:dyDescent="0.25">
      <c r="A267" s="574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69</v>
      </c>
      <c r="X269" s="559">
        <v>28</v>
      </c>
      <c r="Y269" s="560">
        <f>IFERROR(IF(X269="",0,CEILING((X269/$H269),1)*$H269),"")</f>
        <v>28.799999999999997</v>
      </c>
      <c r="Z269" s="36">
        <f>IFERROR(IF(Y269=0,"",ROUNDUP(Y269/H269,0)*0.00651),"")</f>
        <v>7.8119999999999995E-2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30.94</v>
      </c>
      <c r="BN269" s="64">
        <f>IFERROR(Y269*I269/H269,"0")</f>
        <v>31.824000000000002</v>
      </c>
      <c r="BO269" s="64">
        <f>IFERROR(1/J269*(X269/H269),"0")</f>
        <v>6.4102564102564111E-2</v>
      </c>
      <c r="BP269" s="64">
        <f>IFERROR(1/J269*(Y269/H269),"0")</f>
        <v>6.5934065934065936E-2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7" t="s">
        <v>71</v>
      </c>
      <c r="Q271" s="578"/>
      <c r="R271" s="578"/>
      <c r="S271" s="578"/>
      <c r="T271" s="578"/>
      <c r="U271" s="578"/>
      <c r="V271" s="579"/>
      <c r="W271" s="37" t="s">
        <v>72</v>
      </c>
      <c r="X271" s="561">
        <f>IFERROR(X268/H268,"0")+IFERROR(X269/H269,"0")+IFERROR(X270/H270,"0")</f>
        <v>11.666666666666668</v>
      </c>
      <c r="Y271" s="561">
        <f>IFERROR(Y268/H268,"0")+IFERROR(Y269/H269,"0")+IFERROR(Y270/H270,"0")</f>
        <v>12</v>
      </c>
      <c r="Z271" s="561">
        <f>IFERROR(IF(Z268="",0,Z268),"0")+IFERROR(IF(Z269="",0,Z269),"0")+IFERROR(IF(Z270="",0,Z270),"0")</f>
        <v>7.8119999999999995E-2</v>
      </c>
      <c r="AA271" s="562"/>
      <c r="AB271" s="562"/>
      <c r="AC271" s="562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7" t="s">
        <v>71</v>
      </c>
      <c r="Q272" s="578"/>
      <c r="R272" s="578"/>
      <c r="S272" s="578"/>
      <c r="T272" s="578"/>
      <c r="U272" s="578"/>
      <c r="V272" s="579"/>
      <c r="W272" s="37" t="s">
        <v>69</v>
      </c>
      <c r="X272" s="561">
        <f>IFERROR(SUM(X268:X270),"0")</f>
        <v>28</v>
      </c>
      <c r="Y272" s="561">
        <f>IFERROR(SUM(Y268:Y270),"0")</f>
        <v>28.799999999999997</v>
      </c>
      <c r="Z272" s="37"/>
      <c r="AA272" s="562"/>
      <c r="AB272" s="562"/>
      <c r="AC272" s="562"/>
    </row>
    <row r="273" spans="1:68" ht="16.5" customHeight="1" x14ac:dyDescent="0.25">
      <c r="A273" s="582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customHeight="1" x14ac:dyDescent="0.25">
      <c r="A274" s="574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7" t="s">
        <v>71</v>
      </c>
      <c r="Q276" s="578"/>
      <c r="R276" s="578"/>
      <c r="S276" s="578"/>
      <c r="T276" s="578"/>
      <c r="U276" s="578"/>
      <c r="V276" s="579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7" t="s">
        <v>71</v>
      </c>
      <c r="Q277" s="578"/>
      <c r="R277" s="578"/>
      <c r="S277" s="578"/>
      <c r="T277" s="578"/>
      <c r="U277" s="578"/>
      <c r="V277" s="579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4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7" t="s">
        <v>71</v>
      </c>
      <c r="Q280" s="578"/>
      <c r="R280" s="578"/>
      <c r="S280" s="578"/>
      <c r="T280" s="578"/>
      <c r="U280" s="578"/>
      <c r="V280" s="579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7" t="s">
        <v>71</v>
      </c>
      <c r="Q281" s="578"/>
      <c r="R281" s="578"/>
      <c r="S281" s="578"/>
      <c r="T281" s="578"/>
      <c r="U281" s="578"/>
      <c r="V281" s="579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82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customHeight="1" x14ac:dyDescent="0.25">
      <c r="A283" s="574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7" t="s">
        <v>71</v>
      </c>
      <c r="Q285" s="578"/>
      <c r="R285" s="578"/>
      <c r="S285" s="578"/>
      <c r="T285" s="578"/>
      <c r="U285" s="578"/>
      <c r="V285" s="579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7" t="s">
        <v>71</v>
      </c>
      <c r="Q286" s="578"/>
      <c r="R286" s="578"/>
      <c r="S286" s="578"/>
      <c r="T286" s="578"/>
      <c r="U286" s="578"/>
      <c r="V286" s="579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82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customHeight="1" x14ac:dyDescent="0.25">
      <c r="A288" s="574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72">
        <v>4680115885615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6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69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72">
        <v>4680115885554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8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72">
        <v>4680115885646</v>
      </c>
      <c r="E292" s="573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72">
        <v>4680115885622</v>
      </c>
      <c r="E293" s="573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4"/>
      <c r="R293" s="564"/>
      <c r="S293" s="564"/>
      <c r="T293" s="565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72">
        <v>4680115885608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7" t="s">
        <v>71</v>
      </c>
      <c r="Q295" s="578"/>
      <c r="R295" s="578"/>
      <c r="S295" s="578"/>
      <c r="T295" s="578"/>
      <c r="U295" s="578"/>
      <c r="V295" s="579"/>
      <c r="W295" s="37" t="s">
        <v>72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7" t="s">
        <v>71</v>
      </c>
      <c r="Q296" s="578"/>
      <c r="R296" s="578"/>
      <c r="S296" s="578"/>
      <c r="T296" s="578"/>
      <c r="U296" s="578"/>
      <c r="V296" s="579"/>
      <c r="W296" s="37" t="s">
        <v>69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customHeight="1" x14ac:dyDescent="0.25">
      <c r="A297" s="574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5"/>
      <c r="AB297" s="555"/>
      <c r="AC297" s="555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72">
        <v>4607091387193</v>
      </c>
      <c r="E298" s="573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4"/>
      <c r="R298" s="564"/>
      <c r="S298" s="564"/>
      <c r="T298" s="565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72">
        <v>4607091387230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72">
        <v>4607091387292</v>
      </c>
      <c r="E300" s="573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72">
        <v>4607091387285</v>
      </c>
      <c r="E301" s="573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4"/>
      <c r="R301" s="564"/>
      <c r="S301" s="564"/>
      <c r="T301" s="565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72">
        <v>4607091389845</v>
      </c>
      <c r="E302" s="573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72">
        <v>4680115882881</v>
      </c>
      <c r="E303" s="573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4"/>
      <c r="R303" s="564"/>
      <c r="S303" s="564"/>
      <c r="T303" s="565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72">
        <v>4607091383836</v>
      </c>
      <c r="E304" s="573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4"/>
      <c r="R304" s="564"/>
      <c r="S304" s="564"/>
      <c r="T304" s="565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7" t="s">
        <v>71</v>
      </c>
      <c r="Q305" s="578"/>
      <c r="R305" s="578"/>
      <c r="S305" s="578"/>
      <c r="T305" s="578"/>
      <c r="U305" s="578"/>
      <c r="V305" s="579"/>
      <c r="W305" s="37" t="s">
        <v>72</v>
      </c>
      <c r="X305" s="561">
        <f>IFERROR(X298/H298,"0")+IFERROR(X299/H299,"0")+IFERROR(X300/H300,"0")+IFERROR(X301/H301,"0")+IFERROR(X302/H302,"0")+IFERROR(X303/H303,"0")+IFERROR(X304/H304,"0")</f>
        <v>0</v>
      </c>
      <c r="Y305" s="561">
        <f>IFERROR(Y298/H298,"0")+IFERROR(Y299/H299,"0")+IFERROR(Y300/H300,"0")+IFERROR(Y301/H301,"0")+IFERROR(Y302/H302,"0")+IFERROR(Y303/H303,"0")+IFERROR(Y304/H304,"0")</f>
        <v>0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2"/>
      <c r="AB305" s="562"/>
      <c r="AC305" s="562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7" t="s">
        <v>71</v>
      </c>
      <c r="Q306" s="578"/>
      <c r="R306" s="578"/>
      <c r="S306" s="578"/>
      <c r="T306" s="578"/>
      <c r="U306" s="578"/>
      <c r="V306" s="579"/>
      <c r="W306" s="37" t="s">
        <v>69</v>
      </c>
      <c r="X306" s="561">
        <f>IFERROR(SUM(X298:X304),"0")</f>
        <v>0</v>
      </c>
      <c r="Y306" s="561">
        <f>IFERROR(SUM(Y298:Y304),"0")</f>
        <v>0</v>
      </c>
      <c r="Z306" s="37"/>
      <c r="AA306" s="562"/>
      <c r="AB306" s="562"/>
      <c r="AC306" s="562"/>
    </row>
    <row r="307" spans="1:68" ht="14.25" customHeight="1" x14ac:dyDescent="0.25">
      <c r="A307" s="574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5"/>
      <c r="AB307" s="555"/>
      <c r="AC307" s="555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72">
        <v>4607091387766</v>
      </c>
      <c r="E308" s="573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4"/>
      <c r="R308" s="564"/>
      <c r="S308" s="564"/>
      <c r="T308" s="565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72">
        <v>4607091387957</v>
      </c>
      <c r="E309" s="573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4"/>
      <c r="R309" s="564"/>
      <c r="S309" s="564"/>
      <c r="T309" s="565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72">
        <v>4607091387964</v>
      </c>
      <c r="E310" s="573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72">
        <v>4680115884588</v>
      </c>
      <c r="E311" s="573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4"/>
      <c r="R311" s="564"/>
      <c r="S311" s="564"/>
      <c r="T311" s="565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72">
        <v>4607091387513</v>
      </c>
      <c r="E312" s="573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4"/>
      <c r="R312" s="564"/>
      <c r="S312" s="564"/>
      <c r="T312" s="565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7" t="s">
        <v>71</v>
      </c>
      <c r="Q313" s="578"/>
      <c r="R313" s="578"/>
      <c r="S313" s="578"/>
      <c r="T313" s="578"/>
      <c r="U313" s="578"/>
      <c r="V313" s="579"/>
      <c r="W313" s="37" t="s">
        <v>72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7" t="s">
        <v>71</v>
      </c>
      <c r="Q314" s="578"/>
      <c r="R314" s="578"/>
      <c r="S314" s="578"/>
      <c r="T314" s="578"/>
      <c r="U314" s="578"/>
      <c r="V314" s="579"/>
      <c r="W314" s="37" t="s">
        <v>69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customHeight="1" x14ac:dyDescent="0.25">
      <c r="A315" s="574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5"/>
      <c r="AB315" s="555"/>
      <c r="AC315" s="555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72">
        <v>4607091380880</v>
      </c>
      <c r="E316" s="573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4"/>
      <c r="R316" s="564"/>
      <c r="S316" s="564"/>
      <c r="T316" s="565"/>
      <c r="U316" s="34"/>
      <c r="V316" s="34"/>
      <c r="W316" s="35" t="s">
        <v>69</v>
      </c>
      <c r="X316" s="559">
        <v>0</v>
      </c>
      <c r="Y316" s="56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2">
        <v>4607091384482</v>
      </c>
      <c r="E317" s="573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4"/>
      <c r="R317" s="564"/>
      <c r="S317" s="564"/>
      <c r="T317" s="565"/>
      <c r="U317" s="34"/>
      <c r="V317" s="34"/>
      <c r="W317" s="35" t="s">
        <v>69</v>
      </c>
      <c r="X317" s="559">
        <v>727</v>
      </c>
      <c r="Y317" s="560">
        <f>IFERROR(IF(X317="",0,CEILING((X317/$H317),1)*$H317),"")</f>
        <v>733.19999999999993</v>
      </c>
      <c r="Z317" s="36">
        <f>IFERROR(IF(Y317=0,"",ROUNDUP(Y317/H317,0)*0.01898),"")</f>
        <v>1.7841199999999999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775.37346153846158</v>
      </c>
      <c r="BN317" s="64">
        <f>IFERROR(Y317*I317/H317,"0")</f>
        <v>781.9860000000001</v>
      </c>
      <c r="BO317" s="64">
        <f>IFERROR(1/J317*(X317/H317),"0")</f>
        <v>1.4563301282051282</v>
      </c>
      <c r="BP317" s="64">
        <f>IFERROR(1/J317*(Y317/H317),"0")</f>
        <v>1.46875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2">
        <v>4607091380897</v>
      </c>
      <c r="E318" s="573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4"/>
      <c r="R318" s="564"/>
      <c r="S318" s="564"/>
      <c r="T318" s="565"/>
      <c r="U318" s="34"/>
      <c r="V318" s="34"/>
      <c r="W318" s="35" t="s">
        <v>69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7" t="s">
        <v>71</v>
      </c>
      <c r="Q319" s="578"/>
      <c r="R319" s="578"/>
      <c r="S319" s="578"/>
      <c r="T319" s="578"/>
      <c r="U319" s="578"/>
      <c r="V319" s="579"/>
      <c r="W319" s="37" t="s">
        <v>72</v>
      </c>
      <c r="X319" s="561">
        <f>IFERROR(X316/H316,"0")+IFERROR(X317/H317,"0")+IFERROR(X318/H318,"0")</f>
        <v>93.205128205128204</v>
      </c>
      <c r="Y319" s="561">
        <f>IFERROR(Y316/H316,"0")+IFERROR(Y317/H317,"0")+IFERROR(Y318/H318,"0")</f>
        <v>94</v>
      </c>
      <c r="Z319" s="561">
        <f>IFERROR(IF(Z316="",0,Z316),"0")+IFERROR(IF(Z317="",0,Z317),"0")+IFERROR(IF(Z318="",0,Z318),"0")</f>
        <v>1.7841199999999999</v>
      </c>
      <c r="AA319" s="562"/>
      <c r="AB319" s="562"/>
      <c r="AC319" s="562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7" t="s">
        <v>71</v>
      </c>
      <c r="Q320" s="578"/>
      <c r="R320" s="578"/>
      <c r="S320" s="578"/>
      <c r="T320" s="578"/>
      <c r="U320" s="578"/>
      <c r="V320" s="579"/>
      <c r="W320" s="37" t="s">
        <v>69</v>
      </c>
      <c r="X320" s="561">
        <f>IFERROR(SUM(X316:X318),"0")</f>
        <v>727</v>
      </c>
      <c r="Y320" s="561">
        <f>IFERROR(SUM(Y316:Y318),"0")</f>
        <v>733.19999999999993</v>
      </c>
      <c r="Z320" s="37"/>
      <c r="AA320" s="562"/>
      <c r="AB320" s="562"/>
      <c r="AC320" s="562"/>
    </row>
    <row r="321" spans="1:68" ht="14.25" customHeight="1" x14ac:dyDescent="0.25">
      <c r="A321" s="574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5"/>
      <c r="AB321" s="555"/>
      <c r="AC321" s="555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72">
        <v>4607091388381</v>
      </c>
      <c r="E322" s="573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3" t="s">
        <v>511</v>
      </c>
      <c r="Q322" s="564"/>
      <c r="R322" s="564"/>
      <c r="S322" s="564"/>
      <c r="T322" s="565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72">
        <v>4607091388374</v>
      </c>
      <c r="E323" s="573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6" t="s">
        <v>515</v>
      </c>
      <c r="Q323" s="564"/>
      <c r="R323" s="564"/>
      <c r="S323" s="564"/>
      <c r="T323" s="565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72">
        <v>4607091383102</v>
      </c>
      <c r="E324" s="573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4"/>
      <c r="R324" s="564"/>
      <c r="S324" s="564"/>
      <c r="T324" s="565"/>
      <c r="U324" s="34"/>
      <c r="V324" s="34"/>
      <c r="W324" s="35" t="s">
        <v>69</v>
      </c>
      <c r="X324" s="559">
        <v>6</v>
      </c>
      <c r="Y324" s="560">
        <f>IFERROR(IF(X324="",0,CEILING((X324/$H324),1)*$H324),"")</f>
        <v>7.6499999999999995</v>
      </c>
      <c r="Z324" s="36">
        <f>IFERROR(IF(Y324=0,"",ROUNDUP(Y324/H324,0)*0.00651),"")</f>
        <v>1.9529999999999999E-2</v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6.9529411764705893</v>
      </c>
      <c r="BN324" s="64">
        <f>IFERROR(Y324*I324/H324,"0")</f>
        <v>8.8650000000000002</v>
      </c>
      <c r="BO324" s="64">
        <f>IFERROR(1/J324*(X324/H324),"0")</f>
        <v>1.292824822236587E-2</v>
      </c>
      <c r="BP324" s="64">
        <f>IFERROR(1/J324*(Y324/H324),"0")</f>
        <v>1.6483516483516484E-2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72">
        <v>4607091388404</v>
      </c>
      <c r="E325" s="573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4"/>
      <c r="R325" s="564"/>
      <c r="S325" s="564"/>
      <c r="T325" s="565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7" t="s">
        <v>71</v>
      </c>
      <c r="Q326" s="578"/>
      <c r="R326" s="578"/>
      <c r="S326" s="578"/>
      <c r="T326" s="578"/>
      <c r="U326" s="578"/>
      <c r="V326" s="579"/>
      <c r="W326" s="37" t="s">
        <v>72</v>
      </c>
      <c r="X326" s="561">
        <f>IFERROR(X322/H322,"0")+IFERROR(X323/H323,"0")+IFERROR(X324/H324,"0")+IFERROR(X325/H325,"0")</f>
        <v>2.3529411764705883</v>
      </c>
      <c r="Y326" s="561">
        <f>IFERROR(Y322/H322,"0")+IFERROR(Y323/H323,"0")+IFERROR(Y324/H324,"0")+IFERROR(Y325/H325,"0")</f>
        <v>3</v>
      </c>
      <c r="Z326" s="561">
        <f>IFERROR(IF(Z322="",0,Z322),"0")+IFERROR(IF(Z323="",0,Z323),"0")+IFERROR(IF(Z324="",0,Z324),"0")+IFERROR(IF(Z325="",0,Z325),"0")</f>
        <v>1.9529999999999999E-2</v>
      </c>
      <c r="AA326" s="562"/>
      <c r="AB326" s="562"/>
      <c r="AC326" s="562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7" t="s">
        <v>71</v>
      </c>
      <c r="Q327" s="578"/>
      <c r="R327" s="578"/>
      <c r="S327" s="578"/>
      <c r="T327" s="578"/>
      <c r="U327" s="578"/>
      <c r="V327" s="579"/>
      <c r="W327" s="37" t="s">
        <v>69</v>
      </c>
      <c r="X327" s="561">
        <f>IFERROR(SUM(X322:X325),"0")</f>
        <v>6</v>
      </c>
      <c r="Y327" s="561">
        <f>IFERROR(SUM(Y322:Y325),"0")</f>
        <v>7.6499999999999995</v>
      </c>
      <c r="Z327" s="37"/>
      <c r="AA327" s="562"/>
      <c r="AB327" s="562"/>
      <c r="AC327" s="562"/>
    </row>
    <row r="328" spans="1:68" ht="14.25" customHeight="1" x14ac:dyDescent="0.25">
      <c r="A328" s="574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5"/>
      <c r="AB328" s="555"/>
      <c r="AC328" s="555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72">
        <v>4680115881808</v>
      </c>
      <c r="E329" s="573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4"/>
      <c r="R329" s="564"/>
      <c r="S329" s="564"/>
      <c r="T329" s="565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72">
        <v>4680115881822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72">
        <v>4680115880016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4"/>
      <c r="R331" s="564"/>
      <c r="S331" s="564"/>
      <c r="T331" s="565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7" t="s">
        <v>71</v>
      </c>
      <c r="Q332" s="578"/>
      <c r="R332" s="578"/>
      <c r="S332" s="578"/>
      <c r="T332" s="578"/>
      <c r="U332" s="578"/>
      <c r="V332" s="579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7" t="s">
        <v>71</v>
      </c>
      <c r="Q333" s="578"/>
      <c r="R333" s="578"/>
      <c r="S333" s="578"/>
      <c r="T333" s="578"/>
      <c r="U333" s="578"/>
      <c r="V333" s="579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customHeight="1" x14ac:dyDescent="0.25">
      <c r="A334" s="582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4"/>
      <c r="AB334" s="554"/>
      <c r="AC334" s="554"/>
    </row>
    <row r="335" spans="1:68" ht="14.25" customHeight="1" x14ac:dyDescent="0.25">
      <c r="A335" s="574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5"/>
      <c r="AB335" s="555"/>
      <c r="AC335" s="555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72">
        <v>4607091387919</v>
      </c>
      <c r="E336" s="573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4"/>
      <c r="R336" s="564"/>
      <c r="S336" s="564"/>
      <c r="T336" s="565"/>
      <c r="U336" s="34"/>
      <c r="V336" s="34"/>
      <c r="W336" s="35" t="s">
        <v>69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72">
        <v>4680115883604</v>
      </c>
      <c r="E337" s="573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4"/>
      <c r="R337" s="564"/>
      <c r="S337" s="564"/>
      <c r="T337" s="565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72">
        <v>4680115883567</v>
      </c>
      <c r="E338" s="573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7" t="s">
        <v>71</v>
      </c>
      <c r="Q339" s="578"/>
      <c r="R339" s="578"/>
      <c r="S339" s="578"/>
      <c r="T339" s="578"/>
      <c r="U339" s="578"/>
      <c r="V339" s="579"/>
      <c r="W339" s="37" t="s">
        <v>72</v>
      </c>
      <c r="X339" s="561">
        <f>IFERROR(X336/H336,"0")+IFERROR(X337/H337,"0")+IFERROR(X338/H338,"0")</f>
        <v>0</v>
      </c>
      <c r="Y339" s="561">
        <f>IFERROR(Y336/H336,"0")+IFERROR(Y337/H337,"0")+IFERROR(Y338/H338,"0")</f>
        <v>0</v>
      </c>
      <c r="Z339" s="561">
        <f>IFERROR(IF(Z336="",0,Z336),"0")+IFERROR(IF(Z337="",0,Z337),"0")+IFERROR(IF(Z338="",0,Z338),"0")</f>
        <v>0</v>
      </c>
      <c r="AA339" s="562"/>
      <c r="AB339" s="562"/>
      <c r="AC339" s="562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7" t="s">
        <v>71</v>
      </c>
      <c r="Q340" s="578"/>
      <c r="R340" s="578"/>
      <c r="S340" s="578"/>
      <c r="T340" s="578"/>
      <c r="U340" s="578"/>
      <c r="V340" s="579"/>
      <c r="W340" s="37" t="s">
        <v>69</v>
      </c>
      <c r="X340" s="561">
        <f>IFERROR(SUM(X336:X338),"0")</f>
        <v>0</v>
      </c>
      <c r="Y340" s="561">
        <f>IFERROR(SUM(Y336:Y338),"0")</f>
        <v>0</v>
      </c>
      <c r="Z340" s="37"/>
      <c r="AA340" s="562"/>
      <c r="AB340" s="562"/>
      <c r="AC340" s="562"/>
    </row>
    <row r="341" spans="1:68" ht="27.75" customHeight="1" x14ac:dyDescent="0.2">
      <c r="A341" s="652" t="s">
        <v>540</v>
      </c>
      <c r="B341" s="653"/>
      <c r="C341" s="653"/>
      <c r="D341" s="653"/>
      <c r="E341" s="653"/>
      <c r="F341" s="653"/>
      <c r="G341" s="653"/>
      <c r="H341" s="653"/>
      <c r="I341" s="653"/>
      <c r="J341" s="653"/>
      <c r="K341" s="653"/>
      <c r="L341" s="653"/>
      <c r="M341" s="653"/>
      <c r="N341" s="653"/>
      <c r="O341" s="653"/>
      <c r="P341" s="653"/>
      <c r="Q341" s="653"/>
      <c r="R341" s="653"/>
      <c r="S341" s="653"/>
      <c r="T341" s="653"/>
      <c r="U341" s="653"/>
      <c r="V341" s="653"/>
      <c r="W341" s="653"/>
      <c r="X341" s="653"/>
      <c r="Y341" s="653"/>
      <c r="Z341" s="653"/>
      <c r="AA341" s="48"/>
      <c r="AB341" s="48"/>
      <c r="AC341" s="48"/>
    </row>
    <row r="342" spans="1:68" ht="16.5" customHeight="1" x14ac:dyDescent="0.25">
      <c r="A342" s="582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4"/>
      <c r="AB342" s="554"/>
      <c r="AC342" s="554"/>
    </row>
    <row r="343" spans="1:68" ht="14.25" customHeight="1" x14ac:dyDescent="0.25">
      <c r="A343" s="574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5"/>
      <c r="AB343" s="555"/>
      <c r="AC343" s="555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2">
        <v>4680115884847</v>
      </c>
      <c r="E344" s="573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4"/>
      <c r="R344" s="564"/>
      <c r="S344" s="564"/>
      <c r="T344" s="565"/>
      <c r="U344" s="34"/>
      <c r="V344" s="34"/>
      <c r="W344" s="35" t="s">
        <v>69</v>
      </c>
      <c r="X344" s="559">
        <v>735</v>
      </c>
      <c r="Y344" s="560">
        <f t="shared" ref="Y344:Y350" si="47">IFERROR(IF(X344="",0,CEILING((X344/$H344),1)*$H344),"")</f>
        <v>735</v>
      </c>
      <c r="Z344" s="36">
        <f>IFERROR(IF(Y344=0,"",ROUNDUP(Y344/H344,0)*0.02175),"")</f>
        <v>1.06575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758.5200000000001</v>
      </c>
      <c r="BN344" s="64">
        <f t="shared" ref="BN344:BN350" si="49">IFERROR(Y344*I344/H344,"0")</f>
        <v>758.5200000000001</v>
      </c>
      <c r="BO344" s="64">
        <f t="shared" ref="BO344:BO350" si="50">IFERROR(1/J344*(X344/H344),"0")</f>
        <v>1.0208333333333333</v>
      </c>
      <c r="BP344" s="64">
        <f t="shared" ref="BP344:BP350" si="51">IFERROR(1/J344*(Y344/H344),"0")</f>
        <v>1.0208333333333333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2">
        <v>4680115884854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4"/>
      <c r="R345" s="564"/>
      <c r="S345" s="564"/>
      <c r="T345" s="565"/>
      <c r="U345" s="34"/>
      <c r="V345" s="34"/>
      <c r="W345" s="35" t="s">
        <v>69</v>
      </c>
      <c r="X345" s="559">
        <v>700</v>
      </c>
      <c r="Y345" s="560">
        <f t="shared" si="47"/>
        <v>705</v>
      </c>
      <c r="Z345" s="36">
        <f>IFERROR(IF(Y345=0,"",ROUNDUP(Y345/H345,0)*0.02175),"")</f>
        <v>1.0222499999999999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722.4</v>
      </c>
      <c r="BN345" s="64">
        <f t="shared" si="49"/>
        <v>727.56</v>
      </c>
      <c r="BO345" s="64">
        <f t="shared" si="50"/>
        <v>0.9722222222222221</v>
      </c>
      <c r="BP345" s="64">
        <f t="shared" si="51"/>
        <v>0.97916666666666663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2">
        <v>4607091383997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4"/>
      <c r="R346" s="564"/>
      <c r="S346" s="564"/>
      <c r="T346" s="565"/>
      <c r="U346" s="34"/>
      <c r="V346" s="34"/>
      <c r="W346" s="35" t="s">
        <v>69</v>
      </c>
      <c r="X346" s="559">
        <v>266</v>
      </c>
      <c r="Y346" s="560">
        <f t="shared" si="47"/>
        <v>270</v>
      </c>
      <c r="Z346" s="36">
        <f>IFERROR(IF(Y346=0,"",ROUNDUP(Y346/H346,0)*0.02175),"")</f>
        <v>0.39149999999999996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274.512</v>
      </c>
      <c r="BN346" s="64">
        <f t="shared" si="49"/>
        <v>278.64000000000004</v>
      </c>
      <c r="BO346" s="64">
        <f t="shared" si="50"/>
        <v>0.36944444444444446</v>
      </c>
      <c r="BP346" s="64">
        <f t="shared" si="51"/>
        <v>0.375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2">
        <v>4680115884830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4"/>
      <c r="R347" s="564"/>
      <c r="S347" s="564"/>
      <c r="T347" s="565"/>
      <c r="U347" s="34"/>
      <c r="V347" s="34"/>
      <c r="W347" s="35" t="s">
        <v>69</v>
      </c>
      <c r="X347" s="559">
        <v>715</v>
      </c>
      <c r="Y347" s="560">
        <f t="shared" si="47"/>
        <v>720</v>
      </c>
      <c r="Z347" s="36">
        <f>IFERROR(IF(Y347=0,"",ROUNDUP(Y347/H347,0)*0.02175),"")</f>
        <v>1.044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737.88</v>
      </c>
      <c r="BN347" s="64">
        <f t="shared" si="49"/>
        <v>743.04000000000008</v>
      </c>
      <c r="BO347" s="64">
        <f t="shared" si="50"/>
        <v>0.99305555555555547</v>
      </c>
      <c r="BP347" s="64">
        <f t="shared" si="51"/>
        <v>1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72">
        <v>4680115882638</v>
      </c>
      <c r="E348" s="573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4"/>
      <c r="R348" s="564"/>
      <c r="S348" s="564"/>
      <c r="T348" s="565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72">
        <v>4680115884922</v>
      </c>
      <c r="E349" s="573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4"/>
      <c r="R349" s="564"/>
      <c r="S349" s="564"/>
      <c r="T349" s="565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72">
        <v>4680115884861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4"/>
      <c r="R350" s="564"/>
      <c r="S350" s="564"/>
      <c r="T350" s="565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7" t="s">
        <v>71</v>
      </c>
      <c r="Q351" s="578"/>
      <c r="R351" s="578"/>
      <c r="S351" s="578"/>
      <c r="T351" s="578"/>
      <c r="U351" s="578"/>
      <c r="V351" s="579"/>
      <c r="W351" s="37" t="s">
        <v>72</v>
      </c>
      <c r="X351" s="561">
        <f>IFERROR(X344/H344,"0")+IFERROR(X345/H345,"0")+IFERROR(X346/H346,"0")+IFERROR(X347/H347,"0")+IFERROR(X348/H348,"0")+IFERROR(X349/H349,"0")+IFERROR(X350/H350,"0")</f>
        <v>161.06666666666666</v>
      </c>
      <c r="Y351" s="561">
        <f>IFERROR(Y344/H344,"0")+IFERROR(Y345/H345,"0")+IFERROR(Y346/H346,"0")+IFERROR(Y347/H347,"0")+IFERROR(Y348/H348,"0")+IFERROR(Y349/H349,"0")+IFERROR(Y350/H350,"0")</f>
        <v>162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3.5234999999999999</v>
      </c>
      <c r="AA351" s="562"/>
      <c r="AB351" s="562"/>
      <c r="AC351" s="562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7" t="s">
        <v>71</v>
      </c>
      <c r="Q352" s="578"/>
      <c r="R352" s="578"/>
      <c r="S352" s="578"/>
      <c r="T352" s="578"/>
      <c r="U352" s="578"/>
      <c r="V352" s="579"/>
      <c r="W352" s="37" t="s">
        <v>69</v>
      </c>
      <c r="X352" s="561">
        <f>IFERROR(SUM(X344:X350),"0")</f>
        <v>2416</v>
      </c>
      <c r="Y352" s="561">
        <f>IFERROR(SUM(Y344:Y350),"0")</f>
        <v>2430</v>
      </c>
      <c r="Z352" s="37"/>
      <c r="AA352" s="562"/>
      <c r="AB352" s="562"/>
      <c r="AC352" s="562"/>
    </row>
    <row r="353" spans="1:68" ht="14.25" customHeight="1" x14ac:dyDescent="0.25">
      <c r="A353" s="574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2">
        <v>4607091383980</v>
      </c>
      <c r="E354" s="573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4"/>
      <c r="R354" s="564"/>
      <c r="S354" s="564"/>
      <c r="T354" s="565"/>
      <c r="U354" s="34"/>
      <c r="V354" s="34"/>
      <c r="W354" s="35" t="s">
        <v>69</v>
      </c>
      <c r="X354" s="559">
        <v>799</v>
      </c>
      <c r="Y354" s="560">
        <f>IFERROR(IF(X354="",0,CEILING((X354/$H354),1)*$H354),"")</f>
        <v>810</v>
      </c>
      <c r="Z354" s="36">
        <f>IFERROR(IF(Y354=0,"",ROUNDUP(Y354/H354,0)*0.02175),"")</f>
        <v>1.1744999999999999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824.56799999999998</v>
      </c>
      <c r="BN354" s="64">
        <f>IFERROR(Y354*I354/H354,"0")</f>
        <v>835.92000000000007</v>
      </c>
      <c r="BO354" s="64">
        <f>IFERROR(1/J354*(X354/H354),"0")</f>
        <v>1.1097222222222221</v>
      </c>
      <c r="BP354" s="64">
        <f>IFERROR(1/J354*(Y354/H354),"0")</f>
        <v>1.125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72">
        <v>4607091384178</v>
      </c>
      <c r="E355" s="573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4"/>
      <c r="R355" s="564"/>
      <c r="S355" s="564"/>
      <c r="T355" s="565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7" t="s">
        <v>71</v>
      </c>
      <c r="Q356" s="578"/>
      <c r="R356" s="578"/>
      <c r="S356" s="578"/>
      <c r="T356" s="578"/>
      <c r="U356" s="578"/>
      <c r="V356" s="579"/>
      <c r="W356" s="37" t="s">
        <v>72</v>
      </c>
      <c r="X356" s="561">
        <f>IFERROR(X354/H354,"0")+IFERROR(X355/H355,"0")</f>
        <v>53.266666666666666</v>
      </c>
      <c r="Y356" s="561">
        <f>IFERROR(Y354/H354,"0")+IFERROR(Y355/H355,"0")</f>
        <v>54</v>
      </c>
      <c r="Z356" s="561">
        <f>IFERROR(IF(Z354="",0,Z354),"0")+IFERROR(IF(Z355="",0,Z355),"0")</f>
        <v>1.1744999999999999</v>
      </c>
      <c r="AA356" s="562"/>
      <c r="AB356" s="562"/>
      <c r="AC356" s="562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7" t="s">
        <v>71</v>
      </c>
      <c r="Q357" s="578"/>
      <c r="R357" s="578"/>
      <c r="S357" s="578"/>
      <c r="T357" s="578"/>
      <c r="U357" s="578"/>
      <c r="V357" s="579"/>
      <c r="W357" s="37" t="s">
        <v>69</v>
      </c>
      <c r="X357" s="561">
        <f>IFERROR(SUM(X354:X355),"0")</f>
        <v>799</v>
      </c>
      <c r="Y357" s="561">
        <f>IFERROR(SUM(Y354:Y355),"0")</f>
        <v>810</v>
      </c>
      <c r="Z357" s="37"/>
      <c r="AA357" s="562"/>
      <c r="AB357" s="562"/>
      <c r="AC357" s="562"/>
    </row>
    <row r="358" spans="1:68" ht="14.25" customHeight="1" x14ac:dyDescent="0.25">
      <c r="A358" s="574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5"/>
      <c r="AB358" s="555"/>
      <c r="AC358" s="555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72">
        <v>4607091383928</v>
      </c>
      <c r="E359" s="573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4"/>
      <c r="R359" s="564"/>
      <c r="S359" s="564"/>
      <c r="T359" s="565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72">
        <v>4607091384260</v>
      </c>
      <c r="E360" s="573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7" t="s">
        <v>71</v>
      </c>
      <c r="Q361" s="578"/>
      <c r="R361" s="578"/>
      <c r="S361" s="578"/>
      <c r="T361" s="578"/>
      <c r="U361" s="578"/>
      <c r="V361" s="579"/>
      <c r="W361" s="37" t="s">
        <v>72</v>
      </c>
      <c r="X361" s="561">
        <f>IFERROR(X359/H359,"0")+IFERROR(X360/H360,"0")</f>
        <v>0</v>
      </c>
      <c r="Y361" s="561">
        <f>IFERROR(Y359/H359,"0")+IFERROR(Y360/H360,"0")</f>
        <v>0</v>
      </c>
      <c r="Z361" s="561">
        <f>IFERROR(IF(Z359="",0,Z359),"0")+IFERROR(IF(Z360="",0,Z360),"0")</f>
        <v>0</v>
      </c>
      <c r="AA361" s="562"/>
      <c r="AB361" s="562"/>
      <c r="AC361" s="562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7" t="s">
        <v>71</v>
      </c>
      <c r="Q362" s="578"/>
      <c r="R362" s="578"/>
      <c r="S362" s="578"/>
      <c r="T362" s="578"/>
      <c r="U362" s="578"/>
      <c r="V362" s="579"/>
      <c r="W362" s="37" t="s">
        <v>69</v>
      </c>
      <c r="X362" s="561">
        <f>IFERROR(SUM(X359:X360),"0")</f>
        <v>0</v>
      </c>
      <c r="Y362" s="561">
        <f>IFERROR(SUM(Y359:Y360),"0")</f>
        <v>0</v>
      </c>
      <c r="Z362" s="37"/>
      <c r="AA362" s="562"/>
      <c r="AB362" s="562"/>
      <c r="AC362" s="562"/>
    </row>
    <row r="363" spans="1:68" ht="14.25" customHeight="1" x14ac:dyDescent="0.25">
      <c r="A363" s="574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5"/>
      <c r="AB363" s="555"/>
      <c r="AC363" s="555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72">
        <v>4607091384673</v>
      </c>
      <c r="E364" s="573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4"/>
      <c r="R364" s="564"/>
      <c r="S364" s="564"/>
      <c r="T364" s="565"/>
      <c r="U364" s="34"/>
      <c r="V364" s="34"/>
      <c r="W364" s="35" t="s">
        <v>69</v>
      </c>
      <c r="X364" s="559">
        <v>0</v>
      </c>
      <c r="Y364" s="56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7" t="s">
        <v>71</v>
      </c>
      <c r="Q365" s="578"/>
      <c r="R365" s="578"/>
      <c r="S365" s="578"/>
      <c r="T365" s="578"/>
      <c r="U365" s="578"/>
      <c r="V365" s="579"/>
      <c r="W365" s="37" t="s">
        <v>72</v>
      </c>
      <c r="X365" s="561">
        <f>IFERROR(X364/H364,"0")</f>
        <v>0</v>
      </c>
      <c r="Y365" s="561">
        <f>IFERROR(Y364/H364,"0")</f>
        <v>0</v>
      </c>
      <c r="Z365" s="561">
        <f>IFERROR(IF(Z364="",0,Z364),"0")</f>
        <v>0</v>
      </c>
      <c r="AA365" s="562"/>
      <c r="AB365" s="562"/>
      <c r="AC365" s="562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7" t="s">
        <v>71</v>
      </c>
      <c r="Q366" s="578"/>
      <c r="R366" s="578"/>
      <c r="S366" s="578"/>
      <c r="T366" s="578"/>
      <c r="U366" s="578"/>
      <c r="V366" s="579"/>
      <c r="W366" s="37" t="s">
        <v>69</v>
      </c>
      <c r="X366" s="561">
        <f>IFERROR(SUM(X364:X364),"0")</f>
        <v>0</v>
      </c>
      <c r="Y366" s="561">
        <f>IFERROR(SUM(Y364:Y364),"0")</f>
        <v>0</v>
      </c>
      <c r="Z366" s="37"/>
      <c r="AA366" s="562"/>
      <c r="AB366" s="562"/>
      <c r="AC366" s="562"/>
    </row>
    <row r="367" spans="1:68" ht="16.5" customHeight="1" x14ac:dyDescent="0.25">
      <c r="A367" s="582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4"/>
      <c r="AB367" s="554"/>
      <c r="AC367" s="554"/>
    </row>
    <row r="368" spans="1:68" ht="14.25" customHeight="1" x14ac:dyDescent="0.25">
      <c r="A368" s="574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5"/>
      <c r="AB368" s="555"/>
      <c r="AC368" s="555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72">
        <v>4680115881907</v>
      </c>
      <c r="E369" s="573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4"/>
      <c r="R369" s="564"/>
      <c r="S369" s="564"/>
      <c r="T369" s="565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4301011874</v>
      </c>
      <c r="D370" s="572">
        <v>4680115884892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582</v>
      </c>
      <c r="B371" s="54" t="s">
        <v>583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584</v>
      </c>
      <c r="B372" s="54" t="s">
        <v>585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7" t="s">
        <v>71</v>
      </c>
      <c r="Q373" s="578"/>
      <c r="R373" s="578"/>
      <c r="S373" s="578"/>
      <c r="T373" s="578"/>
      <c r="U373" s="578"/>
      <c r="V373" s="579"/>
      <c r="W373" s="37" t="s">
        <v>72</v>
      </c>
      <c r="X373" s="561">
        <f>IFERROR(X369/H369,"0")+IFERROR(X370/H370,"0")+IFERROR(X371/H371,"0")+IFERROR(X372/H372,"0")</f>
        <v>0</v>
      </c>
      <c r="Y373" s="561">
        <f>IFERROR(Y369/H369,"0")+IFERROR(Y370/H370,"0")+IFERROR(Y371/H371,"0")+IFERROR(Y372/H372,"0")</f>
        <v>0</v>
      </c>
      <c r="Z373" s="561">
        <f>IFERROR(IF(Z369="",0,Z369),"0")+IFERROR(IF(Z370="",0,Z370),"0")+IFERROR(IF(Z371="",0,Z371),"0")+IFERROR(IF(Z372="",0,Z372),"0")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77" t="s">
        <v>71</v>
      </c>
      <c r="Q374" s="578"/>
      <c r="R374" s="578"/>
      <c r="S374" s="578"/>
      <c r="T374" s="578"/>
      <c r="U374" s="578"/>
      <c r="V374" s="579"/>
      <c r="W374" s="37" t="s">
        <v>69</v>
      </c>
      <c r="X374" s="561">
        <f>IFERROR(SUM(X369:X372),"0")</f>
        <v>0</v>
      </c>
      <c r="Y374" s="561">
        <f>IFERROR(SUM(Y369:Y372),"0")</f>
        <v>0</v>
      </c>
      <c r="Z374" s="37"/>
      <c r="AA374" s="562"/>
      <c r="AB374" s="562"/>
      <c r="AC374" s="562"/>
    </row>
    <row r="375" spans="1:68" ht="14.25" customHeight="1" x14ac:dyDescent="0.25">
      <c r="A375" s="574" t="s">
        <v>63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customHeight="1" x14ac:dyDescent="0.25">
      <c r="A376" s="54" t="s">
        <v>586</v>
      </c>
      <c r="B376" s="54" t="s">
        <v>587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7" t="s">
        <v>71</v>
      </c>
      <c r="Q377" s="578"/>
      <c r="R377" s="578"/>
      <c r="S377" s="578"/>
      <c r="T377" s="578"/>
      <c r="U377" s="578"/>
      <c r="V377" s="579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77" t="s">
        <v>71</v>
      </c>
      <c r="Q378" s="578"/>
      <c r="R378" s="578"/>
      <c r="S378" s="578"/>
      <c r="T378" s="578"/>
      <c r="U378" s="578"/>
      <c r="V378" s="579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4" t="s">
        <v>73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69</v>
      </c>
      <c r="X380" s="559">
        <v>706</v>
      </c>
      <c r="Y380" s="560">
        <f>IFERROR(IF(X380="",0,CEILING((X380/$H380),1)*$H380),"")</f>
        <v>711</v>
      </c>
      <c r="Z380" s="36">
        <f>IFERROR(IF(Y380=0,"",ROUNDUP(Y380/H380,0)*0.01898),"")</f>
        <v>1.49942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746.71266666666668</v>
      </c>
      <c r="BN380" s="64">
        <f>IFERROR(Y380*I380/H380,"0")</f>
        <v>752.00099999999998</v>
      </c>
      <c r="BO380" s="64">
        <f>IFERROR(1/J380*(X380/H380),"0")</f>
        <v>1.2256944444444444</v>
      </c>
      <c r="BP380" s="64">
        <f>IFERROR(1/J380*(Y380/H380),"0")</f>
        <v>1.234375</v>
      </c>
    </row>
    <row r="381" spans="1:68" ht="27" customHeight="1" x14ac:dyDescent="0.25">
      <c r="A381" s="54" t="s">
        <v>592</v>
      </c>
      <c r="B381" s="54" t="s">
        <v>593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7" t="s">
        <v>71</v>
      </c>
      <c r="Q382" s="578"/>
      <c r="R382" s="578"/>
      <c r="S382" s="578"/>
      <c r="T382" s="578"/>
      <c r="U382" s="578"/>
      <c r="V382" s="579"/>
      <c r="W382" s="37" t="s">
        <v>72</v>
      </c>
      <c r="X382" s="561">
        <f>IFERROR(X380/H380,"0")+IFERROR(X381/H381,"0")</f>
        <v>78.444444444444443</v>
      </c>
      <c r="Y382" s="561">
        <f>IFERROR(Y380/H380,"0")+IFERROR(Y381/H381,"0")</f>
        <v>79</v>
      </c>
      <c r="Z382" s="561">
        <f>IFERROR(IF(Z380="",0,Z380),"0")+IFERROR(IF(Z381="",0,Z381),"0")</f>
        <v>1.49942</v>
      </c>
      <c r="AA382" s="562"/>
      <c r="AB382" s="562"/>
      <c r="AC382" s="562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77" t="s">
        <v>71</v>
      </c>
      <c r="Q383" s="578"/>
      <c r="R383" s="578"/>
      <c r="S383" s="578"/>
      <c r="T383" s="578"/>
      <c r="U383" s="578"/>
      <c r="V383" s="579"/>
      <c r="W383" s="37" t="s">
        <v>69</v>
      </c>
      <c r="X383" s="561">
        <f>IFERROR(SUM(X380:X381),"0")</f>
        <v>706</v>
      </c>
      <c r="Y383" s="561">
        <f>IFERROR(SUM(Y380:Y381),"0")</f>
        <v>711</v>
      </c>
      <c r="Z383" s="37"/>
      <c r="AA383" s="562"/>
      <c r="AB383" s="562"/>
      <c r="AC383" s="562"/>
    </row>
    <row r="384" spans="1:68" ht="14.25" customHeight="1" x14ac:dyDescent="0.25">
      <c r="A384" s="574" t="s">
        <v>169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customHeight="1" x14ac:dyDescent="0.25">
      <c r="A385" s="54" t="s">
        <v>594</v>
      </c>
      <c r="B385" s="54" t="s">
        <v>595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7" t="s">
        <v>71</v>
      </c>
      <c r="Q386" s="578"/>
      <c r="R386" s="578"/>
      <c r="S386" s="578"/>
      <c r="T386" s="578"/>
      <c r="U386" s="578"/>
      <c r="V386" s="579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77" t="s">
        <v>71</v>
      </c>
      <c r="Q387" s="578"/>
      <c r="R387" s="578"/>
      <c r="S387" s="578"/>
      <c r="T387" s="578"/>
      <c r="U387" s="578"/>
      <c r="V387" s="579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2" t="s">
        <v>597</v>
      </c>
      <c r="B388" s="653"/>
      <c r="C388" s="653"/>
      <c r="D388" s="653"/>
      <c r="E388" s="653"/>
      <c r="F388" s="653"/>
      <c r="G388" s="653"/>
      <c r="H388" s="653"/>
      <c r="I388" s="653"/>
      <c r="J388" s="653"/>
      <c r="K388" s="653"/>
      <c r="L388" s="653"/>
      <c r="M388" s="653"/>
      <c r="N388" s="653"/>
      <c r="O388" s="653"/>
      <c r="P388" s="653"/>
      <c r="Q388" s="653"/>
      <c r="R388" s="653"/>
      <c r="S388" s="653"/>
      <c r="T388" s="653"/>
      <c r="U388" s="653"/>
      <c r="V388" s="653"/>
      <c r="W388" s="653"/>
      <c r="X388" s="653"/>
      <c r="Y388" s="653"/>
      <c r="Z388" s="653"/>
      <c r="AA388" s="48"/>
      <c r="AB388" s="48"/>
      <c r="AC388" s="48"/>
    </row>
    <row r="389" spans="1:68" ht="16.5" customHeight="1" x14ac:dyDescent="0.25">
      <c r="A389" s="582" t="s">
        <v>598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customHeight="1" x14ac:dyDescent="0.25">
      <c r="A390" s="574" t="s">
        <v>63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customHeight="1" x14ac:dyDescent="0.25">
      <c r="A391" s="54" t="s">
        <v>599</v>
      </c>
      <c r="B391" s="54" t="s">
        <v>600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602</v>
      </c>
      <c r="B393" s="54" t="s">
        <v>605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613</v>
      </c>
      <c r="B397" s="54" t="s">
        <v>614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616</v>
      </c>
      <c r="B398" s="54" t="s">
        <v>617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619</v>
      </c>
      <c r="B399" s="54" t="s">
        <v>620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622</v>
      </c>
      <c r="B400" s="54" t="s">
        <v>623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7" t="s">
        <v>71</v>
      </c>
      <c r="Q401" s="578"/>
      <c r="R401" s="578"/>
      <c r="S401" s="578"/>
      <c r="T401" s="578"/>
      <c r="U401" s="578"/>
      <c r="V401" s="579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77" t="s">
        <v>71</v>
      </c>
      <c r="Q402" s="578"/>
      <c r="R402" s="578"/>
      <c r="S402" s="578"/>
      <c r="T402" s="578"/>
      <c r="U402" s="578"/>
      <c r="V402" s="579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4" t="s">
        <v>73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customHeight="1" x14ac:dyDescent="0.25">
      <c r="A404" s="54" t="s">
        <v>624</v>
      </c>
      <c r="B404" s="54" t="s">
        <v>625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627</v>
      </c>
      <c r="B405" s="54" t="s">
        <v>628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7" t="s">
        <v>71</v>
      </c>
      <c r="Q406" s="578"/>
      <c r="R406" s="578"/>
      <c r="S406" s="578"/>
      <c r="T406" s="578"/>
      <c r="U406" s="578"/>
      <c r="V406" s="579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77" t="s">
        <v>71</v>
      </c>
      <c r="Q407" s="578"/>
      <c r="R407" s="578"/>
      <c r="S407" s="578"/>
      <c r="T407" s="578"/>
      <c r="U407" s="578"/>
      <c r="V407" s="579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82" t="s">
        <v>630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customHeight="1" x14ac:dyDescent="0.25">
      <c r="A409" s="574" t="s">
        <v>134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customHeight="1" x14ac:dyDescent="0.25">
      <c r="A410" s="54" t="s">
        <v>631</v>
      </c>
      <c r="B410" s="54" t="s">
        <v>632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88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7" t="s">
        <v>71</v>
      </c>
      <c r="Q411" s="578"/>
      <c r="R411" s="578"/>
      <c r="S411" s="578"/>
      <c r="T411" s="578"/>
      <c r="U411" s="578"/>
      <c r="V411" s="579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77" t="s">
        <v>71</v>
      </c>
      <c r="Q412" s="578"/>
      <c r="R412" s="578"/>
      <c r="S412" s="578"/>
      <c r="T412" s="578"/>
      <c r="U412" s="578"/>
      <c r="V412" s="579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4" t="s">
        <v>63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customHeight="1" x14ac:dyDescent="0.25">
      <c r="A414" s="54" t="s">
        <v>634</v>
      </c>
      <c r="B414" s="54" t="s">
        <v>635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637</v>
      </c>
      <c r="B415" s="54" t="s">
        <v>638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640</v>
      </c>
      <c r="B416" s="54" t="s">
        <v>641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643</v>
      </c>
      <c r="B417" s="54" t="s">
        <v>644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7" t="s">
        <v>71</v>
      </c>
      <c r="Q418" s="578"/>
      <c r="R418" s="578"/>
      <c r="S418" s="578"/>
      <c r="T418" s="578"/>
      <c r="U418" s="578"/>
      <c r="V418" s="579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77" t="s">
        <v>71</v>
      </c>
      <c r="Q419" s="578"/>
      <c r="R419" s="578"/>
      <c r="S419" s="578"/>
      <c r="T419" s="578"/>
      <c r="U419" s="578"/>
      <c r="V419" s="579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82" t="s">
        <v>645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customHeight="1" x14ac:dyDescent="0.25">
      <c r="A421" s="574" t="s">
        <v>63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customHeight="1" x14ac:dyDescent="0.25">
      <c r="A422" s="54" t="s">
        <v>646</v>
      </c>
      <c r="B422" s="54" t="s">
        <v>647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7" t="s">
        <v>71</v>
      </c>
      <c r="Q423" s="578"/>
      <c r="R423" s="578"/>
      <c r="S423" s="578"/>
      <c r="T423" s="578"/>
      <c r="U423" s="578"/>
      <c r="V423" s="579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77" t="s">
        <v>71</v>
      </c>
      <c r="Q424" s="578"/>
      <c r="R424" s="578"/>
      <c r="S424" s="578"/>
      <c r="T424" s="578"/>
      <c r="U424" s="578"/>
      <c r="V424" s="579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82" t="s">
        <v>649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customHeight="1" x14ac:dyDescent="0.25">
      <c r="A426" s="574" t="s">
        <v>63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customHeight="1" x14ac:dyDescent="0.25">
      <c r="A427" s="54" t="s">
        <v>650</v>
      </c>
      <c r="B427" s="54" t="s">
        <v>651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7" t="s">
        <v>71</v>
      </c>
      <c r="Q428" s="578"/>
      <c r="R428" s="578"/>
      <c r="S428" s="578"/>
      <c r="T428" s="578"/>
      <c r="U428" s="578"/>
      <c r="V428" s="579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77" t="s">
        <v>71</v>
      </c>
      <c r="Q429" s="578"/>
      <c r="R429" s="578"/>
      <c r="S429" s="578"/>
      <c r="T429" s="578"/>
      <c r="U429" s="578"/>
      <c r="V429" s="579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2" t="s">
        <v>653</v>
      </c>
      <c r="B430" s="653"/>
      <c r="C430" s="653"/>
      <c r="D430" s="653"/>
      <c r="E430" s="653"/>
      <c r="F430" s="653"/>
      <c r="G430" s="653"/>
      <c r="H430" s="653"/>
      <c r="I430" s="653"/>
      <c r="J430" s="653"/>
      <c r="K430" s="653"/>
      <c r="L430" s="653"/>
      <c r="M430" s="653"/>
      <c r="N430" s="653"/>
      <c r="O430" s="653"/>
      <c r="P430" s="653"/>
      <c r="Q430" s="653"/>
      <c r="R430" s="653"/>
      <c r="S430" s="653"/>
      <c r="T430" s="653"/>
      <c r="U430" s="653"/>
      <c r="V430" s="653"/>
      <c r="W430" s="653"/>
      <c r="X430" s="653"/>
      <c r="Y430" s="653"/>
      <c r="Z430" s="653"/>
      <c r="AA430" s="48"/>
      <c r="AB430" s="48"/>
      <c r="AC430" s="48"/>
    </row>
    <row r="431" spans="1:68" ht="16.5" customHeight="1" x14ac:dyDescent="0.25">
      <c r="A431" s="582" t="s">
        <v>653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customHeight="1" x14ac:dyDescent="0.25">
      <c r="A432" s="574" t="s">
        <v>102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customHeight="1" x14ac:dyDescent="0.25">
      <c r="A433" s="54" t="s">
        <v>654</v>
      </c>
      <c r="B433" s="54" t="s">
        <v>655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69</v>
      </c>
      <c r="X433" s="559">
        <v>23</v>
      </c>
      <c r="Y433" s="560">
        <f t="shared" ref="Y433:Y446" si="58">IFERROR(IF(X433="",0,CEILING((X433/$H433),1)*$H433),"")</f>
        <v>26.400000000000002</v>
      </c>
      <c r="Z433" s="36">
        <f t="shared" ref="Z433:Z439" si="59">IFERROR(IF(Y433=0,"",ROUNDUP(Y433/H433,0)*0.01196),"")</f>
        <v>5.9799999999999999E-2</v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24.568181818181817</v>
      </c>
      <c r="BN433" s="64">
        <f t="shared" ref="BN433:BN446" si="61">IFERROR(Y433*I433/H433,"0")</f>
        <v>28.200000000000003</v>
      </c>
      <c r="BO433" s="64">
        <f t="shared" ref="BO433:BO446" si="62">IFERROR(1/J433*(X433/H433),"0")</f>
        <v>4.1885198135198129E-2</v>
      </c>
      <c r="BP433" s="64">
        <f t="shared" ref="BP433:BP446" si="63">IFERROR(1/J433*(Y433/H433),"0")</f>
        <v>4.807692307692308E-2</v>
      </c>
    </row>
    <row r="434" spans="1:68" ht="27" customHeight="1" x14ac:dyDescent="0.25">
      <c r="A434" s="54" t="s">
        <v>657</v>
      </c>
      <c r="B434" s="54" t="s">
        <v>658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660</v>
      </c>
      <c r="B435" s="54" t="s">
        <v>661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69</v>
      </c>
      <c r="X435" s="559">
        <v>1041</v>
      </c>
      <c r="Y435" s="560">
        <f t="shared" si="58"/>
        <v>1045.44</v>
      </c>
      <c r="Z435" s="36">
        <f t="shared" si="59"/>
        <v>2.36808</v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1111.9772727272725</v>
      </c>
      <c r="BN435" s="64">
        <f t="shared" si="61"/>
        <v>1116.72</v>
      </c>
      <c r="BO435" s="64">
        <f t="shared" si="62"/>
        <v>1.8957604895104896</v>
      </c>
      <c r="BP435" s="64">
        <f t="shared" si="63"/>
        <v>1.903846153846154</v>
      </c>
    </row>
    <row r="436" spans="1:68" ht="27" customHeight="1" x14ac:dyDescent="0.25">
      <c r="A436" s="54" t="s">
        <v>663</v>
      </c>
      <c r="B436" s="54" t="s">
        <v>664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7" t="s">
        <v>665</v>
      </c>
      <c r="Q436" s="564"/>
      <c r="R436" s="564"/>
      <c r="S436" s="564"/>
      <c r="T436" s="565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667</v>
      </c>
      <c r="B437" s="54" t="s">
        <v>668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69</v>
      </c>
      <c r="X438" s="559">
        <v>794</v>
      </c>
      <c r="Y438" s="560">
        <f t="shared" si="58"/>
        <v>797.28000000000009</v>
      </c>
      <c r="Z438" s="36">
        <f t="shared" si="59"/>
        <v>1.80596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848.13636363636351</v>
      </c>
      <c r="BN438" s="64">
        <f t="shared" si="61"/>
        <v>851.64</v>
      </c>
      <c r="BO438" s="64">
        <f t="shared" si="62"/>
        <v>1.4459498834498834</v>
      </c>
      <c r="BP438" s="64">
        <f t="shared" si="63"/>
        <v>1.4519230769230771</v>
      </c>
    </row>
    <row r="439" spans="1:68" ht="16.5" customHeight="1" x14ac:dyDescent="0.25">
      <c r="A439" s="54" t="s">
        <v>673</v>
      </c>
      <c r="B439" s="54" t="s">
        <v>674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680</v>
      </c>
      <c r="B442" s="54" t="s">
        <v>681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5" t="s">
        <v>682</v>
      </c>
      <c r="Q442" s="564"/>
      <c r="R442" s="564"/>
      <c r="S442" s="564"/>
      <c r="T442" s="565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9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687</v>
      </c>
      <c r="B446" s="54" t="s">
        <v>689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7" t="s">
        <v>71</v>
      </c>
      <c r="Q447" s="578"/>
      <c r="R447" s="578"/>
      <c r="S447" s="578"/>
      <c r="T447" s="578"/>
      <c r="U447" s="578"/>
      <c r="V447" s="579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351.89393939393938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354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4.2338399999999998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77" t="s">
        <v>71</v>
      </c>
      <c r="Q448" s="578"/>
      <c r="R448" s="578"/>
      <c r="S448" s="578"/>
      <c r="T448" s="578"/>
      <c r="U448" s="578"/>
      <c r="V448" s="579"/>
      <c r="W448" s="37" t="s">
        <v>69</v>
      </c>
      <c r="X448" s="561">
        <f>IFERROR(SUM(X433:X446),"0")</f>
        <v>1858</v>
      </c>
      <c r="Y448" s="561">
        <f>IFERROR(SUM(Y433:Y446),"0")</f>
        <v>1869.1200000000003</v>
      </c>
      <c r="Z448" s="37"/>
      <c r="AA448" s="562"/>
      <c r="AB448" s="562"/>
      <c r="AC448" s="562"/>
    </row>
    <row r="449" spans="1:68" ht="14.25" customHeight="1" x14ac:dyDescent="0.25">
      <c r="A449" s="574" t="s">
        <v>134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690</v>
      </c>
      <c r="B450" s="54" t="s">
        <v>691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69</v>
      </c>
      <c r="X450" s="559">
        <v>1046</v>
      </c>
      <c r="Y450" s="560">
        <f>IFERROR(IF(X450="",0,CEILING((X450/$H450),1)*$H450),"")</f>
        <v>1050.72</v>
      </c>
      <c r="Z450" s="36">
        <f>IFERROR(IF(Y450=0,"",ROUNDUP(Y450/H450,0)*0.01196),"")</f>
        <v>2.3800400000000002</v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1117.3181818181818</v>
      </c>
      <c r="BN450" s="64">
        <f>IFERROR(Y450*I450/H450,"0")</f>
        <v>1122.3599999999999</v>
      </c>
      <c r="BO450" s="64">
        <f>IFERROR(1/J450*(X450/H450),"0")</f>
        <v>1.9048659673659674</v>
      </c>
      <c r="BP450" s="64">
        <f>IFERROR(1/J450*(Y450/H450),"0")</f>
        <v>1.9134615384615385</v>
      </c>
    </row>
    <row r="451" spans="1:68" ht="16.5" customHeight="1" x14ac:dyDescent="0.25">
      <c r="A451" s="54" t="s">
        <v>693</v>
      </c>
      <c r="B451" s="54" t="s">
        <v>694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695</v>
      </c>
      <c r="B452" s="54" t="s">
        <v>696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7" t="s">
        <v>71</v>
      </c>
      <c r="Q453" s="578"/>
      <c r="R453" s="578"/>
      <c r="S453" s="578"/>
      <c r="T453" s="578"/>
      <c r="U453" s="578"/>
      <c r="V453" s="579"/>
      <c r="W453" s="37" t="s">
        <v>72</v>
      </c>
      <c r="X453" s="561">
        <f>IFERROR(X450/H450,"0")+IFERROR(X451/H451,"0")+IFERROR(X452/H452,"0")</f>
        <v>198.10606060606059</v>
      </c>
      <c r="Y453" s="561">
        <f>IFERROR(Y450/H450,"0")+IFERROR(Y451/H451,"0")+IFERROR(Y452/H452,"0")</f>
        <v>199</v>
      </c>
      <c r="Z453" s="561">
        <f>IFERROR(IF(Z450="",0,Z450),"0")+IFERROR(IF(Z451="",0,Z451),"0")+IFERROR(IF(Z452="",0,Z452),"0")</f>
        <v>2.3800400000000002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77" t="s">
        <v>71</v>
      </c>
      <c r="Q454" s="578"/>
      <c r="R454" s="578"/>
      <c r="S454" s="578"/>
      <c r="T454" s="578"/>
      <c r="U454" s="578"/>
      <c r="V454" s="579"/>
      <c r="W454" s="37" t="s">
        <v>69</v>
      </c>
      <c r="X454" s="561">
        <f>IFERROR(SUM(X450:X452),"0")</f>
        <v>1046</v>
      </c>
      <c r="Y454" s="561">
        <f>IFERROR(SUM(Y450:Y452),"0")</f>
        <v>1050.72</v>
      </c>
      <c r="Z454" s="37"/>
      <c r="AA454" s="562"/>
      <c r="AB454" s="562"/>
      <c r="AC454" s="562"/>
    </row>
    <row r="455" spans="1:68" ht="14.25" customHeight="1" x14ac:dyDescent="0.25">
      <c r="A455" s="574" t="s">
        <v>63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customHeight="1" x14ac:dyDescent="0.25">
      <c r="A456" s="54" t="s">
        <v>697</v>
      </c>
      <c r="B456" s="54" t="s">
        <v>698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69</v>
      </c>
      <c r="X456" s="559">
        <v>47</v>
      </c>
      <c r="Y456" s="560">
        <f t="shared" ref="Y456:Y462" si="64">IFERROR(IF(X456="",0,CEILING((X456/$H456),1)*$H456),"")</f>
        <v>47.52</v>
      </c>
      <c r="Z456" s="36">
        <f>IFERROR(IF(Y456=0,"",ROUNDUP(Y456/H456,0)*0.01196),"")</f>
        <v>0.10764</v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50.204545454545446</v>
      </c>
      <c r="BN456" s="64">
        <f t="shared" ref="BN456:BN462" si="66">IFERROR(Y456*I456/H456,"0")</f>
        <v>50.760000000000005</v>
      </c>
      <c r="BO456" s="64">
        <f t="shared" ref="BO456:BO462" si="67">IFERROR(1/J456*(X456/H456),"0")</f>
        <v>8.559149184149184E-2</v>
      </c>
      <c r="BP456" s="64">
        <f t="shared" ref="BP456:BP462" si="68">IFERROR(1/J456*(Y456/H456),"0")</f>
        <v>8.6538461538461536E-2</v>
      </c>
    </row>
    <row r="457" spans="1:68" ht="27" customHeight="1" x14ac:dyDescent="0.25">
      <c r="A457" s="54" t="s">
        <v>700</v>
      </c>
      <c r="B457" s="54" t="s">
        <v>701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69</v>
      </c>
      <c r="X457" s="559">
        <v>111</v>
      </c>
      <c r="Y457" s="560">
        <f t="shared" si="64"/>
        <v>116.16000000000001</v>
      </c>
      <c r="Z457" s="36">
        <f>IFERROR(IF(Y457=0,"",ROUNDUP(Y457/H457,0)*0.01196),"")</f>
        <v>0.26312000000000002</v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118.5681818181818</v>
      </c>
      <c r="BN457" s="64">
        <f t="shared" si="66"/>
        <v>124.08000000000001</v>
      </c>
      <c r="BO457" s="64">
        <f t="shared" si="67"/>
        <v>0.20214160839160841</v>
      </c>
      <c r="BP457" s="64">
        <f t="shared" si="68"/>
        <v>0.21153846153846156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69</v>
      </c>
      <c r="X458" s="559">
        <v>731</v>
      </c>
      <c r="Y458" s="560">
        <f t="shared" si="64"/>
        <v>733.92000000000007</v>
      </c>
      <c r="Z458" s="36">
        <f>IFERROR(IF(Y458=0,"",ROUNDUP(Y458/H458,0)*0.01196),"")</f>
        <v>1.6624399999999999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780.84090909090912</v>
      </c>
      <c r="BN458" s="64">
        <f t="shared" si="66"/>
        <v>783.95999999999992</v>
      </c>
      <c r="BO458" s="64">
        <f t="shared" si="67"/>
        <v>1.3312208624708624</v>
      </c>
      <c r="BP458" s="64">
        <f t="shared" si="68"/>
        <v>1.3365384615384617</v>
      </c>
    </row>
    <row r="459" spans="1:68" ht="27" customHeight="1" x14ac:dyDescent="0.25">
      <c r="A459" s="54" t="s">
        <v>706</v>
      </c>
      <c r="B459" s="54" t="s">
        <v>707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706</v>
      </c>
      <c r="B460" s="54" t="s">
        <v>708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711</v>
      </c>
      <c r="B462" s="54" t="s">
        <v>712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7" t="s">
        <v>71</v>
      </c>
      <c r="Q463" s="578"/>
      <c r="R463" s="578"/>
      <c r="S463" s="578"/>
      <c r="T463" s="578"/>
      <c r="U463" s="578"/>
      <c r="V463" s="579"/>
      <c r="W463" s="37" t="s">
        <v>72</v>
      </c>
      <c r="X463" s="561">
        <f>IFERROR(X456/H456,"0")+IFERROR(X457/H457,"0")+IFERROR(X458/H458,"0")+IFERROR(X459/H459,"0")+IFERROR(X460/H460,"0")+IFERROR(X461/H461,"0")+IFERROR(X462/H462,"0")</f>
        <v>168.37121212121212</v>
      </c>
      <c r="Y463" s="561">
        <f>IFERROR(Y456/H456,"0")+IFERROR(Y457/H457,"0")+IFERROR(Y458/H458,"0")+IFERROR(Y459/H459,"0")+IFERROR(Y460/H460,"0")+IFERROR(Y461/H461,"0")+IFERROR(Y462/H462,"0")</f>
        <v>170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2.0331999999999999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77" t="s">
        <v>71</v>
      </c>
      <c r="Q464" s="578"/>
      <c r="R464" s="578"/>
      <c r="S464" s="578"/>
      <c r="T464" s="578"/>
      <c r="U464" s="578"/>
      <c r="V464" s="579"/>
      <c r="W464" s="37" t="s">
        <v>69</v>
      </c>
      <c r="X464" s="561">
        <f>IFERROR(SUM(X456:X462),"0")</f>
        <v>889</v>
      </c>
      <c r="Y464" s="561">
        <f>IFERROR(SUM(Y456:Y462),"0")</f>
        <v>897.60000000000014</v>
      </c>
      <c r="Z464" s="37"/>
      <c r="AA464" s="562"/>
      <c r="AB464" s="562"/>
      <c r="AC464" s="562"/>
    </row>
    <row r="465" spans="1:68" ht="14.25" customHeight="1" x14ac:dyDescent="0.25">
      <c r="A465" s="574" t="s">
        <v>73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customHeight="1" x14ac:dyDescent="0.25">
      <c r="A466" s="54" t="s">
        <v>713</v>
      </c>
      <c r="B466" s="54" t="s">
        <v>714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716</v>
      </c>
      <c r="B467" s="54" t="s">
        <v>717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719</v>
      </c>
      <c r="B468" s="54" t="s">
        <v>720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7" t="s">
        <v>71</v>
      </c>
      <c r="Q469" s="578"/>
      <c r="R469" s="578"/>
      <c r="S469" s="578"/>
      <c r="T469" s="578"/>
      <c r="U469" s="578"/>
      <c r="V469" s="579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77" t="s">
        <v>71</v>
      </c>
      <c r="Q470" s="578"/>
      <c r="R470" s="578"/>
      <c r="S470" s="578"/>
      <c r="T470" s="578"/>
      <c r="U470" s="578"/>
      <c r="V470" s="579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2" t="s">
        <v>722</v>
      </c>
      <c r="B471" s="653"/>
      <c r="C471" s="653"/>
      <c r="D471" s="653"/>
      <c r="E471" s="653"/>
      <c r="F471" s="653"/>
      <c r="G471" s="653"/>
      <c r="H471" s="653"/>
      <c r="I471" s="653"/>
      <c r="J471" s="653"/>
      <c r="K471" s="653"/>
      <c r="L471" s="653"/>
      <c r="M471" s="653"/>
      <c r="N471" s="653"/>
      <c r="O471" s="653"/>
      <c r="P471" s="653"/>
      <c r="Q471" s="653"/>
      <c r="R471" s="653"/>
      <c r="S471" s="653"/>
      <c r="T471" s="653"/>
      <c r="U471" s="653"/>
      <c r="V471" s="653"/>
      <c r="W471" s="653"/>
      <c r="X471" s="653"/>
      <c r="Y471" s="653"/>
      <c r="Z471" s="653"/>
      <c r="AA471" s="48"/>
      <c r="AB471" s="48"/>
      <c r="AC471" s="48"/>
    </row>
    <row r="472" spans="1:68" ht="16.5" customHeight="1" x14ac:dyDescent="0.25">
      <c r="A472" s="582" t="s">
        <v>722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customHeight="1" x14ac:dyDescent="0.25">
      <c r="A473" s="574" t="s">
        <v>102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customHeight="1" x14ac:dyDescent="0.25">
      <c r="A474" s="54" t="s">
        <v>723</v>
      </c>
      <c r="B474" s="54" t="s">
        <v>724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2" t="s">
        <v>725</v>
      </c>
      <c r="Q474" s="564"/>
      <c r="R474" s="564"/>
      <c r="S474" s="564"/>
      <c r="T474" s="565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729</v>
      </c>
      <c r="Q475" s="564"/>
      <c r="R475" s="564"/>
      <c r="S475" s="564"/>
      <c r="T475" s="565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4" t="s">
        <v>733</v>
      </c>
      <c r="Q476" s="564"/>
      <c r="R476" s="564"/>
      <c r="S476" s="564"/>
      <c r="T476" s="565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735</v>
      </c>
      <c r="B477" s="54" t="s">
        <v>736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1" t="s">
        <v>737</v>
      </c>
      <c r="Q477" s="564"/>
      <c r="R477" s="564"/>
      <c r="S477" s="564"/>
      <c r="T477" s="565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7" t="s">
        <v>71</v>
      </c>
      <c r="Q478" s="578"/>
      <c r="R478" s="578"/>
      <c r="S478" s="578"/>
      <c r="T478" s="578"/>
      <c r="U478" s="578"/>
      <c r="V478" s="579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77" t="s">
        <v>71</v>
      </c>
      <c r="Q479" s="578"/>
      <c r="R479" s="578"/>
      <c r="S479" s="578"/>
      <c r="T479" s="578"/>
      <c r="U479" s="578"/>
      <c r="V479" s="579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4" t="s">
        <v>134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customHeight="1" x14ac:dyDescent="0.25">
      <c r="A481" s="54" t="s">
        <v>738</v>
      </c>
      <c r="B481" s="54" t="s">
        <v>739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64" t="s">
        <v>740</v>
      </c>
      <c r="Q481" s="564"/>
      <c r="R481" s="564"/>
      <c r="S481" s="564"/>
      <c r="T481" s="565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743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39" t="s">
        <v>744</v>
      </c>
      <c r="Q482" s="564"/>
      <c r="R482" s="564"/>
      <c r="S482" s="564"/>
      <c r="T482" s="565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0" t="s">
        <v>748</v>
      </c>
      <c r="Q483" s="564"/>
      <c r="R483" s="564"/>
      <c r="S483" s="564"/>
      <c r="T483" s="565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7" t="s">
        <v>71</v>
      </c>
      <c r="Q484" s="578"/>
      <c r="R484" s="578"/>
      <c r="S484" s="578"/>
      <c r="T484" s="578"/>
      <c r="U484" s="578"/>
      <c r="V484" s="579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77" t="s">
        <v>71</v>
      </c>
      <c r="Q485" s="578"/>
      <c r="R485" s="578"/>
      <c r="S485" s="578"/>
      <c r="T485" s="578"/>
      <c r="U485" s="578"/>
      <c r="V485" s="579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4" t="s">
        <v>63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752</v>
      </c>
      <c r="Q487" s="564"/>
      <c r="R487" s="564"/>
      <c r="S487" s="564"/>
      <c r="T487" s="565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754</v>
      </c>
      <c r="B488" s="54" t="s">
        <v>755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08" t="s">
        <v>756</v>
      </c>
      <c r="Q488" s="564"/>
      <c r="R488" s="564"/>
      <c r="S488" s="564"/>
      <c r="T488" s="565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7" t="s">
        <v>71</v>
      </c>
      <c r="Q489" s="578"/>
      <c r="R489" s="578"/>
      <c r="S489" s="578"/>
      <c r="T489" s="578"/>
      <c r="U489" s="578"/>
      <c r="V489" s="579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77" t="s">
        <v>71</v>
      </c>
      <c r="Q490" s="578"/>
      <c r="R490" s="578"/>
      <c r="S490" s="578"/>
      <c r="T490" s="578"/>
      <c r="U490" s="578"/>
      <c r="V490" s="579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4" t="s">
        <v>73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customHeight="1" x14ac:dyDescent="0.25">
      <c r="A492" s="54" t="s">
        <v>758</v>
      </c>
      <c r="B492" s="54" t="s">
        <v>759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60" t="s">
        <v>760</v>
      </c>
      <c r="Q492" s="564"/>
      <c r="R492" s="564"/>
      <c r="S492" s="564"/>
      <c r="T492" s="565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762</v>
      </c>
      <c r="B493" s="54" t="s">
        <v>763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90" t="s">
        <v>764</v>
      </c>
      <c r="Q493" s="564"/>
      <c r="R493" s="564"/>
      <c r="S493" s="564"/>
      <c r="T493" s="565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7" t="s">
        <v>71</v>
      </c>
      <c r="Q494" s="578"/>
      <c r="R494" s="578"/>
      <c r="S494" s="578"/>
      <c r="T494" s="578"/>
      <c r="U494" s="578"/>
      <c r="V494" s="579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77" t="s">
        <v>71</v>
      </c>
      <c r="Q495" s="578"/>
      <c r="R495" s="578"/>
      <c r="S495" s="578"/>
      <c r="T495" s="578"/>
      <c r="U495" s="578"/>
      <c r="V495" s="579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4" t="s">
        <v>169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customHeight="1" x14ac:dyDescent="0.25">
      <c r="A497" s="54" t="s">
        <v>765</v>
      </c>
      <c r="B497" s="54" t="s">
        <v>766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3" t="s">
        <v>767</v>
      </c>
      <c r="Q497" s="564"/>
      <c r="R497" s="564"/>
      <c r="S497" s="564"/>
      <c r="T497" s="565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769</v>
      </c>
      <c r="B498" s="54" t="s">
        <v>770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67" t="s">
        <v>771</v>
      </c>
      <c r="Q498" s="564"/>
      <c r="R498" s="564"/>
      <c r="S498" s="564"/>
      <c r="T498" s="565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7" t="s">
        <v>71</v>
      </c>
      <c r="Q499" s="578"/>
      <c r="R499" s="578"/>
      <c r="S499" s="578"/>
      <c r="T499" s="578"/>
      <c r="U499" s="578"/>
      <c r="V499" s="579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77" t="s">
        <v>71</v>
      </c>
      <c r="Q500" s="578"/>
      <c r="R500" s="578"/>
      <c r="S500" s="578"/>
      <c r="T500" s="578"/>
      <c r="U500" s="578"/>
      <c r="V500" s="579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82" t="s">
        <v>773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customHeight="1" x14ac:dyDescent="0.25">
      <c r="A502" s="574" t="s">
        <v>134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customHeight="1" x14ac:dyDescent="0.25">
      <c r="A503" s="54" t="s">
        <v>774</v>
      </c>
      <c r="B503" s="54" t="s">
        <v>775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0" t="s">
        <v>776</v>
      </c>
      <c r="Q503" s="564"/>
      <c r="R503" s="564"/>
      <c r="S503" s="564"/>
      <c r="T503" s="565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7" t="s">
        <v>71</v>
      </c>
      <c r="Q504" s="578"/>
      <c r="R504" s="578"/>
      <c r="S504" s="578"/>
      <c r="T504" s="578"/>
      <c r="U504" s="578"/>
      <c r="V504" s="579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77" t="s">
        <v>71</v>
      </c>
      <c r="Q505" s="578"/>
      <c r="R505" s="578"/>
      <c r="S505" s="578"/>
      <c r="T505" s="578"/>
      <c r="U505" s="578"/>
      <c r="V505" s="579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8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18"/>
      <c r="P506" s="584" t="s">
        <v>778</v>
      </c>
      <c r="Q506" s="585"/>
      <c r="R506" s="585"/>
      <c r="S506" s="585"/>
      <c r="T506" s="585"/>
      <c r="U506" s="585"/>
      <c r="V506" s="586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12545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12684.789999999999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18"/>
      <c r="P507" s="584" t="s">
        <v>779</v>
      </c>
      <c r="Q507" s="585"/>
      <c r="R507" s="585"/>
      <c r="S507" s="585"/>
      <c r="T507" s="585"/>
      <c r="U507" s="585"/>
      <c r="V507" s="586"/>
      <c r="W507" s="37" t="s">
        <v>69</v>
      </c>
      <c r="X507" s="561">
        <f>IFERROR(SUM(BM22:BM503),"0")</f>
        <v>13267.434110659766</v>
      </c>
      <c r="Y507" s="561">
        <f>IFERROR(SUM(BN22:BN503),"0")</f>
        <v>13414.939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18"/>
      <c r="P508" s="584" t="s">
        <v>780</v>
      </c>
      <c r="Q508" s="585"/>
      <c r="R508" s="585"/>
      <c r="S508" s="585"/>
      <c r="T508" s="585"/>
      <c r="U508" s="585"/>
      <c r="V508" s="586"/>
      <c r="W508" s="37" t="s">
        <v>781</v>
      </c>
      <c r="X508" s="38">
        <f>ROUNDUP(SUM(BO22:BO503),0)</f>
        <v>22</v>
      </c>
      <c r="Y508" s="38">
        <f>ROUNDUP(SUM(BP22:BP503),0)</f>
        <v>22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18"/>
      <c r="P509" s="584" t="s">
        <v>782</v>
      </c>
      <c r="Q509" s="585"/>
      <c r="R509" s="585"/>
      <c r="S509" s="585"/>
      <c r="T509" s="585"/>
      <c r="U509" s="585"/>
      <c r="V509" s="586"/>
      <c r="W509" s="37" t="s">
        <v>69</v>
      </c>
      <c r="X509" s="561">
        <f>GrossWeightTotal+PalletQtyTotal*25</f>
        <v>13817.434110659766</v>
      </c>
      <c r="Y509" s="561">
        <f>GrossWeightTotalR+PalletQtyTotalR*25</f>
        <v>13964.939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18"/>
      <c r="P510" s="584" t="s">
        <v>783</v>
      </c>
      <c r="Q510" s="585"/>
      <c r="R510" s="585"/>
      <c r="S510" s="585"/>
      <c r="T510" s="585"/>
      <c r="U510" s="585"/>
      <c r="V510" s="586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2088.7047699032987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2113</v>
      </c>
      <c r="Z510" s="37"/>
      <c r="AA510" s="562"/>
      <c r="AB510" s="562"/>
      <c r="AC510" s="562"/>
    </row>
    <row r="511" spans="1:68" ht="14.25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18"/>
      <c r="P511" s="584" t="s">
        <v>784</v>
      </c>
      <c r="Q511" s="585"/>
      <c r="R511" s="585"/>
      <c r="S511" s="585"/>
      <c r="T511" s="585"/>
      <c r="U511" s="585"/>
      <c r="V511" s="586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25.774330000000003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80" t="s">
        <v>100</v>
      </c>
      <c r="D513" s="764"/>
      <c r="E513" s="764"/>
      <c r="F513" s="764"/>
      <c r="G513" s="764"/>
      <c r="H513" s="765"/>
      <c r="I513" s="580" t="s">
        <v>255</v>
      </c>
      <c r="J513" s="764"/>
      <c r="K513" s="764"/>
      <c r="L513" s="764"/>
      <c r="M513" s="764"/>
      <c r="N513" s="764"/>
      <c r="O513" s="764"/>
      <c r="P513" s="764"/>
      <c r="Q513" s="764"/>
      <c r="R513" s="764"/>
      <c r="S513" s="765"/>
      <c r="T513" s="580" t="s">
        <v>540</v>
      </c>
      <c r="U513" s="765"/>
      <c r="V513" s="580" t="s">
        <v>597</v>
      </c>
      <c r="W513" s="764"/>
      <c r="X513" s="764"/>
      <c r="Y513" s="765"/>
      <c r="Z513" s="556" t="s">
        <v>653</v>
      </c>
      <c r="AA513" s="580" t="s">
        <v>722</v>
      </c>
      <c r="AB513" s="765"/>
      <c r="AC513" s="52"/>
      <c r="AF513" s="557"/>
    </row>
    <row r="514" spans="1:32" ht="14.25" customHeight="1" thickTop="1" x14ac:dyDescent="0.2">
      <c r="A514" s="728" t="s">
        <v>787</v>
      </c>
      <c r="B514" s="580" t="s">
        <v>62</v>
      </c>
      <c r="C514" s="580" t="s">
        <v>101</v>
      </c>
      <c r="D514" s="580" t="s">
        <v>116</v>
      </c>
      <c r="E514" s="580" t="s">
        <v>176</v>
      </c>
      <c r="F514" s="580" t="s">
        <v>198</v>
      </c>
      <c r="G514" s="580" t="s">
        <v>231</v>
      </c>
      <c r="H514" s="580" t="s">
        <v>100</v>
      </c>
      <c r="I514" s="580" t="s">
        <v>256</v>
      </c>
      <c r="J514" s="580" t="s">
        <v>296</v>
      </c>
      <c r="K514" s="580" t="s">
        <v>357</v>
      </c>
      <c r="L514" s="580" t="s">
        <v>397</v>
      </c>
      <c r="M514" s="580" t="s">
        <v>413</v>
      </c>
      <c r="N514" s="557"/>
      <c r="O514" s="580" t="s">
        <v>426</v>
      </c>
      <c r="P514" s="580" t="s">
        <v>436</v>
      </c>
      <c r="Q514" s="580" t="s">
        <v>443</v>
      </c>
      <c r="R514" s="580" t="s">
        <v>448</v>
      </c>
      <c r="S514" s="580" t="s">
        <v>530</v>
      </c>
      <c r="T514" s="580" t="s">
        <v>541</v>
      </c>
      <c r="U514" s="580" t="s">
        <v>575</v>
      </c>
      <c r="V514" s="580" t="s">
        <v>598</v>
      </c>
      <c r="W514" s="580" t="s">
        <v>630</v>
      </c>
      <c r="X514" s="580" t="s">
        <v>645</v>
      </c>
      <c r="Y514" s="580" t="s">
        <v>649</v>
      </c>
      <c r="Z514" s="580" t="s">
        <v>653</v>
      </c>
      <c r="AA514" s="580" t="s">
        <v>722</v>
      </c>
      <c r="AB514" s="580" t="s">
        <v>773</v>
      </c>
      <c r="AC514" s="52"/>
      <c r="AF514" s="557"/>
    </row>
    <row r="515" spans="1:32" ht="13.5" customHeight="1" thickBot="1" x14ac:dyDescent="0.25">
      <c r="A515" s="729"/>
      <c r="B515" s="581"/>
      <c r="C515" s="581"/>
      <c r="D515" s="581"/>
      <c r="E515" s="581"/>
      <c r="F515" s="581"/>
      <c r="G515" s="581"/>
      <c r="H515" s="581"/>
      <c r="I515" s="581"/>
      <c r="J515" s="581"/>
      <c r="K515" s="581"/>
      <c r="L515" s="581"/>
      <c r="M515" s="581"/>
      <c r="N515" s="557"/>
      <c r="O515" s="581"/>
      <c r="P515" s="581"/>
      <c r="Q515" s="581"/>
      <c r="R515" s="581"/>
      <c r="S515" s="581"/>
      <c r="T515" s="581"/>
      <c r="U515" s="581"/>
      <c r="V515" s="581"/>
      <c r="W515" s="581"/>
      <c r="X515" s="581"/>
      <c r="Y515" s="581"/>
      <c r="Z515" s="581"/>
      <c r="AA515" s="581"/>
      <c r="AB515" s="581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334.8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341.2</v>
      </c>
      <c r="E516" s="46">
        <f>IFERROR(Y89*1,"0")+IFERROR(Y90*1,"0")+IFERROR(Y91*1,"0")+IFERROR(Y95*1,"0")+IFERROR(Y96*1,"0")+IFERROR(Y97*1,"0")+IFERROR(Y98*1,"0")+IFERROR(Y99*1,"0")</f>
        <v>555.30000000000007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1143.9000000000001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207.90000000000003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1563.6000000000001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28.799999999999997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740.84999999999991</v>
      </c>
      <c r="S516" s="46">
        <f>IFERROR(Y336*1,"0")+IFERROR(Y337*1,"0")+IFERROR(Y338*1,"0")</f>
        <v>0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3240</v>
      </c>
      <c r="U516" s="46">
        <f>IFERROR(Y369*1,"0")+IFERROR(Y370*1,"0")+IFERROR(Y371*1,"0")+IFERROR(Y372*1,"0")+IFERROR(Y376*1,"0")+IFERROR(Y380*1,"0")+IFERROR(Y381*1,"0")+IFERROR(Y385*1,"0")</f>
        <v>711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3817.44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K514:K515"/>
    <mergeCell ref="P355:T355"/>
    <mergeCell ref="D336:E336"/>
    <mergeCell ref="M514:M515"/>
    <mergeCell ref="P293:T293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P497:T497"/>
    <mergeCell ref="P199:T199"/>
    <mergeCell ref="P435:T435"/>
    <mergeCell ref="D120:E120"/>
    <mergeCell ref="P291:T291"/>
    <mergeCell ref="D163:E163"/>
    <mergeCell ref="D405:E405"/>
    <mergeCell ref="D234:E234"/>
    <mergeCell ref="D107:E10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P122:V122"/>
    <mergeCell ref="P285:V285"/>
    <mergeCell ref="A215:O216"/>
    <mergeCell ref="A142:O143"/>
    <mergeCell ref="A373:O37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A51:Z51"/>
    <mergeCell ref="D170:E170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H5:M5"/>
    <mergeCell ref="P98:T98"/>
    <mergeCell ref="D212:E212"/>
    <mergeCell ref="D439:E439"/>
    <mergeCell ref="P396:T396"/>
    <mergeCell ref="A390:Z390"/>
    <mergeCell ref="A341:Z341"/>
    <mergeCell ref="D317:E317"/>
    <mergeCell ref="P461:T461"/>
    <mergeCell ref="D304:E304"/>
    <mergeCell ref="P225:T225"/>
    <mergeCell ref="D146:E146"/>
    <mergeCell ref="P175:T175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P269:T269"/>
    <mergeCell ref="P164:T164"/>
    <mergeCell ref="P462:T462"/>
    <mergeCell ref="A386:O387"/>
    <mergeCell ref="D299:E299"/>
    <mergeCell ref="D370:E370"/>
    <mergeCell ref="A100:O101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D476:E476"/>
    <mergeCell ref="A38:Z38"/>
    <mergeCell ref="A274:Z274"/>
    <mergeCell ref="P207:T207"/>
    <mergeCell ref="A432:Z432"/>
    <mergeCell ref="P299:T299"/>
    <mergeCell ref="P172:V172"/>
    <mergeCell ref="P221:V221"/>
    <mergeCell ref="P326:V326"/>
    <mergeCell ref="D427:E427"/>
    <mergeCell ref="P325:T325"/>
    <mergeCell ref="D75:E75"/>
    <mergeCell ref="D57:E57"/>
    <mergeCell ref="P124:T124"/>
    <mergeCell ref="D355:E355"/>
    <mergeCell ref="D42:E42"/>
    <mergeCell ref="P338:T338"/>
    <mergeCell ref="D344:E344"/>
    <mergeCell ref="P202:T202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D416:E416"/>
    <mergeCell ref="P427:T427"/>
    <mergeCell ref="D106:E106"/>
    <mergeCell ref="F514:F515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A421:Z421"/>
    <mergeCell ref="D96:E96"/>
    <mergeCell ref="P72:V72"/>
    <mergeCell ref="D391:E391"/>
    <mergeCell ref="P484:V484"/>
    <mergeCell ref="A259:Z259"/>
    <mergeCell ref="D251:E25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P482:T482"/>
    <mergeCell ref="D354:E354"/>
    <mergeCell ref="A332:O333"/>
    <mergeCell ref="P177:V177"/>
    <mergeCell ref="P33:V33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P168:T168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D7:M7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V10:W10"/>
    <mergeCell ref="D360:E360"/>
    <mergeCell ref="D493:E493"/>
    <mergeCell ref="P99:T99"/>
    <mergeCell ref="P170:T170"/>
    <mergeCell ref="P468:T468"/>
    <mergeCell ref="D474:E474"/>
    <mergeCell ref="P316:T316"/>
    <mergeCell ref="P443:T443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W17:W18"/>
    <mergeCell ref="P506:V506"/>
    <mergeCell ref="A502:Z502"/>
    <mergeCell ref="P235:V235"/>
    <mergeCell ref="A358:Z358"/>
    <mergeCell ref="A60:Z60"/>
    <mergeCell ref="A92:O93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69:E69"/>
    <mergeCell ref="D498:E498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H9:I9"/>
    <mergeCell ref="P24:V24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A363:Z363"/>
    <mergeCell ref="D238:E238"/>
    <mergeCell ref="D78:E78"/>
    <mergeCell ref="P213:T213"/>
    <mergeCell ref="D376:E376"/>
    <mergeCell ref="P464:V464"/>
    <mergeCell ref="R514:R515"/>
    <mergeCell ref="P504:V504"/>
    <mergeCell ref="P79:T79"/>
    <mergeCell ref="P244:T244"/>
    <mergeCell ref="P437:T437"/>
    <mergeCell ref="A361:O362"/>
    <mergeCell ref="P302:T302"/>
    <mergeCell ref="D174:E174"/>
    <mergeCell ref="A34:Z34"/>
    <mergeCell ref="D410:E410"/>
    <mergeCell ref="A368:Z368"/>
    <mergeCell ref="A73:Z73"/>
    <mergeCell ref="A266:Z266"/>
    <mergeCell ref="D131:E131"/>
    <mergeCell ref="A171:O172"/>
    <mergeCell ref="A431:Z431"/>
    <mergeCell ref="P56:T56"/>
    <mergeCell ref="P97:T97"/>
    <mergeCell ref="P59:V59"/>
    <mergeCell ref="P47:T47"/>
    <mergeCell ref="P131:T131"/>
    <mergeCell ref="P52:T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2025-08-01T08:13:17Z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