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Ташкент\Ташкент\"/>
    </mc:Choice>
  </mc:AlternateContent>
  <xr:revisionPtr revIDLastSave="0" documentId="13_ncr:1_{8C97F45D-799A-41F1-8811-3B8FB1E421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1" i="1" l="1"/>
  <c r="AH49" i="1"/>
  <c r="AH47" i="1"/>
  <c r="AH45" i="1"/>
  <c r="AH43" i="1"/>
  <c r="AH40" i="1"/>
  <c r="AH37" i="1"/>
  <c r="AH35" i="1"/>
  <c r="AH33" i="1"/>
  <c r="AH31" i="1"/>
  <c r="AH29" i="1"/>
  <c r="AH27" i="1"/>
  <c r="AH25" i="1"/>
  <c r="AH23" i="1"/>
  <c r="AH21" i="1"/>
  <c r="AH18" i="1"/>
  <c r="AH16" i="1"/>
  <c r="AH14" i="1"/>
  <c r="AH12" i="1"/>
  <c r="AH10" i="1"/>
  <c r="AH7" i="1"/>
  <c r="R52" i="1"/>
  <c r="AH52" i="1" s="1"/>
  <c r="R51" i="1"/>
  <c r="R50" i="1"/>
  <c r="AH50" i="1" s="1"/>
  <c r="R49" i="1"/>
  <c r="R48" i="1"/>
  <c r="AH48" i="1" s="1"/>
  <c r="R47" i="1"/>
  <c r="R46" i="1"/>
  <c r="AH46" i="1" s="1"/>
  <c r="R45" i="1"/>
  <c r="R44" i="1"/>
  <c r="AH44" i="1" s="1"/>
  <c r="R43" i="1"/>
  <c r="R42" i="1"/>
  <c r="AH42" i="1" s="1"/>
  <c r="R40" i="1"/>
  <c r="R39" i="1"/>
  <c r="AH39" i="1" s="1"/>
  <c r="R37" i="1"/>
  <c r="R36" i="1"/>
  <c r="AH36" i="1" s="1"/>
  <c r="R35" i="1"/>
  <c r="R34" i="1"/>
  <c r="AH34" i="1" s="1"/>
  <c r="R33" i="1"/>
  <c r="R32" i="1"/>
  <c r="AH32" i="1" s="1"/>
  <c r="R31" i="1"/>
  <c r="R30" i="1"/>
  <c r="AH30" i="1" s="1"/>
  <c r="R29" i="1"/>
  <c r="R28" i="1"/>
  <c r="AH28" i="1" s="1"/>
  <c r="R27" i="1"/>
  <c r="R26" i="1"/>
  <c r="AH26" i="1" s="1"/>
  <c r="R25" i="1"/>
  <c r="R24" i="1"/>
  <c r="AH24" i="1" s="1"/>
  <c r="R23" i="1"/>
  <c r="R22" i="1"/>
  <c r="AH22" i="1" s="1"/>
  <c r="R21" i="1"/>
  <c r="R19" i="1"/>
  <c r="AH19" i="1" s="1"/>
  <c r="R18" i="1"/>
  <c r="R17" i="1"/>
  <c r="AH17" i="1" s="1"/>
  <c r="R16" i="1"/>
  <c r="R15" i="1"/>
  <c r="AH15" i="1" s="1"/>
  <c r="R14" i="1"/>
  <c r="R13" i="1"/>
  <c r="AH13" i="1" s="1"/>
  <c r="R12" i="1"/>
  <c r="R11" i="1"/>
  <c r="AH11" i="1" s="1"/>
  <c r="R10" i="1"/>
  <c r="R8" i="1"/>
  <c r="AH8" i="1" s="1"/>
  <c r="R7" i="1"/>
  <c r="R6" i="1"/>
  <c r="AH6" i="1" s="1"/>
  <c r="R5" i="1" l="1"/>
  <c r="AI5" i="1"/>
  <c r="P65" i="1" l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L52" i="1"/>
  <c r="P51" i="1"/>
  <c r="V51" i="1" s="1"/>
  <c r="L51" i="1"/>
  <c r="P50" i="1"/>
  <c r="Q50" i="1" s="1"/>
  <c r="L50" i="1"/>
  <c r="P49" i="1"/>
  <c r="V49" i="1" s="1"/>
  <c r="L49" i="1"/>
  <c r="P48" i="1"/>
  <c r="L48" i="1"/>
  <c r="P47" i="1"/>
  <c r="V47" i="1" s="1"/>
  <c r="L47" i="1"/>
  <c r="P46" i="1"/>
  <c r="L46" i="1"/>
  <c r="F45" i="1"/>
  <c r="E45" i="1"/>
  <c r="P45" i="1" s="1"/>
  <c r="P44" i="1"/>
  <c r="L44" i="1"/>
  <c r="F43" i="1"/>
  <c r="E43" i="1"/>
  <c r="P43" i="1" s="1"/>
  <c r="P42" i="1"/>
  <c r="L42" i="1"/>
  <c r="P41" i="1"/>
  <c r="U41" i="1" s="1"/>
  <c r="L41" i="1"/>
  <c r="F40" i="1"/>
  <c r="E40" i="1"/>
  <c r="P40" i="1" s="1"/>
  <c r="P39" i="1"/>
  <c r="V39" i="1" s="1"/>
  <c r="L39" i="1"/>
  <c r="P38" i="1"/>
  <c r="U38" i="1" s="1"/>
  <c r="L38" i="1"/>
  <c r="P37" i="1"/>
  <c r="V37" i="1" s="1"/>
  <c r="L37" i="1"/>
  <c r="F36" i="1"/>
  <c r="E36" i="1"/>
  <c r="L36" i="1" s="1"/>
  <c r="F35" i="1"/>
  <c r="E35" i="1"/>
  <c r="P35" i="1" s="1"/>
  <c r="F34" i="1"/>
  <c r="E34" i="1"/>
  <c r="L34" i="1" s="1"/>
  <c r="F33" i="1"/>
  <c r="E33" i="1"/>
  <c r="P33" i="1" s="1"/>
  <c r="P32" i="1"/>
  <c r="L32" i="1"/>
  <c r="F32" i="1"/>
  <c r="F31" i="1"/>
  <c r="E31" i="1"/>
  <c r="L31" i="1" s="1"/>
  <c r="P30" i="1"/>
  <c r="V30" i="1" s="1"/>
  <c r="L30" i="1"/>
  <c r="P29" i="1"/>
  <c r="L29" i="1"/>
  <c r="P28" i="1"/>
  <c r="V28" i="1" s="1"/>
  <c r="L28" i="1"/>
  <c r="P27" i="1"/>
  <c r="L27" i="1"/>
  <c r="P26" i="1"/>
  <c r="V26" i="1" s="1"/>
  <c r="L26" i="1"/>
  <c r="P25" i="1"/>
  <c r="L25" i="1"/>
  <c r="F24" i="1"/>
  <c r="E24" i="1"/>
  <c r="P24" i="1" s="1"/>
  <c r="P23" i="1"/>
  <c r="Q23" i="1" s="1"/>
  <c r="L23" i="1"/>
  <c r="F22" i="1"/>
  <c r="E22" i="1"/>
  <c r="P22" i="1" s="1"/>
  <c r="F21" i="1"/>
  <c r="E21" i="1"/>
  <c r="L21" i="1" s="1"/>
  <c r="P20" i="1"/>
  <c r="U20" i="1" s="1"/>
  <c r="L20" i="1"/>
  <c r="P19" i="1"/>
  <c r="V19" i="1" s="1"/>
  <c r="L19" i="1"/>
  <c r="P18" i="1"/>
  <c r="L18" i="1"/>
  <c r="P17" i="1"/>
  <c r="V17" i="1" s="1"/>
  <c r="L17" i="1"/>
  <c r="F16" i="1"/>
  <c r="E16" i="1"/>
  <c r="L16" i="1" s="1"/>
  <c r="F15" i="1"/>
  <c r="E15" i="1"/>
  <c r="P14" i="1"/>
  <c r="Q14" i="1" s="1"/>
  <c r="L14" i="1"/>
  <c r="P13" i="1"/>
  <c r="V13" i="1" s="1"/>
  <c r="L13" i="1"/>
  <c r="P12" i="1"/>
  <c r="L12" i="1"/>
  <c r="P11" i="1"/>
  <c r="L11" i="1"/>
  <c r="P10" i="1"/>
  <c r="Q10" i="1" s="1"/>
  <c r="L10" i="1"/>
  <c r="P9" i="1"/>
  <c r="U9" i="1" s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33" i="1" l="1"/>
  <c r="Q22" i="1"/>
  <c r="U60" i="1"/>
  <c r="Q43" i="1"/>
  <c r="V9" i="1"/>
  <c r="Q40" i="1"/>
  <c r="U56" i="1"/>
  <c r="U64" i="1"/>
  <c r="V7" i="1"/>
  <c r="Q7" i="1"/>
  <c r="V11" i="1"/>
  <c r="Q11" i="1"/>
  <c r="V23" i="1"/>
  <c r="Q27" i="1"/>
  <c r="Q49" i="1"/>
  <c r="U29" i="1"/>
  <c r="U32" i="1"/>
  <c r="U39" i="1"/>
  <c r="U54" i="1"/>
  <c r="U58" i="1"/>
  <c r="U62" i="1"/>
  <c r="Q6" i="1"/>
  <c r="Q13" i="1"/>
  <c r="Q28" i="1"/>
  <c r="Q30" i="1"/>
  <c r="Q46" i="1"/>
  <c r="U12" i="1"/>
  <c r="U14" i="1"/>
  <c r="U18" i="1"/>
  <c r="U25" i="1"/>
  <c r="U35" i="1"/>
  <c r="U43" i="1"/>
  <c r="U45" i="1"/>
  <c r="P21" i="1"/>
  <c r="Q21" i="1" s="1"/>
  <c r="P31" i="1"/>
  <c r="Q31" i="1" s="1"/>
  <c r="P34" i="1"/>
  <c r="Q34" i="1" s="1"/>
  <c r="P36" i="1"/>
  <c r="P16" i="1"/>
  <c r="V16" i="1" s="1"/>
  <c r="U17" i="1"/>
  <c r="V22" i="1"/>
  <c r="V33" i="1"/>
  <c r="V35" i="1"/>
  <c r="V43" i="1"/>
  <c r="V45" i="1"/>
  <c r="U53" i="1"/>
  <c r="U55" i="1"/>
  <c r="U57" i="1"/>
  <c r="U59" i="1"/>
  <c r="U61" i="1"/>
  <c r="U63" i="1"/>
  <c r="U65" i="1"/>
  <c r="L24" i="1"/>
  <c r="V31" i="1"/>
  <c r="L40" i="1"/>
  <c r="F5" i="1"/>
  <c r="V10" i="1"/>
  <c r="V12" i="1"/>
  <c r="V14" i="1"/>
  <c r="P15" i="1"/>
  <c r="E5" i="1"/>
  <c r="L15" i="1"/>
  <c r="V18" i="1"/>
  <c r="V20" i="1"/>
  <c r="L22" i="1"/>
  <c r="V24" i="1"/>
  <c r="V25" i="1"/>
  <c r="V27" i="1"/>
  <c r="V29" i="1"/>
  <c r="V32" i="1"/>
  <c r="L33" i="1"/>
  <c r="L35" i="1"/>
  <c r="V38" i="1"/>
  <c r="V40" i="1"/>
  <c r="V41" i="1"/>
  <c r="U42" i="1"/>
  <c r="V42" i="1"/>
  <c r="L43" i="1"/>
  <c r="V44" i="1"/>
  <c r="L45" i="1"/>
  <c r="V46" i="1"/>
  <c r="V48" i="1"/>
  <c r="V50" i="1"/>
  <c r="V52" i="1"/>
  <c r="U33" i="1" l="1"/>
  <c r="V36" i="1"/>
  <c r="Q36" i="1"/>
  <c r="U31" i="1"/>
  <c r="U13" i="1"/>
  <c r="V34" i="1"/>
  <c r="U21" i="1"/>
  <c r="U49" i="1"/>
  <c r="U40" i="1"/>
  <c r="U28" i="1"/>
  <c r="U30" i="1"/>
  <c r="U26" i="1"/>
  <c r="U19" i="1"/>
  <c r="U6" i="1"/>
  <c r="U52" i="1"/>
  <c r="U48" i="1"/>
  <c r="U51" i="1"/>
  <c r="U47" i="1"/>
  <c r="U27" i="1"/>
  <c r="U11" i="1"/>
  <c r="U34" i="1"/>
  <c r="V21" i="1"/>
  <c r="Q16" i="1"/>
  <c r="U7" i="1"/>
  <c r="U8" i="1"/>
  <c r="U50" i="1"/>
  <c r="U46" i="1"/>
  <c r="U24" i="1"/>
  <c r="U37" i="1"/>
  <c r="U44" i="1"/>
  <c r="U23" i="1"/>
  <c r="U22" i="1"/>
  <c r="U10" i="1"/>
  <c r="L5" i="1"/>
  <c r="P5" i="1"/>
  <c r="V15" i="1"/>
  <c r="Q5" i="1" l="1"/>
  <c r="U36" i="1"/>
  <c r="U16" i="1"/>
  <c r="AH5" i="1"/>
  <c r="U15" i="1"/>
</calcChain>
</file>

<file path=xl/sharedStrings.xml><?xml version="1.0" encoding="utf-8"?>
<sst xmlns="http://schemas.openxmlformats.org/spreadsheetml/2006/main" count="219" uniqueCount="114">
  <si>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</si>
  <si>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</si>
  <si>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</si>
  <si>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</si>
  <si>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</si>
  <si>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</si>
  <si>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</si>
  <si>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</si>
  <si>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</si>
  <si>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</si>
  <si>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</si>
  <si>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</si>
  <si>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</si>
  <si>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</si>
  <si>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</si>
  <si>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</si>
  <si>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</si>
  <si>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</si>
  <si>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</si>
  <si>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</si>
  <si>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</si>
  <si>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</si>
  <si>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</si>
  <si>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</si>
  <si>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24,09,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</si>
  <si>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</si>
  <si>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</si>
  <si>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</si>
  <si>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</si>
  <si>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</si>
  <si>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</si>
  <si>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</si>
  <si>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</si>
  <si>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</si>
  <si>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</si>
  <si>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</si>
  <si>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</si>
  <si>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</si>
  <si>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</si>
  <si>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</si>
  <si>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17,09,25 списание 25кг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</si>
  <si>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</si>
  <si>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</si>
  <si>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</si>
  <si>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</si>
  <si>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</si>
  <si>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нужно увеличить продажи!!!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</si>
  <si>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</si>
  <si>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</si>
  <si>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</si>
  <si>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</si>
  <si>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</si>
  <si>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</si>
  <si>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</si>
  <si>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</si>
  <si>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нужно увеличить продажи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</si>
  <si>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</si>
  <si>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</si>
  <si>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</si>
  <si>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</si>
  <si>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</si>
  <si>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</si>
  <si>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</si>
  <si>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</si>
  <si>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</si>
  <si>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</si>
  <si>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</si>
  <si>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</si>
  <si>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</si>
  <si>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</si>
  <si>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</si>
  <si>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</si>
  <si>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</si>
  <si>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</si>
  <si>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</si>
  <si>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</si>
  <si>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</si>
  <si>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</si>
  <si>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</si>
  <si>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</si>
  <si>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</si>
  <si>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</si>
  <si>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</si>
  <si>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</si>
  <si>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</si>
  <si>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</si>
  <si>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</si>
  <si>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</si>
  <si>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</si>
  <si>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</si>
  <si>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</si>
  <si>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</si>
  <si>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</si>
  <si>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</si>
  <si>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</si>
  <si>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</si>
  <si>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</si>
  <si>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</si>
  <si>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</si>
  <si>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</si>
  <si>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</si>
  <si>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</si>
  <si>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</si>
  <si>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</si>
  <si>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</si>
  <si>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</si>
  <si>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18,09,25 списание недостача 120кг</t>
  </si>
  <si>
    <t>18,09,25 списание недостача 103кг</t>
  </si>
  <si>
    <t>18,09,25 списание недостача 97кг</t>
  </si>
  <si>
    <t>18,09,25 списание недостача 69кг</t>
  </si>
  <si>
    <t>18,09,25 списание недостача 154кг / по тф с НС уточнено</t>
  </si>
  <si>
    <t>тк</t>
  </si>
  <si>
    <t>заказ</t>
  </si>
  <si>
    <t>01,10,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</si>
</sst>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4.7109375" customWidth="1"/>
    <col min="10" max="10" width="1" customWidth="1"/>
    <col min="11" max="14" width="0.7109375" customWidth="1"/>
    <col min="15" max="17" width="7" customWidth="1"/>
    <col min="18" max="18" width="7" style="20" customWidth="1"/>
    <col min="19" max="19" width="7" customWidth="1"/>
    <col min="20" max="20" width="8.42578125" customWidth="1"/>
    <col min="21" max="22" width="5" customWidth="1"/>
    <col min="23" max="32" width="6" customWidth="1"/>
    <col min="33" max="33" width="31.140625" customWidth="1"/>
    <col min="34" max="34" width="7" customWidth="1"/>
    <col min="35" max="35" width="8" customWidth="1"/>
    <col min="36" max="36" width="2.140625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112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113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 t="s">
        <v>111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8447.9259999999995</v>
      </c>
      <c r="F5" s="4">
        <f>SUM(F6:F487)</f>
        <v>14945.124999999998</v>
      </c>
      <c r="G5" s="8"/>
      <c r="H5" s="1"/>
      <c r="I5" s="1"/>
      <c r="J5" s="1"/>
      <c r="K5" s="4">
        <f t="shared" ref="K5:S5" si="0">SUM(K6:K487)</f>
        <v>0</v>
      </c>
      <c r="L5" s="4">
        <f t="shared" si="0"/>
        <v>8447.9259999999995</v>
      </c>
      <c r="M5" s="4">
        <f t="shared" si="0"/>
        <v>0</v>
      </c>
      <c r="N5" s="4">
        <f t="shared" si="0"/>
        <v>0</v>
      </c>
      <c r="O5" s="4">
        <f t="shared" si="0"/>
        <v>7331.816059757236</v>
      </c>
      <c r="P5" s="4">
        <f t="shared" si="0"/>
        <v>1689.5852000000004</v>
      </c>
      <c r="Q5" s="4">
        <f t="shared" si="0"/>
        <v>6954.522987301586</v>
      </c>
      <c r="R5" s="4">
        <f t="shared" si="0"/>
        <v>9457.3716153127934</v>
      </c>
      <c r="S5" s="4">
        <f t="shared" si="0"/>
        <v>0</v>
      </c>
      <c r="T5" s="1"/>
      <c r="U5" s="1"/>
      <c r="V5" s="1"/>
      <c r="W5" s="4">
        <f t="shared" ref="W5:AF5" si="1">SUM(W6:W487)</f>
        <v>1900.9028000000008</v>
      </c>
      <c r="X5" s="4">
        <f t="shared" si="1"/>
        <v>2160.3337999999994</v>
      </c>
      <c r="Y5" s="4">
        <f t="shared" si="1"/>
        <v>1936.0276000000001</v>
      </c>
      <c r="Z5" s="4">
        <f t="shared" si="1"/>
        <v>1666.5159999999996</v>
      </c>
      <c r="AA5" s="4">
        <f t="shared" si="1"/>
        <v>2261.7077999999997</v>
      </c>
      <c r="AB5" s="4">
        <f t="shared" si="1"/>
        <v>1835.7954000000002</v>
      </c>
      <c r="AC5" s="4">
        <f t="shared" si="1"/>
        <v>1721.1905999999999</v>
      </c>
      <c r="AD5" s="4">
        <f t="shared" si="1"/>
        <v>2394.4891999999995</v>
      </c>
      <c r="AE5" s="4">
        <f t="shared" si="1"/>
        <v>2355.3222000000005</v>
      </c>
      <c r="AF5" s="4">
        <f t="shared" si="1"/>
        <v>467.75200000000007</v>
      </c>
      <c r="AG5" s="1"/>
      <c r="AH5" s="4">
        <f>SUM(AH6:AH487)</f>
        <v>7270</v>
      </c>
      <c r="AI5" s="4">
        <f>SUM(AI6:AI487)</f>
        <v>7270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375.28500000000003</v>
      </c>
      <c r="D6" s="1">
        <v>552.99800000000005</v>
      </c>
      <c r="E6" s="1">
        <v>248.07499999999999</v>
      </c>
      <c r="F6" s="1">
        <v>544.75699999999995</v>
      </c>
      <c r="G6" s="8">
        <v>1</v>
      </c>
      <c r="H6" s="1">
        <v>50</v>
      </c>
      <c r="I6" s="1"/>
      <c r="J6" s="1"/>
      <c r="K6" s="1"/>
      <c r="L6" s="1">
        <f t="shared" ref="L6:L37" si="2">E6-K6</f>
        <v>248.07499999999999</v>
      </c>
      <c r="M6" s="1"/>
      <c r="N6" s="1"/>
      <c r="O6" s="1">
        <v>0</v>
      </c>
      <c r="P6" s="1">
        <f t="shared" ref="P6:P37" si="3">E6/5</f>
        <v>49.614999999999995</v>
      </c>
      <c r="Q6" s="5">
        <f>18*P6-O6-F6</f>
        <v>348.31299999999999</v>
      </c>
      <c r="R6" s="5">
        <f>AI6/G6</f>
        <v>500</v>
      </c>
      <c r="S6" s="5"/>
      <c r="T6" s="1"/>
      <c r="U6" s="1">
        <f t="shared" ref="U6:U37" si="4">(F6+O6+Q6)/P6</f>
        <v>18</v>
      </c>
      <c r="V6" s="1">
        <f t="shared" ref="V6:V37" si="5">(F6+O6)/P6</f>
        <v>10.979683563438476</v>
      </c>
      <c r="W6" s="1">
        <v>39.811199999999999</v>
      </c>
      <c r="X6" s="1">
        <v>75.192800000000005</v>
      </c>
      <c r="Y6" s="1">
        <v>51.053800000000003</v>
      </c>
      <c r="Z6" s="1">
        <v>48.760800000000003</v>
      </c>
      <c r="AA6" s="1">
        <v>53.360400000000013</v>
      </c>
      <c r="AB6" s="1">
        <v>38.659399999999998</v>
      </c>
      <c r="AC6" s="1">
        <v>35.781799999999997</v>
      </c>
      <c r="AD6" s="1">
        <v>49.917400000000001</v>
      </c>
      <c r="AE6" s="1">
        <v>40.921199999999999</v>
      </c>
      <c r="AF6" s="1">
        <v>17.925999999999998</v>
      </c>
      <c r="AG6" s="19" t="s">
        <v>106</v>
      </c>
      <c r="AH6" s="1">
        <f>ROUND(G6*R6,0)</f>
        <v>500</v>
      </c>
      <c r="AI6" s="1">
        <v>500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37</v>
      </c>
      <c r="C7" s="1">
        <v>453.69099999999997</v>
      </c>
      <c r="D7" s="1">
        <v>456.35199999999998</v>
      </c>
      <c r="E7" s="1">
        <v>215.80500000000001</v>
      </c>
      <c r="F7" s="1">
        <v>672.51800000000003</v>
      </c>
      <c r="G7" s="8">
        <v>1</v>
      </c>
      <c r="H7" s="1">
        <v>55</v>
      </c>
      <c r="I7" s="1"/>
      <c r="J7" s="1"/>
      <c r="K7" s="1"/>
      <c r="L7" s="1">
        <f t="shared" si="2"/>
        <v>215.80500000000001</v>
      </c>
      <c r="M7" s="1"/>
      <c r="N7" s="1"/>
      <c r="O7" s="1">
        <v>0</v>
      </c>
      <c r="P7" s="1">
        <f t="shared" si="3"/>
        <v>43.161000000000001</v>
      </c>
      <c r="Q7" s="5">
        <f t="shared" ref="Q7" si="6">18*P7-O7-F7</f>
        <v>104.38</v>
      </c>
      <c r="R7" s="5">
        <f t="shared" ref="R7:R8" si="7">AI7/G7</f>
        <v>200</v>
      </c>
      <c r="S7" s="5"/>
      <c r="T7" s="1"/>
      <c r="U7" s="1">
        <f t="shared" si="4"/>
        <v>18</v>
      </c>
      <c r="V7" s="1">
        <f t="shared" si="5"/>
        <v>15.581613030281968</v>
      </c>
      <c r="W7" s="1">
        <v>44.670400000000001</v>
      </c>
      <c r="X7" s="1">
        <v>69.520600000000002</v>
      </c>
      <c r="Y7" s="1">
        <v>40.617199999999997</v>
      </c>
      <c r="Z7" s="1">
        <v>43.379600000000003</v>
      </c>
      <c r="AA7" s="1">
        <v>58.926000000000002</v>
      </c>
      <c r="AB7" s="1">
        <v>36.116399999999999</v>
      </c>
      <c r="AC7" s="1">
        <v>45.12</v>
      </c>
      <c r="AD7" s="1">
        <v>43.615400000000001</v>
      </c>
      <c r="AE7" s="1">
        <v>54.706000000000003</v>
      </c>
      <c r="AF7" s="1">
        <v>30.120200000000001</v>
      </c>
      <c r="AG7" s="1"/>
      <c r="AH7" s="1">
        <f t="shared" ref="AH7:AH8" si="8">ROUND(G7*R7,0)</f>
        <v>200</v>
      </c>
      <c r="AI7" s="1">
        <v>200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0.435</v>
      </c>
      <c r="D8" s="1"/>
      <c r="E8" s="1"/>
      <c r="F8" s="1"/>
      <c r="G8" s="8">
        <v>1</v>
      </c>
      <c r="H8" s="1">
        <v>180</v>
      </c>
      <c r="I8" s="1"/>
      <c r="J8" s="1"/>
      <c r="K8" s="1"/>
      <c r="L8" s="1">
        <f t="shared" si="2"/>
        <v>0</v>
      </c>
      <c r="M8" s="1"/>
      <c r="N8" s="1"/>
      <c r="O8" s="1">
        <v>50</v>
      </c>
      <c r="P8" s="1">
        <f t="shared" si="3"/>
        <v>0</v>
      </c>
      <c r="Q8" s="5"/>
      <c r="R8" s="5">
        <f t="shared" si="7"/>
        <v>0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0.75780000000000003</v>
      </c>
      <c r="X8" s="1">
        <v>2.1257999999999999</v>
      </c>
      <c r="Y8" s="1">
        <v>0.62960000000000005</v>
      </c>
      <c r="Z8" s="1">
        <v>0.9870000000000001</v>
      </c>
      <c r="AA8" s="1">
        <v>0.64039999999999997</v>
      </c>
      <c r="AB8" s="1">
        <v>0.53820000000000001</v>
      </c>
      <c r="AC8" s="1">
        <v>0.157</v>
      </c>
      <c r="AD8" s="1">
        <v>2.6669999999999998</v>
      </c>
      <c r="AE8" s="1">
        <v>0.90679999999999994</v>
      </c>
      <c r="AF8" s="1">
        <v>0.60160000000000002</v>
      </c>
      <c r="AG8" s="1" t="s">
        <v>40</v>
      </c>
      <c r="AH8" s="1">
        <f t="shared" si="8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41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2"/>
      <c r="T9" s="10"/>
      <c r="U9" s="10" t="e">
        <f t="shared" si="4"/>
        <v>#DIV/0!</v>
      </c>
      <c r="V9" s="10" t="e">
        <f t="shared" si="5"/>
        <v>#DIV/0!</v>
      </c>
      <c r="W9" s="10">
        <v>0</v>
      </c>
      <c r="X9" s="10">
        <v>0</v>
      </c>
      <c r="Y9" s="10">
        <v>0</v>
      </c>
      <c r="Z9" s="10">
        <v>0</v>
      </c>
      <c r="AA9" s="10">
        <v>-0.12</v>
      </c>
      <c r="AB9" s="10">
        <v>0</v>
      </c>
      <c r="AC9" s="10">
        <v>0</v>
      </c>
      <c r="AD9" s="10">
        <v>-0.14599999999999999</v>
      </c>
      <c r="AE9" s="10">
        <v>-0.29199999999999998</v>
      </c>
      <c r="AF9" s="10">
        <v>-7.3599999999999999E-2</v>
      </c>
      <c r="AG9" s="10" t="s">
        <v>42</v>
      </c>
      <c r="AH9" s="10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37</v>
      </c>
      <c r="C10" s="1">
        <v>120.973</v>
      </c>
      <c r="D10" s="1"/>
      <c r="E10" s="1">
        <v>43.354999999999997</v>
      </c>
      <c r="F10" s="1">
        <v>62.838999999999999</v>
      </c>
      <c r="G10" s="8">
        <v>1</v>
      </c>
      <c r="H10" s="1">
        <v>50</v>
      </c>
      <c r="I10" s="1"/>
      <c r="J10" s="1"/>
      <c r="K10" s="1"/>
      <c r="L10" s="1">
        <f t="shared" si="2"/>
        <v>43.354999999999997</v>
      </c>
      <c r="M10" s="1"/>
      <c r="N10" s="1"/>
      <c r="O10" s="1">
        <v>0</v>
      </c>
      <c r="P10" s="1">
        <f t="shared" si="3"/>
        <v>8.6709999999999994</v>
      </c>
      <c r="Q10" s="5">
        <f>15*P10-O10-F10</f>
        <v>67.225999999999999</v>
      </c>
      <c r="R10" s="5">
        <f t="shared" ref="R10:R19" si="9">AI10/G10</f>
        <v>100</v>
      </c>
      <c r="S10" s="5"/>
      <c r="T10" s="1"/>
      <c r="U10" s="1">
        <f t="shared" si="4"/>
        <v>15</v>
      </c>
      <c r="V10" s="1">
        <f t="shared" si="5"/>
        <v>7.2470303309883519</v>
      </c>
      <c r="W10" s="1">
        <v>11.391</v>
      </c>
      <c r="X10" s="1">
        <v>12.6096</v>
      </c>
      <c r="Y10" s="1">
        <v>12.332000000000001</v>
      </c>
      <c r="Z10" s="1">
        <v>6.2881999999999998</v>
      </c>
      <c r="AA10" s="1">
        <v>20.472999999999999</v>
      </c>
      <c r="AB10" s="1">
        <v>-7.3999999999999996E-2</v>
      </c>
      <c r="AC10" s="1">
        <v>12.724</v>
      </c>
      <c r="AD10" s="1">
        <v>8.9008000000000003</v>
      </c>
      <c r="AE10" s="1">
        <v>9.4531999999999989</v>
      </c>
      <c r="AF10" s="1">
        <v>0</v>
      </c>
      <c r="AG10" s="1"/>
      <c r="AH10" s="1">
        <f t="shared" ref="AH10:AH19" si="10">ROUND(G10*R10,0)</f>
        <v>100</v>
      </c>
      <c r="AI10" s="1">
        <v>100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37</v>
      </c>
      <c r="C11" s="1">
        <v>248.637</v>
      </c>
      <c r="D11" s="1">
        <v>259.19799999999998</v>
      </c>
      <c r="E11" s="1">
        <v>117.893</v>
      </c>
      <c r="F11" s="1">
        <v>372.76600000000002</v>
      </c>
      <c r="G11" s="8">
        <v>1</v>
      </c>
      <c r="H11" s="1">
        <v>60</v>
      </c>
      <c r="I11" s="1"/>
      <c r="J11" s="1"/>
      <c r="K11" s="1"/>
      <c r="L11" s="1">
        <f t="shared" si="2"/>
        <v>117.893</v>
      </c>
      <c r="M11" s="1"/>
      <c r="N11" s="1"/>
      <c r="O11" s="1">
        <v>0</v>
      </c>
      <c r="P11" s="1">
        <f t="shared" si="3"/>
        <v>23.578600000000002</v>
      </c>
      <c r="Q11" s="5">
        <f t="shared" ref="Q11:Q16" si="11">18*P11-O11-F11</f>
        <v>51.648799999999994</v>
      </c>
      <c r="R11" s="5">
        <f t="shared" si="9"/>
        <v>150</v>
      </c>
      <c r="S11" s="5"/>
      <c r="T11" s="1"/>
      <c r="U11" s="1">
        <f t="shared" si="4"/>
        <v>18</v>
      </c>
      <c r="V11" s="1">
        <f t="shared" si="5"/>
        <v>15.809505229318111</v>
      </c>
      <c r="W11" s="1">
        <v>21.7056</v>
      </c>
      <c r="X11" s="1">
        <v>36.222799999999999</v>
      </c>
      <c r="Y11" s="1">
        <v>18.4648</v>
      </c>
      <c r="Z11" s="1">
        <v>21.310600000000001</v>
      </c>
      <c r="AA11" s="1">
        <v>29.471399999999999</v>
      </c>
      <c r="AB11" s="1">
        <v>19.006599999999999</v>
      </c>
      <c r="AC11" s="1">
        <v>17.1782</v>
      </c>
      <c r="AD11" s="1">
        <v>29.041799999999999</v>
      </c>
      <c r="AE11" s="1">
        <v>29.707799999999999</v>
      </c>
      <c r="AF11" s="1">
        <v>16.192</v>
      </c>
      <c r="AG11" s="1"/>
      <c r="AH11" s="1">
        <f t="shared" si="10"/>
        <v>150</v>
      </c>
      <c r="AI11" s="1">
        <v>150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37</v>
      </c>
      <c r="C12" s="1">
        <v>331.947</v>
      </c>
      <c r="D12" s="1">
        <v>399.59699999999998</v>
      </c>
      <c r="E12" s="1">
        <v>154.73500000000001</v>
      </c>
      <c r="F12" s="1">
        <v>558.44500000000005</v>
      </c>
      <c r="G12" s="8">
        <v>1</v>
      </c>
      <c r="H12" s="1">
        <v>60</v>
      </c>
      <c r="I12" s="1"/>
      <c r="J12" s="1"/>
      <c r="K12" s="1"/>
      <c r="L12" s="1">
        <f t="shared" si="2"/>
        <v>154.73500000000001</v>
      </c>
      <c r="M12" s="1"/>
      <c r="N12" s="1"/>
      <c r="O12" s="1">
        <v>0</v>
      </c>
      <c r="P12" s="1">
        <f t="shared" si="3"/>
        <v>30.947000000000003</v>
      </c>
      <c r="Q12" s="5"/>
      <c r="R12" s="5">
        <f t="shared" si="9"/>
        <v>200</v>
      </c>
      <c r="S12" s="5"/>
      <c r="T12" s="1"/>
      <c r="U12" s="1">
        <f t="shared" si="4"/>
        <v>18.045206320483405</v>
      </c>
      <c r="V12" s="1">
        <f t="shared" si="5"/>
        <v>18.045206320483405</v>
      </c>
      <c r="W12" s="1">
        <v>22.4068</v>
      </c>
      <c r="X12" s="1">
        <v>42.535400000000003</v>
      </c>
      <c r="Y12" s="1">
        <v>16.547599999999999</v>
      </c>
      <c r="Z12" s="1">
        <v>17.350000000000001</v>
      </c>
      <c r="AA12" s="1">
        <v>42.144599999999997</v>
      </c>
      <c r="AB12" s="1">
        <v>21.6478</v>
      </c>
      <c r="AC12" s="1">
        <v>33.284799999999997</v>
      </c>
      <c r="AD12" s="1">
        <v>36.869600000000013</v>
      </c>
      <c r="AE12" s="1">
        <v>26.222999999999999</v>
      </c>
      <c r="AF12" s="1">
        <v>11.155799999999999</v>
      </c>
      <c r="AH12" s="1">
        <f t="shared" si="10"/>
        <v>200</v>
      </c>
      <c r="AI12" s="1">
        <v>200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37</v>
      </c>
      <c r="C13" s="1">
        <v>184.97900000000001</v>
      </c>
      <c r="D13" s="1">
        <v>103.648</v>
      </c>
      <c r="E13" s="1">
        <v>80.277000000000001</v>
      </c>
      <c r="F13" s="1">
        <v>192.89500000000001</v>
      </c>
      <c r="G13" s="8">
        <v>1</v>
      </c>
      <c r="H13" s="1">
        <v>40</v>
      </c>
      <c r="I13" s="1"/>
      <c r="J13" s="1"/>
      <c r="K13" s="1"/>
      <c r="L13" s="1">
        <f t="shared" si="2"/>
        <v>80.277000000000001</v>
      </c>
      <c r="M13" s="1"/>
      <c r="N13" s="1"/>
      <c r="O13" s="1">
        <v>50</v>
      </c>
      <c r="P13" s="1">
        <f t="shared" si="3"/>
        <v>16.055399999999999</v>
      </c>
      <c r="Q13" s="5">
        <f t="shared" si="11"/>
        <v>46.102199999999954</v>
      </c>
      <c r="R13" s="5">
        <f t="shared" si="9"/>
        <v>100</v>
      </c>
      <c r="S13" s="5"/>
      <c r="T13" s="1"/>
      <c r="U13" s="1">
        <f t="shared" si="4"/>
        <v>18</v>
      </c>
      <c r="V13" s="1">
        <f t="shared" si="5"/>
        <v>15.128554878732391</v>
      </c>
      <c r="W13" s="1">
        <v>16.852799999999998</v>
      </c>
      <c r="X13" s="1">
        <v>19.257200000000001</v>
      </c>
      <c r="Y13" s="1">
        <v>15.447800000000001</v>
      </c>
      <c r="Z13" s="1">
        <v>20.826000000000001</v>
      </c>
      <c r="AA13" s="1">
        <v>20.296800000000001</v>
      </c>
      <c r="AB13" s="1">
        <v>14.6204</v>
      </c>
      <c r="AC13" s="1">
        <v>18.068000000000001</v>
      </c>
      <c r="AD13" s="1">
        <v>17.513400000000001</v>
      </c>
      <c r="AE13" s="1">
        <v>21.174399999999999</v>
      </c>
      <c r="AF13" s="1">
        <v>0.13739999999999999</v>
      </c>
      <c r="AG13" s="1"/>
      <c r="AH13" s="1">
        <f t="shared" si="10"/>
        <v>100</v>
      </c>
      <c r="AI13" s="1">
        <v>100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49</v>
      </c>
      <c r="C14" s="1">
        <v>285</v>
      </c>
      <c r="D14" s="1">
        <v>348</v>
      </c>
      <c r="E14" s="1">
        <v>330</v>
      </c>
      <c r="F14" s="1">
        <v>300</v>
      </c>
      <c r="G14" s="8">
        <v>0.35</v>
      </c>
      <c r="H14" s="1">
        <v>40</v>
      </c>
      <c r="I14" s="1"/>
      <c r="J14" s="1"/>
      <c r="K14" s="1"/>
      <c r="L14" s="1">
        <f t="shared" si="2"/>
        <v>330</v>
      </c>
      <c r="M14" s="1"/>
      <c r="N14" s="1"/>
      <c r="O14" s="1">
        <v>428.57142857142861</v>
      </c>
      <c r="P14" s="1">
        <f t="shared" si="3"/>
        <v>66</v>
      </c>
      <c r="Q14" s="5">
        <f t="shared" si="11"/>
        <v>459.42857142857133</v>
      </c>
      <c r="R14" s="5">
        <f t="shared" si="9"/>
        <v>428.57142857142861</v>
      </c>
      <c r="S14" s="5"/>
      <c r="T14" s="1"/>
      <c r="U14" s="1">
        <f t="shared" si="4"/>
        <v>18</v>
      </c>
      <c r="V14" s="1">
        <f t="shared" si="5"/>
        <v>11.038961038961041</v>
      </c>
      <c r="W14" s="1">
        <v>56.6</v>
      </c>
      <c r="X14" s="1">
        <v>84</v>
      </c>
      <c r="Y14" s="1">
        <v>85.6</v>
      </c>
      <c r="Z14" s="1">
        <v>59.2</v>
      </c>
      <c r="AA14" s="1">
        <v>55</v>
      </c>
      <c r="AB14" s="1">
        <v>71.2</v>
      </c>
      <c r="AC14" s="1">
        <v>61.6</v>
      </c>
      <c r="AD14" s="1">
        <v>75.599999999999994</v>
      </c>
      <c r="AE14" s="1">
        <v>81.400000000000006</v>
      </c>
      <c r="AF14" s="1">
        <v>-1</v>
      </c>
      <c r="AG14" s="1"/>
      <c r="AH14" s="1">
        <f t="shared" si="10"/>
        <v>150</v>
      </c>
      <c r="AI14" s="1">
        <v>150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88.319000000000003</v>
      </c>
      <c r="D15" s="1">
        <v>148.286</v>
      </c>
      <c r="E15" s="16">
        <f>53.787+E53</f>
        <v>71.283999999999992</v>
      </c>
      <c r="F15" s="16">
        <f>177.665+F53</f>
        <v>172.547</v>
      </c>
      <c r="G15" s="8">
        <v>1</v>
      </c>
      <c r="H15" s="1">
        <v>40</v>
      </c>
      <c r="I15" s="1"/>
      <c r="J15" s="1"/>
      <c r="K15" s="1"/>
      <c r="L15" s="1">
        <f t="shared" si="2"/>
        <v>71.283999999999992</v>
      </c>
      <c r="M15" s="1"/>
      <c r="N15" s="1"/>
      <c r="O15" s="1">
        <v>100</v>
      </c>
      <c r="P15" s="1">
        <f t="shared" si="3"/>
        <v>14.256799999999998</v>
      </c>
      <c r="Q15" s="5"/>
      <c r="R15" s="5">
        <f t="shared" si="9"/>
        <v>100</v>
      </c>
      <c r="S15" s="5"/>
      <c r="T15" s="1"/>
      <c r="U15" s="1">
        <f t="shared" si="4"/>
        <v>19.116982773132825</v>
      </c>
      <c r="V15" s="1">
        <f t="shared" si="5"/>
        <v>19.116982773132825</v>
      </c>
      <c r="W15" s="1">
        <v>18.3004</v>
      </c>
      <c r="X15" s="1">
        <v>18.089400000000001</v>
      </c>
      <c r="Y15" s="1">
        <v>18.911799999999999</v>
      </c>
      <c r="Z15" s="1">
        <v>26.3384</v>
      </c>
      <c r="AA15" s="1">
        <v>18.895800000000001</v>
      </c>
      <c r="AB15" s="1">
        <v>18.6648</v>
      </c>
      <c r="AC15" s="1">
        <v>21.713999999999999</v>
      </c>
      <c r="AD15" s="1">
        <v>24.297999999999998</v>
      </c>
      <c r="AE15" s="1">
        <v>23.623200000000001</v>
      </c>
      <c r="AF15" s="1">
        <v>-0.42</v>
      </c>
      <c r="AG15" s="1"/>
      <c r="AH15" s="1">
        <f t="shared" si="10"/>
        <v>100</v>
      </c>
      <c r="AI15" s="1"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49</v>
      </c>
      <c r="C16" s="1">
        <v>266</v>
      </c>
      <c r="D16" s="1">
        <v>432</v>
      </c>
      <c r="E16" s="16">
        <f>260+E54</f>
        <v>323</v>
      </c>
      <c r="F16" s="16">
        <f>432+F54</f>
        <v>391</v>
      </c>
      <c r="G16" s="8">
        <v>0.35</v>
      </c>
      <c r="H16" s="1">
        <v>40</v>
      </c>
      <c r="I16" s="1"/>
      <c r="J16" s="1"/>
      <c r="K16" s="1"/>
      <c r="L16" s="1">
        <f t="shared" si="2"/>
        <v>323</v>
      </c>
      <c r="M16" s="1"/>
      <c r="N16" s="1"/>
      <c r="O16" s="1">
        <v>428.57142857142861</v>
      </c>
      <c r="P16" s="1">
        <f t="shared" si="3"/>
        <v>64.599999999999994</v>
      </c>
      <c r="Q16" s="5">
        <f t="shared" si="11"/>
        <v>343.22857142857129</v>
      </c>
      <c r="R16" s="5">
        <f t="shared" si="9"/>
        <v>428.57142857142861</v>
      </c>
      <c r="S16" s="5"/>
      <c r="T16" s="1"/>
      <c r="U16" s="1">
        <f t="shared" si="4"/>
        <v>18</v>
      </c>
      <c r="V16" s="1">
        <f t="shared" si="5"/>
        <v>12.686864219371962</v>
      </c>
      <c r="W16" s="1">
        <v>55.2</v>
      </c>
      <c r="X16" s="1">
        <v>86.2</v>
      </c>
      <c r="Y16" s="1">
        <v>84.8</v>
      </c>
      <c r="Z16" s="1">
        <v>59.6</v>
      </c>
      <c r="AA16" s="1">
        <v>67.2</v>
      </c>
      <c r="AB16" s="1">
        <v>97</v>
      </c>
      <c r="AC16" s="1">
        <v>70</v>
      </c>
      <c r="AD16" s="1">
        <v>86.6</v>
      </c>
      <c r="AE16" s="1">
        <v>90.8</v>
      </c>
      <c r="AF16" s="1">
        <v>-0.2</v>
      </c>
      <c r="AG16" s="1"/>
      <c r="AH16" s="1">
        <f t="shared" si="10"/>
        <v>150</v>
      </c>
      <c r="AI16" s="1">
        <v>150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37</v>
      </c>
      <c r="C17" s="1">
        <v>105.386</v>
      </c>
      <c r="D17" s="1">
        <v>103.389</v>
      </c>
      <c r="E17" s="1">
        <v>11.772</v>
      </c>
      <c r="F17" s="1">
        <v>89.965999999999994</v>
      </c>
      <c r="G17" s="8">
        <v>1</v>
      </c>
      <c r="H17" s="1">
        <v>40</v>
      </c>
      <c r="I17" s="1"/>
      <c r="J17" s="1"/>
      <c r="K17" s="1"/>
      <c r="L17" s="1">
        <f t="shared" si="2"/>
        <v>11.772</v>
      </c>
      <c r="M17" s="1"/>
      <c r="N17" s="1"/>
      <c r="O17" s="1">
        <v>100</v>
      </c>
      <c r="P17" s="1">
        <f t="shared" si="3"/>
        <v>2.3544</v>
      </c>
      <c r="Q17" s="5"/>
      <c r="R17" s="5">
        <f t="shared" si="9"/>
        <v>70</v>
      </c>
      <c r="S17" s="5"/>
      <c r="T17" s="1"/>
      <c r="U17" s="1">
        <f t="shared" si="4"/>
        <v>80.685524974515801</v>
      </c>
      <c r="V17" s="1">
        <f t="shared" si="5"/>
        <v>80.685524974515801</v>
      </c>
      <c r="W17" s="1">
        <v>13.5174</v>
      </c>
      <c r="X17" s="1">
        <v>15.092599999999999</v>
      </c>
      <c r="Y17" s="1">
        <v>12.070600000000001</v>
      </c>
      <c r="Z17" s="1">
        <v>13.2996</v>
      </c>
      <c r="AA17" s="1">
        <v>16.164000000000001</v>
      </c>
      <c r="AB17" s="1">
        <v>14.472</v>
      </c>
      <c r="AC17" s="1">
        <v>10.853999999999999</v>
      </c>
      <c r="AD17" s="1">
        <v>18.773199999999999</v>
      </c>
      <c r="AE17" s="1">
        <v>16.959399999999999</v>
      </c>
      <c r="AF17" s="1">
        <v>-0.32540000000000002</v>
      </c>
      <c r="AG17" s="19" t="s">
        <v>107</v>
      </c>
      <c r="AH17" s="1">
        <f t="shared" si="10"/>
        <v>70</v>
      </c>
      <c r="AI17" s="1">
        <v>70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171.27799999999999</v>
      </c>
      <c r="D18" s="1"/>
      <c r="E18" s="1">
        <v>20.658999999999999</v>
      </c>
      <c r="F18" s="1">
        <v>117.08499999999999</v>
      </c>
      <c r="G18" s="8">
        <v>1</v>
      </c>
      <c r="H18" s="1">
        <v>45</v>
      </c>
      <c r="I18" s="1"/>
      <c r="J18" s="1"/>
      <c r="K18" s="1"/>
      <c r="L18" s="1">
        <f t="shared" si="2"/>
        <v>20.658999999999999</v>
      </c>
      <c r="M18" s="1"/>
      <c r="N18" s="1"/>
      <c r="O18" s="1">
        <v>0</v>
      </c>
      <c r="P18" s="1">
        <f t="shared" si="3"/>
        <v>4.1318000000000001</v>
      </c>
      <c r="Q18" s="5"/>
      <c r="R18" s="5">
        <f t="shared" si="9"/>
        <v>80</v>
      </c>
      <c r="S18" s="5"/>
      <c r="T18" s="1"/>
      <c r="U18" s="1">
        <f t="shared" si="4"/>
        <v>28.337528437968921</v>
      </c>
      <c r="V18" s="1">
        <f t="shared" si="5"/>
        <v>28.337528437968921</v>
      </c>
      <c r="W18" s="1">
        <v>6.1862000000000004</v>
      </c>
      <c r="X18" s="1">
        <v>11.1876</v>
      </c>
      <c r="Y18" s="1">
        <v>21.934799999999999</v>
      </c>
      <c r="Z18" s="1">
        <v>18.319800000000001</v>
      </c>
      <c r="AA18" s="1">
        <v>22.885200000000001</v>
      </c>
      <c r="AB18" s="1">
        <v>11.314</v>
      </c>
      <c r="AC18" s="1">
        <v>20.178999999999998</v>
      </c>
      <c r="AD18" s="1">
        <v>25.7178</v>
      </c>
      <c r="AE18" s="1">
        <v>7.3292000000000002</v>
      </c>
      <c r="AF18" s="1">
        <v>1.3198000000000001</v>
      </c>
      <c r="AG18" s="18" t="s">
        <v>46</v>
      </c>
      <c r="AH18" s="1">
        <f t="shared" si="10"/>
        <v>80</v>
      </c>
      <c r="AI18" s="1">
        <v>80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49</v>
      </c>
      <c r="C19" s="1">
        <v>192</v>
      </c>
      <c r="D19" s="1">
        <v>84</v>
      </c>
      <c r="E19" s="1">
        <v>43</v>
      </c>
      <c r="F19" s="1">
        <v>208</v>
      </c>
      <c r="G19" s="8">
        <v>0.6</v>
      </c>
      <c r="H19" s="1">
        <v>45</v>
      </c>
      <c r="I19" s="1"/>
      <c r="J19" s="1"/>
      <c r="K19" s="1"/>
      <c r="L19" s="1">
        <f t="shared" si="2"/>
        <v>43</v>
      </c>
      <c r="M19" s="1"/>
      <c r="N19" s="1"/>
      <c r="O19" s="1">
        <v>0</v>
      </c>
      <c r="P19" s="1">
        <f t="shared" si="3"/>
        <v>8.6</v>
      </c>
      <c r="Q19" s="5"/>
      <c r="R19" s="5">
        <f t="shared" si="9"/>
        <v>83.333333333333343</v>
      </c>
      <c r="S19" s="5"/>
      <c r="T19" s="1"/>
      <c r="U19" s="1">
        <f t="shared" si="4"/>
        <v>24.186046511627907</v>
      </c>
      <c r="V19" s="1">
        <f t="shared" si="5"/>
        <v>24.186046511627907</v>
      </c>
      <c r="W19" s="1">
        <v>15.8</v>
      </c>
      <c r="X19" s="1">
        <v>7.2</v>
      </c>
      <c r="Y19" s="1">
        <v>10.6</v>
      </c>
      <c r="Z19" s="1">
        <v>20</v>
      </c>
      <c r="AA19" s="1">
        <v>16.399999999999999</v>
      </c>
      <c r="AB19" s="1">
        <v>5.2</v>
      </c>
      <c r="AC19" s="1">
        <v>10.8</v>
      </c>
      <c r="AD19" s="1">
        <v>31.4</v>
      </c>
      <c r="AE19" s="1">
        <v>7</v>
      </c>
      <c r="AF19" s="1">
        <v>13</v>
      </c>
      <c r="AG19" s="18" t="s">
        <v>46</v>
      </c>
      <c r="AH19" s="1">
        <f t="shared" si="10"/>
        <v>50</v>
      </c>
      <c r="AI19" s="1">
        <v>50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56</v>
      </c>
      <c r="B20" s="10" t="s">
        <v>49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57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-0.4</v>
      </c>
      <c r="AD20" s="10">
        <v>0</v>
      </c>
      <c r="AE20" s="10">
        <v>-2.2000000000000002</v>
      </c>
      <c r="AF20" s="10">
        <v>-0.4</v>
      </c>
      <c r="AG20" s="10" t="s">
        <v>58</v>
      </c>
      <c r="AH20" s="1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331.40100000000001</v>
      </c>
      <c r="D21" s="1">
        <v>109.78700000000001</v>
      </c>
      <c r="E21" s="16">
        <f>142.41+E55</f>
        <v>167.75299999999999</v>
      </c>
      <c r="F21" s="16">
        <f>280.856+F55</f>
        <v>261.49700000000001</v>
      </c>
      <c r="G21" s="8">
        <v>1</v>
      </c>
      <c r="H21" s="1">
        <v>45</v>
      </c>
      <c r="I21" s="1"/>
      <c r="J21" s="1"/>
      <c r="K21" s="1"/>
      <c r="L21" s="1">
        <f t="shared" si="2"/>
        <v>167.75299999999999</v>
      </c>
      <c r="M21" s="1"/>
      <c r="N21" s="1"/>
      <c r="O21" s="1">
        <v>250</v>
      </c>
      <c r="P21" s="1">
        <f t="shared" si="3"/>
        <v>33.550599999999996</v>
      </c>
      <c r="Q21" s="5">
        <f t="shared" ref="Q21:Q34" si="12">18*P21-O21-F21</f>
        <v>92.413799999999867</v>
      </c>
      <c r="R21" s="5">
        <f t="shared" ref="R21:R37" si="13">AI21/G21</f>
        <v>120</v>
      </c>
      <c r="S21" s="5"/>
      <c r="T21" s="1"/>
      <c r="U21" s="1">
        <f t="shared" si="4"/>
        <v>18</v>
      </c>
      <c r="V21" s="1">
        <f t="shared" si="5"/>
        <v>15.245539573062779</v>
      </c>
      <c r="W21" s="1">
        <v>37.227800000000002</v>
      </c>
      <c r="X21" s="1">
        <v>28.1114</v>
      </c>
      <c r="Y21" s="1">
        <v>42.4818</v>
      </c>
      <c r="Z21" s="1">
        <v>31.167000000000002</v>
      </c>
      <c r="AA21" s="1">
        <v>40.417999999999999</v>
      </c>
      <c r="AB21" s="1">
        <v>27.338200000000001</v>
      </c>
      <c r="AC21" s="1">
        <v>38.914999999999999</v>
      </c>
      <c r="AD21" s="1">
        <v>52.273000000000003</v>
      </c>
      <c r="AE21" s="1">
        <v>28.340800000000002</v>
      </c>
      <c r="AF21" s="1">
        <v>-0.88400000000000001</v>
      </c>
      <c r="AG21" s="1"/>
      <c r="AH21" s="1">
        <f t="shared" ref="AH21:AH37" si="14">ROUND(G21*R21,0)</f>
        <v>120</v>
      </c>
      <c r="AI21" s="1">
        <v>120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49</v>
      </c>
      <c r="C22" s="1">
        <v>318</v>
      </c>
      <c r="D22" s="1">
        <v>1</v>
      </c>
      <c r="E22" s="16">
        <f>127+E56</f>
        <v>159</v>
      </c>
      <c r="F22" s="16">
        <f>148+F56</f>
        <v>127</v>
      </c>
      <c r="G22" s="8">
        <v>0.4</v>
      </c>
      <c r="H22" s="1">
        <v>45</v>
      </c>
      <c r="I22" s="1"/>
      <c r="J22" s="1"/>
      <c r="K22" s="1"/>
      <c r="L22" s="1">
        <f t="shared" si="2"/>
        <v>159</v>
      </c>
      <c r="M22" s="1"/>
      <c r="N22" s="1"/>
      <c r="O22" s="1">
        <v>0</v>
      </c>
      <c r="P22" s="1">
        <f t="shared" si="3"/>
        <v>31.8</v>
      </c>
      <c r="Q22" s="5">
        <f>12*P22-O22-F22</f>
        <v>254.60000000000002</v>
      </c>
      <c r="R22" s="5">
        <f t="shared" si="13"/>
        <v>0</v>
      </c>
      <c r="S22" s="5"/>
      <c r="T22" s="1"/>
      <c r="U22" s="1">
        <f t="shared" si="4"/>
        <v>12</v>
      </c>
      <c r="V22" s="1">
        <f t="shared" si="5"/>
        <v>3.9937106918238992</v>
      </c>
      <c r="W22" s="1">
        <v>51</v>
      </c>
      <c r="X22" s="1">
        <v>43</v>
      </c>
      <c r="Y22" s="1">
        <v>56.6</v>
      </c>
      <c r="Z22" s="1">
        <v>61</v>
      </c>
      <c r="AA22" s="1">
        <v>83.4</v>
      </c>
      <c r="AB22" s="1">
        <v>59.6</v>
      </c>
      <c r="AC22" s="1">
        <v>71.400000000000006</v>
      </c>
      <c r="AD22" s="1">
        <v>72.2</v>
      </c>
      <c r="AE22" s="1">
        <v>87.8</v>
      </c>
      <c r="AF22" s="1">
        <v>-0.6</v>
      </c>
      <c r="AG22" s="1"/>
      <c r="AH22" s="1">
        <f t="shared" si="14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49</v>
      </c>
      <c r="C23" s="1">
        <v>349</v>
      </c>
      <c r="D23" s="1">
        <v>1</v>
      </c>
      <c r="E23" s="1">
        <v>136</v>
      </c>
      <c r="F23" s="1">
        <v>166</v>
      </c>
      <c r="G23" s="8">
        <v>0.4</v>
      </c>
      <c r="H23" s="1">
        <v>45</v>
      </c>
      <c r="I23" s="1"/>
      <c r="J23" s="1"/>
      <c r="K23" s="1"/>
      <c r="L23" s="1">
        <f t="shared" si="2"/>
        <v>136</v>
      </c>
      <c r="M23" s="1"/>
      <c r="N23" s="1"/>
      <c r="O23" s="1">
        <v>0</v>
      </c>
      <c r="P23" s="1">
        <f t="shared" si="3"/>
        <v>27.2</v>
      </c>
      <c r="Q23" s="5">
        <f>14*P23-O23-F23</f>
        <v>214.8</v>
      </c>
      <c r="R23" s="5">
        <f t="shared" si="13"/>
        <v>0</v>
      </c>
      <c r="S23" s="5"/>
      <c r="T23" s="1"/>
      <c r="U23" s="1">
        <f t="shared" si="4"/>
        <v>14</v>
      </c>
      <c r="V23" s="1">
        <f t="shared" si="5"/>
        <v>6.1029411764705888</v>
      </c>
      <c r="W23" s="1">
        <v>45</v>
      </c>
      <c r="X23" s="1">
        <v>39.799999999999997</v>
      </c>
      <c r="Y23" s="1">
        <v>48</v>
      </c>
      <c r="Z23" s="1">
        <v>41.8</v>
      </c>
      <c r="AA23" s="1">
        <v>50</v>
      </c>
      <c r="AB23" s="1">
        <v>42.2</v>
      </c>
      <c r="AC23" s="1">
        <v>57.6</v>
      </c>
      <c r="AD23" s="1">
        <v>59</v>
      </c>
      <c r="AE23" s="1">
        <v>77.2</v>
      </c>
      <c r="AF23" s="1">
        <v>0</v>
      </c>
      <c r="AG23" s="1"/>
      <c r="AH23" s="1">
        <f t="shared" si="14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37</v>
      </c>
      <c r="C24" s="1">
        <v>386.82299999999998</v>
      </c>
      <c r="D24" s="1">
        <v>158.34700000000001</v>
      </c>
      <c r="E24" s="16">
        <f>99.043+E57</f>
        <v>139.37100000000001</v>
      </c>
      <c r="F24" s="16">
        <f>398.796+F57</f>
        <v>369.29500000000002</v>
      </c>
      <c r="G24" s="8">
        <v>1</v>
      </c>
      <c r="H24" s="1">
        <v>40</v>
      </c>
      <c r="I24" s="1"/>
      <c r="J24" s="1"/>
      <c r="K24" s="1"/>
      <c r="L24" s="1">
        <f t="shared" si="2"/>
        <v>139.37100000000001</v>
      </c>
      <c r="M24" s="1"/>
      <c r="N24" s="1"/>
      <c r="O24" s="1">
        <v>200</v>
      </c>
      <c r="P24" s="1">
        <f t="shared" si="3"/>
        <v>27.874200000000002</v>
      </c>
      <c r="Q24" s="5"/>
      <c r="R24" s="5">
        <f t="shared" si="13"/>
        <v>150</v>
      </c>
      <c r="S24" s="5"/>
      <c r="T24" s="1"/>
      <c r="U24" s="1">
        <f t="shared" si="4"/>
        <v>20.423725165206537</v>
      </c>
      <c r="V24" s="1">
        <f t="shared" si="5"/>
        <v>20.423725165206537</v>
      </c>
      <c r="W24" s="1">
        <v>37.243600000000001</v>
      </c>
      <c r="X24" s="1">
        <v>40.004600000000003</v>
      </c>
      <c r="Y24" s="1">
        <v>45.374200000000002</v>
      </c>
      <c r="Z24" s="1">
        <v>25.124199999999998</v>
      </c>
      <c r="AA24" s="1">
        <v>50.785400000000003</v>
      </c>
      <c r="AB24" s="1">
        <v>35.566199999999988</v>
      </c>
      <c r="AC24" s="1">
        <v>37.991799999999998</v>
      </c>
      <c r="AD24" s="1">
        <v>46.525199999999998</v>
      </c>
      <c r="AE24" s="1">
        <v>26.251799999999999</v>
      </c>
      <c r="AF24" s="1">
        <v>-1.0604</v>
      </c>
      <c r="AG24" s="1"/>
      <c r="AH24" s="1">
        <f t="shared" si="14"/>
        <v>150</v>
      </c>
      <c r="AI24" s="1">
        <v>150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49</v>
      </c>
      <c r="C25" s="1">
        <v>359</v>
      </c>
      <c r="D25" s="1"/>
      <c r="E25" s="1">
        <v>26</v>
      </c>
      <c r="F25" s="1">
        <v>277</v>
      </c>
      <c r="G25" s="8">
        <v>0.35</v>
      </c>
      <c r="H25" s="1">
        <v>45</v>
      </c>
      <c r="I25" s="1"/>
      <c r="J25" s="1"/>
      <c r="K25" s="1"/>
      <c r="L25" s="1">
        <f t="shared" si="2"/>
        <v>26</v>
      </c>
      <c r="M25" s="1"/>
      <c r="N25" s="1"/>
      <c r="O25" s="1">
        <v>0</v>
      </c>
      <c r="P25" s="1">
        <f t="shared" si="3"/>
        <v>5.2</v>
      </c>
      <c r="Q25" s="5"/>
      <c r="R25" s="5">
        <f t="shared" si="13"/>
        <v>0</v>
      </c>
      <c r="S25" s="5"/>
      <c r="T25" s="1"/>
      <c r="U25" s="1">
        <f t="shared" si="4"/>
        <v>53.269230769230766</v>
      </c>
      <c r="V25" s="1">
        <f t="shared" si="5"/>
        <v>53.269230769230766</v>
      </c>
      <c r="W25" s="1">
        <v>24.4</v>
      </c>
      <c r="X25" s="1">
        <v>21</v>
      </c>
      <c r="Y25" s="1">
        <v>29</v>
      </c>
      <c r="Z25" s="1">
        <v>22.2</v>
      </c>
      <c r="AA25" s="1">
        <v>32.6</v>
      </c>
      <c r="AB25" s="1">
        <v>13.4</v>
      </c>
      <c r="AC25" s="1">
        <v>8</v>
      </c>
      <c r="AD25" s="1">
        <v>39.4</v>
      </c>
      <c r="AE25" s="1">
        <v>4.5999999999999996</v>
      </c>
      <c r="AF25" s="1">
        <v>15.8</v>
      </c>
      <c r="AG25" s="18" t="s">
        <v>46</v>
      </c>
      <c r="AH25" s="1">
        <f t="shared" si="14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171.387</v>
      </c>
      <c r="D26" s="1">
        <v>106.625</v>
      </c>
      <c r="E26" s="1">
        <v>57.127000000000002</v>
      </c>
      <c r="F26" s="1">
        <v>77.53</v>
      </c>
      <c r="G26" s="8">
        <v>1</v>
      </c>
      <c r="H26" s="1">
        <v>45</v>
      </c>
      <c r="I26" s="1"/>
      <c r="J26" s="1"/>
      <c r="K26" s="1"/>
      <c r="L26" s="1">
        <f t="shared" si="2"/>
        <v>57.127000000000002</v>
      </c>
      <c r="M26" s="1"/>
      <c r="N26" s="1"/>
      <c r="O26" s="1">
        <v>300</v>
      </c>
      <c r="P26" s="1">
        <f t="shared" si="3"/>
        <v>11.4254</v>
      </c>
      <c r="Q26" s="5"/>
      <c r="R26" s="5">
        <f t="shared" si="13"/>
        <v>100</v>
      </c>
      <c r="S26" s="5"/>
      <c r="T26" s="1"/>
      <c r="U26" s="1">
        <f t="shared" si="4"/>
        <v>33.043044444833441</v>
      </c>
      <c r="V26" s="1">
        <f t="shared" si="5"/>
        <v>33.043044444833441</v>
      </c>
      <c r="W26" s="1">
        <v>37.688200000000002</v>
      </c>
      <c r="X26" s="1">
        <v>25.6218</v>
      </c>
      <c r="Y26" s="1">
        <v>19.736599999999999</v>
      </c>
      <c r="Z26" s="1">
        <v>18.6174</v>
      </c>
      <c r="AA26" s="1">
        <v>41.1126</v>
      </c>
      <c r="AB26" s="1">
        <v>22.545999999999999</v>
      </c>
      <c r="AC26" s="1">
        <v>27.1752</v>
      </c>
      <c r="AD26" s="1">
        <v>55.891800000000003</v>
      </c>
      <c r="AE26" s="1">
        <v>23.865200000000002</v>
      </c>
      <c r="AF26" s="1">
        <v>0</v>
      </c>
      <c r="AG26" s="19" t="s">
        <v>108</v>
      </c>
      <c r="AH26" s="1">
        <f t="shared" si="14"/>
        <v>100</v>
      </c>
      <c r="AI26" s="1">
        <v>100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49</v>
      </c>
      <c r="C27" s="1">
        <v>338</v>
      </c>
      <c r="D27" s="1">
        <v>228</v>
      </c>
      <c r="E27" s="1">
        <v>179</v>
      </c>
      <c r="F27" s="1">
        <v>367</v>
      </c>
      <c r="G27" s="8">
        <v>0.45</v>
      </c>
      <c r="H27" s="1">
        <v>45</v>
      </c>
      <c r="I27" s="1"/>
      <c r="J27" s="1"/>
      <c r="K27" s="1"/>
      <c r="L27" s="1">
        <f t="shared" si="2"/>
        <v>179</v>
      </c>
      <c r="M27" s="1"/>
      <c r="N27" s="1"/>
      <c r="O27" s="1">
        <v>222.2222222222222</v>
      </c>
      <c r="P27" s="1">
        <f t="shared" si="3"/>
        <v>35.799999999999997</v>
      </c>
      <c r="Q27" s="5">
        <f t="shared" si="12"/>
        <v>55.177777777777806</v>
      </c>
      <c r="R27" s="5">
        <f t="shared" si="13"/>
        <v>111.11111111111111</v>
      </c>
      <c r="S27" s="5"/>
      <c r="T27" s="1"/>
      <c r="U27" s="1">
        <f t="shared" si="4"/>
        <v>18</v>
      </c>
      <c r="V27" s="1">
        <f t="shared" si="5"/>
        <v>16.458721291123524</v>
      </c>
      <c r="W27" s="1">
        <v>50.2</v>
      </c>
      <c r="X27" s="1">
        <v>43.6</v>
      </c>
      <c r="Y27" s="1">
        <v>41.8</v>
      </c>
      <c r="Z27" s="1">
        <v>45</v>
      </c>
      <c r="AA27" s="1">
        <v>51.2</v>
      </c>
      <c r="AB27" s="1">
        <v>39.799999999999997</v>
      </c>
      <c r="AC27" s="1">
        <v>44.6</v>
      </c>
      <c r="AD27" s="1">
        <v>60.4</v>
      </c>
      <c r="AE27" s="1">
        <v>53.2</v>
      </c>
      <c r="AF27" s="1">
        <v>-0.4</v>
      </c>
      <c r="AG27" s="1"/>
      <c r="AH27" s="1">
        <f t="shared" si="14"/>
        <v>50</v>
      </c>
      <c r="AI27" s="1">
        <v>50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37</v>
      </c>
      <c r="C28" s="1">
        <v>866.20799999999997</v>
      </c>
      <c r="D28" s="1">
        <v>496.76100000000002</v>
      </c>
      <c r="E28" s="1">
        <v>496.517</v>
      </c>
      <c r="F28" s="1">
        <v>631.11300000000006</v>
      </c>
      <c r="G28" s="8">
        <v>1</v>
      </c>
      <c r="H28" s="1">
        <v>45</v>
      </c>
      <c r="I28" s="1"/>
      <c r="J28" s="1"/>
      <c r="K28" s="1"/>
      <c r="L28" s="1">
        <f t="shared" si="2"/>
        <v>496.517</v>
      </c>
      <c r="M28" s="1"/>
      <c r="N28" s="1"/>
      <c r="O28" s="1">
        <v>800</v>
      </c>
      <c r="P28" s="1">
        <f t="shared" si="3"/>
        <v>99.303399999999996</v>
      </c>
      <c r="Q28" s="5">
        <f t="shared" si="12"/>
        <v>356.34819999999991</v>
      </c>
      <c r="R28" s="5">
        <f t="shared" si="13"/>
        <v>500</v>
      </c>
      <c r="S28" s="5"/>
      <c r="T28" s="1"/>
      <c r="U28" s="1">
        <f t="shared" si="4"/>
        <v>18</v>
      </c>
      <c r="V28" s="1">
        <f t="shared" si="5"/>
        <v>14.411520652867878</v>
      </c>
      <c r="W28" s="1">
        <v>122.3514</v>
      </c>
      <c r="X28" s="1">
        <v>104.4966</v>
      </c>
      <c r="Y28" s="1">
        <v>117.86499999999999</v>
      </c>
      <c r="Z28" s="1">
        <v>116.7268</v>
      </c>
      <c r="AA28" s="1">
        <v>117.46339999999999</v>
      </c>
      <c r="AB28" s="1">
        <v>98.387</v>
      </c>
      <c r="AC28" s="1">
        <v>87.63</v>
      </c>
      <c r="AD28" s="1">
        <v>134.69759999999999</v>
      </c>
      <c r="AE28" s="1">
        <v>124.9346</v>
      </c>
      <c r="AF28" s="1">
        <v>0</v>
      </c>
      <c r="AG28" s="19" t="s">
        <v>110</v>
      </c>
      <c r="AH28" s="1">
        <f t="shared" si="14"/>
        <v>500</v>
      </c>
      <c r="AI28" s="1">
        <v>500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57.793999999999997</v>
      </c>
      <c r="D29" s="1"/>
      <c r="E29" s="1">
        <v>5.3369999999999997</v>
      </c>
      <c r="F29" s="1">
        <v>33.381</v>
      </c>
      <c r="G29" s="8">
        <v>1</v>
      </c>
      <c r="H29" s="1">
        <v>40</v>
      </c>
      <c r="I29" s="1"/>
      <c r="J29" s="1"/>
      <c r="K29" s="1"/>
      <c r="L29" s="1">
        <f t="shared" si="2"/>
        <v>5.3369999999999997</v>
      </c>
      <c r="M29" s="1"/>
      <c r="N29" s="1"/>
      <c r="O29" s="1">
        <v>0</v>
      </c>
      <c r="P29" s="1">
        <f t="shared" si="3"/>
        <v>1.0673999999999999</v>
      </c>
      <c r="Q29" s="5"/>
      <c r="R29" s="5">
        <f t="shared" si="13"/>
        <v>50</v>
      </c>
      <c r="S29" s="5"/>
      <c r="T29" s="1"/>
      <c r="U29" s="1">
        <f t="shared" si="4"/>
        <v>31.273187183811132</v>
      </c>
      <c r="V29" s="1">
        <f t="shared" si="5"/>
        <v>31.273187183811132</v>
      </c>
      <c r="W29" s="1">
        <v>2.9087999999999998</v>
      </c>
      <c r="X29" s="1">
        <v>6.24</v>
      </c>
      <c r="Y29" s="1">
        <v>9.7493999999999996</v>
      </c>
      <c r="Z29" s="1">
        <v>3.5133999999999999</v>
      </c>
      <c r="AA29" s="1">
        <v>7.0115999999999996</v>
      </c>
      <c r="AB29" s="1">
        <v>5.8468</v>
      </c>
      <c r="AC29" s="1">
        <v>3.9735999999999998</v>
      </c>
      <c r="AD29" s="1">
        <v>13.9396</v>
      </c>
      <c r="AE29" s="1">
        <v>2.1798000000000002</v>
      </c>
      <c r="AF29" s="1">
        <v>0</v>
      </c>
      <c r="AG29" s="18" t="s">
        <v>46</v>
      </c>
      <c r="AH29" s="1">
        <f t="shared" si="14"/>
        <v>50</v>
      </c>
      <c r="AI29" s="1">
        <v>50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49</v>
      </c>
      <c r="C30" s="1">
        <v>495</v>
      </c>
      <c r="D30" s="1">
        <v>1</v>
      </c>
      <c r="E30" s="1">
        <v>147</v>
      </c>
      <c r="F30" s="1">
        <v>312</v>
      </c>
      <c r="G30" s="8">
        <v>0.4</v>
      </c>
      <c r="H30" s="1">
        <v>55</v>
      </c>
      <c r="I30" s="1"/>
      <c r="J30" s="1"/>
      <c r="K30" s="1"/>
      <c r="L30" s="1">
        <f t="shared" si="2"/>
        <v>147</v>
      </c>
      <c r="M30" s="1"/>
      <c r="N30" s="1"/>
      <c r="O30" s="1">
        <v>0</v>
      </c>
      <c r="P30" s="1">
        <f t="shared" si="3"/>
        <v>29.4</v>
      </c>
      <c r="Q30" s="5">
        <f t="shared" si="12"/>
        <v>217.19999999999993</v>
      </c>
      <c r="R30" s="5">
        <f t="shared" si="13"/>
        <v>250</v>
      </c>
      <c r="S30" s="5"/>
      <c r="T30" s="1"/>
      <c r="U30" s="1">
        <f t="shared" si="4"/>
        <v>18</v>
      </c>
      <c r="V30" s="1">
        <f t="shared" si="5"/>
        <v>10.612244897959185</v>
      </c>
      <c r="W30" s="1">
        <v>41.4</v>
      </c>
      <c r="X30" s="1">
        <v>24.2</v>
      </c>
      <c r="Y30" s="1">
        <v>43</v>
      </c>
      <c r="Z30" s="1">
        <v>24.8</v>
      </c>
      <c r="AA30" s="1">
        <v>37</v>
      </c>
      <c r="AB30" s="1">
        <v>44.4</v>
      </c>
      <c r="AC30" s="1">
        <v>36.200000000000003</v>
      </c>
      <c r="AD30" s="1">
        <v>51.2</v>
      </c>
      <c r="AE30" s="1">
        <v>31.4</v>
      </c>
      <c r="AF30" s="1">
        <v>17</v>
      </c>
      <c r="AG30" s="1"/>
      <c r="AH30" s="1">
        <f t="shared" si="14"/>
        <v>100</v>
      </c>
      <c r="AI30" s="1">
        <v>100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37</v>
      </c>
      <c r="C31" s="1">
        <v>642.26400000000001</v>
      </c>
      <c r="D31" s="1">
        <v>516.89800000000002</v>
      </c>
      <c r="E31" s="16">
        <f>238.644+E58</f>
        <v>353.34300000000002</v>
      </c>
      <c r="F31" s="16">
        <f>885.311+F58</f>
        <v>785.51200000000006</v>
      </c>
      <c r="G31" s="8">
        <v>1</v>
      </c>
      <c r="H31" s="1">
        <v>60</v>
      </c>
      <c r="I31" s="1"/>
      <c r="J31" s="1"/>
      <c r="K31" s="1"/>
      <c r="L31" s="1">
        <f t="shared" si="2"/>
        <v>353.34300000000002</v>
      </c>
      <c r="M31" s="1"/>
      <c r="N31" s="1"/>
      <c r="O31" s="1">
        <v>150</v>
      </c>
      <c r="P31" s="1">
        <f t="shared" si="3"/>
        <v>70.668599999999998</v>
      </c>
      <c r="Q31" s="5">
        <f t="shared" si="12"/>
        <v>336.52279999999985</v>
      </c>
      <c r="R31" s="5">
        <f t="shared" si="13"/>
        <v>300</v>
      </c>
      <c r="S31" s="5"/>
      <c r="T31" s="1"/>
      <c r="U31" s="1">
        <f t="shared" si="4"/>
        <v>18</v>
      </c>
      <c r="V31" s="1">
        <f t="shared" si="5"/>
        <v>13.238015186376977</v>
      </c>
      <c r="W31" s="1">
        <v>63.731999999999992</v>
      </c>
      <c r="X31" s="1">
        <v>107.76260000000001</v>
      </c>
      <c r="Y31" s="1">
        <v>62.413800000000002</v>
      </c>
      <c r="Z31" s="1">
        <v>63.05060000000001</v>
      </c>
      <c r="AA31" s="1">
        <v>76.724199999999996</v>
      </c>
      <c r="AB31" s="1">
        <v>66.152799999999985</v>
      </c>
      <c r="AC31" s="1">
        <v>73.025000000000006</v>
      </c>
      <c r="AD31" s="1">
        <v>97.113199999999992</v>
      </c>
      <c r="AE31" s="1">
        <v>134.51140000000001</v>
      </c>
      <c r="AF31" s="1">
        <v>37.9392</v>
      </c>
      <c r="AG31" s="1"/>
      <c r="AH31" s="1">
        <f t="shared" si="14"/>
        <v>300</v>
      </c>
      <c r="AI31" s="1">
        <v>300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49</v>
      </c>
      <c r="C32" s="1">
        <v>479</v>
      </c>
      <c r="D32" s="1"/>
      <c r="E32" s="1">
        <v>50</v>
      </c>
      <c r="F32" s="16">
        <f>418+F38</f>
        <v>387</v>
      </c>
      <c r="G32" s="8">
        <v>0.5</v>
      </c>
      <c r="H32" s="1">
        <v>60</v>
      </c>
      <c r="I32" s="1"/>
      <c r="J32" s="1"/>
      <c r="K32" s="1"/>
      <c r="L32" s="1">
        <f t="shared" si="2"/>
        <v>50</v>
      </c>
      <c r="M32" s="1"/>
      <c r="N32" s="1"/>
      <c r="O32" s="1">
        <v>0</v>
      </c>
      <c r="P32" s="1">
        <f t="shared" si="3"/>
        <v>10</v>
      </c>
      <c r="Q32" s="5"/>
      <c r="R32" s="5">
        <f t="shared" si="13"/>
        <v>0</v>
      </c>
      <c r="S32" s="5"/>
      <c r="T32" s="1"/>
      <c r="U32" s="1">
        <f t="shared" si="4"/>
        <v>38.700000000000003</v>
      </c>
      <c r="V32" s="1">
        <f t="shared" si="5"/>
        <v>38.700000000000003</v>
      </c>
      <c r="W32" s="1">
        <v>9.6</v>
      </c>
      <c r="X32" s="1">
        <v>25</v>
      </c>
      <c r="Y32" s="1">
        <v>7.4</v>
      </c>
      <c r="Z32" s="1">
        <v>23.6</v>
      </c>
      <c r="AA32" s="1">
        <v>12.8</v>
      </c>
      <c r="AB32" s="1">
        <v>18</v>
      </c>
      <c r="AC32" s="1">
        <v>14.6</v>
      </c>
      <c r="AD32" s="1">
        <v>34.6</v>
      </c>
      <c r="AE32" s="1">
        <v>15.6</v>
      </c>
      <c r="AF32" s="1">
        <v>0</v>
      </c>
      <c r="AG32" s="18" t="s">
        <v>46</v>
      </c>
      <c r="AH32" s="1">
        <f t="shared" si="14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37</v>
      </c>
      <c r="C33" s="1">
        <v>411.75900000000001</v>
      </c>
      <c r="D33" s="1">
        <v>411.28800000000001</v>
      </c>
      <c r="E33" s="16">
        <f>413.411+E59</f>
        <v>431.05599999999998</v>
      </c>
      <c r="F33" s="16">
        <f>391.753+F59</f>
        <v>376.577</v>
      </c>
      <c r="G33" s="8">
        <v>1</v>
      </c>
      <c r="H33" s="1">
        <v>60</v>
      </c>
      <c r="I33" s="1"/>
      <c r="J33" s="1"/>
      <c r="K33" s="1"/>
      <c r="L33" s="1">
        <f t="shared" si="2"/>
        <v>431.05599999999998</v>
      </c>
      <c r="M33" s="1"/>
      <c r="N33" s="1"/>
      <c r="O33" s="1">
        <v>300</v>
      </c>
      <c r="P33" s="1">
        <f t="shared" si="3"/>
        <v>86.211199999999991</v>
      </c>
      <c r="Q33" s="5">
        <f>16*P33-O33-F33</f>
        <v>702.80219999999986</v>
      </c>
      <c r="R33" s="5">
        <f t="shared" si="13"/>
        <v>700</v>
      </c>
      <c r="S33" s="5"/>
      <c r="T33" s="1"/>
      <c r="U33" s="1">
        <f t="shared" si="4"/>
        <v>16</v>
      </c>
      <c r="V33" s="1">
        <f t="shared" si="5"/>
        <v>7.8479014327604775</v>
      </c>
      <c r="W33" s="1">
        <v>60.296599999999998</v>
      </c>
      <c r="X33" s="1">
        <v>113.932</v>
      </c>
      <c r="Y33" s="1">
        <v>53.376399999999997</v>
      </c>
      <c r="Z33" s="1">
        <v>49.985799999999998</v>
      </c>
      <c r="AA33" s="1">
        <v>108.5262</v>
      </c>
      <c r="AB33" s="1">
        <v>44.704599999999999</v>
      </c>
      <c r="AC33" s="1">
        <v>99.482200000000006</v>
      </c>
      <c r="AD33" s="1">
        <v>70.72</v>
      </c>
      <c r="AE33" s="1">
        <v>106.21380000000001</v>
      </c>
      <c r="AF33" s="1">
        <v>26.518999999999998</v>
      </c>
      <c r="AG33" s="1"/>
      <c r="AH33" s="1">
        <f t="shared" si="14"/>
        <v>700</v>
      </c>
      <c r="AI33" s="1">
        <v>700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37</v>
      </c>
      <c r="C34" s="1">
        <v>411.71100000000001</v>
      </c>
      <c r="D34" s="1">
        <v>510.89699999999999</v>
      </c>
      <c r="E34" s="16">
        <f>232.261+E60</f>
        <v>277.58299999999997</v>
      </c>
      <c r="F34" s="16">
        <f>638.12+F60</f>
        <v>612.72</v>
      </c>
      <c r="G34" s="8">
        <v>1</v>
      </c>
      <c r="H34" s="1">
        <v>60</v>
      </c>
      <c r="I34" s="1"/>
      <c r="J34" s="1"/>
      <c r="K34" s="1"/>
      <c r="L34" s="1">
        <f t="shared" si="2"/>
        <v>277.58299999999997</v>
      </c>
      <c r="M34" s="1"/>
      <c r="N34" s="1"/>
      <c r="O34" s="1">
        <v>200</v>
      </c>
      <c r="P34" s="1">
        <f t="shared" si="3"/>
        <v>55.516599999999997</v>
      </c>
      <c r="Q34" s="5">
        <f t="shared" si="12"/>
        <v>186.57879999999989</v>
      </c>
      <c r="R34" s="5">
        <f t="shared" si="13"/>
        <v>250</v>
      </c>
      <c r="S34" s="5"/>
      <c r="T34" s="1"/>
      <c r="U34" s="1">
        <f t="shared" si="4"/>
        <v>18</v>
      </c>
      <c r="V34" s="1">
        <f t="shared" si="5"/>
        <v>14.639225024587242</v>
      </c>
      <c r="W34" s="1">
        <v>57.593199999999989</v>
      </c>
      <c r="X34" s="1">
        <v>90.404399999999995</v>
      </c>
      <c r="Y34" s="1">
        <v>53.662799999999997</v>
      </c>
      <c r="Z34" s="1">
        <v>44.398800000000001</v>
      </c>
      <c r="AA34" s="1">
        <v>68.528800000000004</v>
      </c>
      <c r="AB34" s="1">
        <v>54.888599999999997</v>
      </c>
      <c r="AC34" s="1">
        <v>46.964399999999998</v>
      </c>
      <c r="AD34" s="1">
        <v>70.588400000000007</v>
      </c>
      <c r="AE34" s="1">
        <v>84.203800000000001</v>
      </c>
      <c r="AF34" s="1">
        <v>31.253599999999999</v>
      </c>
      <c r="AG34" s="1"/>
      <c r="AH34" s="1">
        <f t="shared" si="14"/>
        <v>250</v>
      </c>
      <c r="AI34" s="1">
        <v>250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49</v>
      </c>
      <c r="C35" s="1">
        <v>751</v>
      </c>
      <c r="D35" s="1">
        <v>250</v>
      </c>
      <c r="E35" s="16">
        <f>168+E61</f>
        <v>189</v>
      </c>
      <c r="F35" s="16">
        <f>786+F61</f>
        <v>769</v>
      </c>
      <c r="G35" s="8">
        <v>0.4</v>
      </c>
      <c r="H35" s="1">
        <v>60</v>
      </c>
      <c r="I35" s="1"/>
      <c r="J35" s="1"/>
      <c r="K35" s="1"/>
      <c r="L35" s="1">
        <f t="shared" si="2"/>
        <v>189</v>
      </c>
      <c r="M35" s="1"/>
      <c r="N35" s="1"/>
      <c r="O35" s="1">
        <v>0</v>
      </c>
      <c r="P35" s="1">
        <f t="shared" si="3"/>
        <v>37.799999999999997</v>
      </c>
      <c r="Q35" s="5"/>
      <c r="R35" s="5">
        <f t="shared" si="13"/>
        <v>250</v>
      </c>
      <c r="S35" s="5"/>
      <c r="T35" s="1"/>
      <c r="U35" s="1">
        <f t="shared" si="4"/>
        <v>20.343915343915345</v>
      </c>
      <c r="V35" s="1">
        <f t="shared" si="5"/>
        <v>20.343915343915345</v>
      </c>
      <c r="W35" s="1">
        <v>47.2</v>
      </c>
      <c r="X35" s="1">
        <v>33.200000000000003</v>
      </c>
      <c r="Y35" s="1">
        <v>54.4</v>
      </c>
      <c r="Z35" s="1">
        <v>34</v>
      </c>
      <c r="AA35" s="1">
        <v>44.4</v>
      </c>
      <c r="AB35" s="1">
        <v>33.6</v>
      </c>
      <c r="AC35" s="1">
        <v>36.6</v>
      </c>
      <c r="AD35" s="1">
        <v>56</v>
      </c>
      <c r="AE35" s="1">
        <v>58.4</v>
      </c>
      <c r="AF35" s="1">
        <v>13</v>
      </c>
      <c r="AG35" s="18" t="s">
        <v>46</v>
      </c>
      <c r="AH35" s="1">
        <f t="shared" si="14"/>
        <v>100</v>
      </c>
      <c r="AI35" s="1">
        <v>100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37</v>
      </c>
      <c r="C36" s="1">
        <v>753.59299999999996</v>
      </c>
      <c r="D36" s="1">
        <v>305.15300000000002</v>
      </c>
      <c r="E36" s="16">
        <f>471.467+E62</f>
        <v>563.04300000000001</v>
      </c>
      <c r="F36" s="16">
        <f>496.785+F62</f>
        <v>434.88600000000002</v>
      </c>
      <c r="G36" s="8">
        <v>1</v>
      </c>
      <c r="H36" s="1">
        <v>60</v>
      </c>
      <c r="I36" s="1"/>
      <c r="J36" s="1"/>
      <c r="K36" s="1"/>
      <c r="L36" s="1">
        <f t="shared" si="2"/>
        <v>563.04300000000001</v>
      </c>
      <c r="M36" s="1"/>
      <c r="N36" s="1"/>
      <c r="O36" s="1">
        <v>450</v>
      </c>
      <c r="P36" s="1">
        <f t="shared" si="3"/>
        <v>112.6086</v>
      </c>
      <c r="Q36" s="5">
        <f>16*P36-O36-F36</f>
        <v>916.85159999999996</v>
      </c>
      <c r="R36" s="5">
        <f t="shared" si="13"/>
        <v>500</v>
      </c>
      <c r="S36" s="5"/>
      <c r="T36" s="1"/>
      <c r="U36" s="1">
        <f t="shared" si="4"/>
        <v>16</v>
      </c>
      <c r="V36" s="1">
        <f t="shared" si="5"/>
        <v>7.8580676786675259</v>
      </c>
      <c r="W36" s="1">
        <v>78.438000000000002</v>
      </c>
      <c r="X36" s="1">
        <v>71.811800000000005</v>
      </c>
      <c r="Y36" s="1">
        <v>90.086799999999997</v>
      </c>
      <c r="Z36" s="1">
        <v>47.686799999999998</v>
      </c>
      <c r="AA36" s="1">
        <v>89.214200000000005</v>
      </c>
      <c r="AB36" s="1">
        <v>58.2102</v>
      </c>
      <c r="AC36" s="1">
        <v>54.449599999999997</v>
      </c>
      <c r="AD36" s="1">
        <v>65.8566</v>
      </c>
      <c r="AE36" s="1">
        <v>115.2398</v>
      </c>
      <c r="AF36" s="1">
        <v>27.9528</v>
      </c>
      <c r="AG36" s="1"/>
      <c r="AH36" s="1">
        <f t="shared" si="14"/>
        <v>500</v>
      </c>
      <c r="AI36" s="1">
        <v>500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49</v>
      </c>
      <c r="C37" s="1">
        <v>278</v>
      </c>
      <c r="D37" s="1">
        <v>200</v>
      </c>
      <c r="E37" s="1">
        <v>52</v>
      </c>
      <c r="F37" s="1">
        <v>419</v>
      </c>
      <c r="G37" s="8">
        <v>0.5</v>
      </c>
      <c r="H37" s="1">
        <v>60</v>
      </c>
      <c r="I37" s="1"/>
      <c r="J37" s="1"/>
      <c r="K37" s="1"/>
      <c r="L37" s="1">
        <f t="shared" si="2"/>
        <v>52</v>
      </c>
      <c r="M37" s="1"/>
      <c r="N37" s="1"/>
      <c r="O37" s="1">
        <v>0</v>
      </c>
      <c r="P37" s="1">
        <f t="shared" si="3"/>
        <v>10.4</v>
      </c>
      <c r="Q37" s="5"/>
      <c r="R37" s="5">
        <f t="shared" si="13"/>
        <v>200</v>
      </c>
      <c r="S37" s="5"/>
      <c r="T37" s="1"/>
      <c r="U37" s="1">
        <f t="shared" si="4"/>
        <v>40.28846153846154</v>
      </c>
      <c r="V37" s="1">
        <f t="shared" si="5"/>
        <v>40.28846153846154</v>
      </c>
      <c r="W37" s="1">
        <v>23.8</v>
      </c>
      <c r="X37" s="1">
        <v>-0.4</v>
      </c>
      <c r="Y37" s="1">
        <v>6.8</v>
      </c>
      <c r="Z37" s="1">
        <v>18.399999999999999</v>
      </c>
      <c r="AA37" s="1">
        <v>19.600000000000001</v>
      </c>
      <c r="AB37" s="1">
        <v>21.6</v>
      </c>
      <c r="AC37" s="1">
        <v>21</v>
      </c>
      <c r="AD37" s="1">
        <v>25.2</v>
      </c>
      <c r="AE37" s="1">
        <v>17.600000000000001</v>
      </c>
      <c r="AF37" s="1">
        <v>9.1999999999999993</v>
      </c>
      <c r="AG37" s="18" t="s">
        <v>46</v>
      </c>
      <c r="AH37" s="1">
        <f t="shared" si="14"/>
        <v>100</v>
      </c>
      <c r="AI37" s="1">
        <v>100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76</v>
      </c>
      <c r="B38" s="10" t="s">
        <v>49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77</v>
      </c>
      <c r="J38" s="10" t="s">
        <v>70</v>
      </c>
      <c r="K38" s="10"/>
      <c r="L38" s="10">
        <f t="shared" ref="L38:L65" si="15">E38-K38</f>
        <v>0</v>
      </c>
      <c r="M38" s="10"/>
      <c r="N38" s="10"/>
      <c r="O38" s="10"/>
      <c r="P38" s="10">
        <f t="shared" ref="P38:P65" si="16">E38/5</f>
        <v>0</v>
      </c>
      <c r="Q38" s="12"/>
      <c r="R38" s="12"/>
      <c r="S38" s="12"/>
      <c r="T38" s="10"/>
      <c r="U38" s="10" t="e">
        <f t="shared" ref="U38:U65" si="17">(F38+O38+Q38)/P38</f>
        <v>#DIV/0!</v>
      </c>
      <c r="V38" s="10" t="e">
        <f t="shared" ref="V38:V65" si="18">(F38+O38)/P38</f>
        <v>#DIV/0!</v>
      </c>
      <c r="W38" s="10">
        <v>0</v>
      </c>
      <c r="X38" s="10">
        <v>0</v>
      </c>
      <c r="Y38" s="10">
        <v>-0.2</v>
      </c>
      <c r="Z38" s="10">
        <v>0</v>
      </c>
      <c r="AA38" s="10">
        <v>0</v>
      </c>
      <c r="AB38" s="10">
        <v>0</v>
      </c>
      <c r="AC38" s="10">
        <v>0</v>
      </c>
      <c r="AD38" s="10">
        <v>4</v>
      </c>
      <c r="AE38" s="10">
        <v>0.2</v>
      </c>
      <c r="AF38" s="10">
        <v>0</v>
      </c>
      <c r="AG38" s="10"/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49</v>
      </c>
      <c r="C39" s="1">
        <v>342</v>
      </c>
      <c r="D39" s="1">
        <v>1</v>
      </c>
      <c r="E39" s="1">
        <v>35</v>
      </c>
      <c r="F39" s="1">
        <v>294</v>
      </c>
      <c r="G39" s="8">
        <v>0.4</v>
      </c>
      <c r="H39" s="1">
        <v>50</v>
      </c>
      <c r="I39" s="1"/>
      <c r="J39" s="1"/>
      <c r="K39" s="1"/>
      <c r="L39" s="1">
        <f t="shared" si="15"/>
        <v>35</v>
      </c>
      <c r="M39" s="1"/>
      <c r="N39" s="1"/>
      <c r="O39" s="1">
        <v>0</v>
      </c>
      <c r="P39" s="1">
        <f t="shared" si="16"/>
        <v>7</v>
      </c>
      <c r="Q39" s="5"/>
      <c r="R39" s="5">
        <f t="shared" ref="R39:R40" si="19">AI39/G39</f>
        <v>0</v>
      </c>
      <c r="S39" s="5"/>
      <c r="T39" s="1"/>
      <c r="U39" s="1">
        <f t="shared" si="17"/>
        <v>42</v>
      </c>
      <c r="V39" s="1">
        <f t="shared" si="18"/>
        <v>42</v>
      </c>
      <c r="W39" s="1">
        <v>17.8</v>
      </c>
      <c r="X39" s="1">
        <v>20.8</v>
      </c>
      <c r="Y39" s="1">
        <v>8.1999999999999993</v>
      </c>
      <c r="Z39" s="1">
        <v>13</v>
      </c>
      <c r="AA39" s="1">
        <v>22.4</v>
      </c>
      <c r="AB39" s="1">
        <v>11.8</v>
      </c>
      <c r="AC39" s="1">
        <v>20.8</v>
      </c>
      <c r="AD39" s="1">
        <v>20.399999999999999</v>
      </c>
      <c r="AE39" s="1">
        <v>9.1999999999999993</v>
      </c>
      <c r="AF39" s="1">
        <v>7</v>
      </c>
      <c r="AG39" s="18" t="s">
        <v>46</v>
      </c>
      <c r="AH39" s="1">
        <f t="shared" ref="AH39:AH40" si="20">ROUND(G39*R39,0)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37</v>
      </c>
      <c r="C40" s="1">
        <v>1386.0930000000001</v>
      </c>
      <c r="D40" s="1">
        <v>705.20600000000002</v>
      </c>
      <c r="E40" s="16">
        <f>716.657+E63</f>
        <v>862.57500000000005</v>
      </c>
      <c r="F40" s="16">
        <f>1181.184+F63</f>
        <v>1079.652</v>
      </c>
      <c r="G40" s="8">
        <v>1</v>
      </c>
      <c r="H40" s="1">
        <v>40</v>
      </c>
      <c r="I40" s="1"/>
      <c r="J40" s="1"/>
      <c r="K40" s="1"/>
      <c r="L40" s="1">
        <f t="shared" si="15"/>
        <v>862.57500000000005</v>
      </c>
      <c r="M40" s="1"/>
      <c r="N40" s="1"/>
      <c r="O40" s="1">
        <v>1000</v>
      </c>
      <c r="P40" s="1">
        <f t="shared" si="16"/>
        <v>172.51500000000001</v>
      </c>
      <c r="Q40" s="5">
        <f t="shared" ref="Q40" si="21">18*P40-O40-F40</f>
        <v>1025.6180000000004</v>
      </c>
      <c r="R40" s="5">
        <f t="shared" si="19"/>
        <v>900</v>
      </c>
      <c r="S40" s="5"/>
      <c r="T40" s="1"/>
      <c r="U40" s="1">
        <f t="shared" si="17"/>
        <v>18</v>
      </c>
      <c r="V40" s="1">
        <f t="shared" si="18"/>
        <v>12.054905370547488</v>
      </c>
      <c r="W40" s="1">
        <v>191.07300000000001</v>
      </c>
      <c r="X40" s="1">
        <v>175.99979999999999</v>
      </c>
      <c r="Y40" s="1">
        <v>179.94280000000001</v>
      </c>
      <c r="Z40" s="1">
        <v>128.83260000000001</v>
      </c>
      <c r="AA40" s="1">
        <v>193.20679999999999</v>
      </c>
      <c r="AB40" s="1">
        <v>199.4136</v>
      </c>
      <c r="AC40" s="1">
        <v>54.967200000000012</v>
      </c>
      <c r="AD40" s="1">
        <v>182.31659999999999</v>
      </c>
      <c r="AE40" s="1">
        <v>207.14580000000001</v>
      </c>
      <c r="AF40" s="1">
        <v>59.562399999999997</v>
      </c>
      <c r="AG40" s="19"/>
      <c r="AH40" s="1">
        <f t="shared" si="20"/>
        <v>900</v>
      </c>
      <c r="AI40" s="1">
        <v>900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80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77</v>
      </c>
      <c r="J41" s="10"/>
      <c r="K41" s="10"/>
      <c r="L41" s="10">
        <f t="shared" si="15"/>
        <v>0</v>
      </c>
      <c r="M41" s="10"/>
      <c r="N41" s="10"/>
      <c r="O41" s="10"/>
      <c r="P41" s="10">
        <f t="shared" si="16"/>
        <v>0</v>
      </c>
      <c r="Q41" s="12"/>
      <c r="R41" s="12"/>
      <c r="S41" s="12"/>
      <c r="T41" s="10"/>
      <c r="U41" s="10" t="e">
        <f t="shared" si="17"/>
        <v>#DIV/0!</v>
      </c>
      <c r="V41" s="10" t="e">
        <f t="shared" si="18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/>
      <c r="AH41" s="1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37</v>
      </c>
      <c r="C42" s="1">
        <v>147.42500000000001</v>
      </c>
      <c r="D42" s="1">
        <v>300.27</v>
      </c>
      <c r="E42" s="1">
        <v>80.66</v>
      </c>
      <c r="F42" s="1">
        <v>356.26400000000001</v>
      </c>
      <c r="G42" s="8">
        <v>1</v>
      </c>
      <c r="H42" s="1">
        <v>70</v>
      </c>
      <c r="I42" s="1"/>
      <c r="J42" s="1"/>
      <c r="K42" s="1"/>
      <c r="L42" s="1">
        <f t="shared" si="15"/>
        <v>80.66</v>
      </c>
      <c r="M42" s="1"/>
      <c r="N42" s="1"/>
      <c r="O42" s="1">
        <v>100</v>
      </c>
      <c r="P42" s="1">
        <f t="shared" si="16"/>
        <v>16.131999999999998</v>
      </c>
      <c r="Q42" s="5"/>
      <c r="R42" s="5">
        <f t="shared" ref="R42:R52" si="22">AI42/G42</f>
        <v>150</v>
      </c>
      <c r="S42" s="5"/>
      <c r="T42" s="1"/>
      <c r="U42" s="1">
        <f t="shared" si="17"/>
        <v>28.283163897842801</v>
      </c>
      <c r="V42" s="1">
        <f t="shared" si="18"/>
        <v>28.283163897842801</v>
      </c>
      <c r="W42" s="1">
        <v>27.191600000000001</v>
      </c>
      <c r="X42" s="1">
        <v>46.450200000000002</v>
      </c>
      <c r="Y42" s="1">
        <v>21.010200000000001</v>
      </c>
      <c r="Z42" s="1">
        <v>24.505199999999999</v>
      </c>
      <c r="AA42" s="1">
        <v>41.714199999999998</v>
      </c>
      <c r="AB42" s="1">
        <v>20.859000000000002</v>
      </c>
      <c r="AC42" s="1">
        <v>27.302399999999999</v>
      </c>
      <c r="AD42" s="1">
        <v>35.753599999999999</v>
      </c>
      <c r="AE42" s="1">
        <v>32.808199999999999</v>
      </c>
      <c r="AF42" s="1">
        <v>19.310600000000001</v>
      </c>
      <c r="AG42" s="17" t="s">
        <v>55</v>
      </c>
      <c r="AH42" s="1">
        <f t="shared" ref="AH42:AH52" si="23">ROUND(G42*R42,0)</f>
        <v>150</v>
      </c>
      <c r="AI42" s="1">
        <v>150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49</v>
      </c>
      <c r="C43" s="1">
        <v>535</v>
      </c>
      <c r="D43" s="1">
        <v>631</v>
      </c>
      <c r="E43" s="16">
        <f>425+E64</f>
        <v>491</v>
      </c>
      <c r="F43" s="16">
        <f>671+F64</f>
        <v>621</v>
      </c>
      <c r="G43" s="8">
        <v>0.4</v>
      </c>
      <c r="H43" s="1">
        <v>40</v>
      </c>
      <c r="I43" s="1"/>
      <c r="J43" s="1"/>
      <c r="K43" s="1"/>
      <c r="L43" s="1">
        <f t="shared" si="15"/>
        <v>491</v>
      </c>
      <c r="M43" s="1"/>
      <c r="N43" s="1"/>
      <c r="O43" s="1">
        <v>625</v>
      </c>
      <c r="P43" s="1">
        <f t="shared" si="16"/>
        <v>98.2</v>
      </c>
      <c r="Q43" s="5">
        <f t="shared" ref="Q43:Q49" si="24">18*P43-O43-F43</f>
        <v>521.60000000000014</v>
      </c>
      <c r="R43" s="5">
        <f t="shared" si="22"/>
        <v>625</v>
      </c>
      <c r="S43" s="5"/>
      <c r="T43" s="1"/>
      <c r="U43" s="1">
        <f t="shared" si="17"/>
        <v>18</v>
      </c>
      <c r="V43" s="1">
        <f t="shared" si="18"/>
        <v>12.688391038696537</v>
      </c>
      <c r="W43" s="1">
        <v>104.4</v>
      </c>
      <c r="X43" s="1">
        <v>111.6</v>
      </c>
      <c r="Y43" s="1">
        <v>94.2</v>
      </c>
      <c r="Z43" s="1">
        <v>86.4</v>
      </c>
      <c r="AA43" s="1">
        <v>94</v>
      </c>
      <c r="AB43" s="1">
        <v>139.4</v>
      </c>
      <c r="AC43" s="1">
        <v>129.19999999999999</v>
      </c>
      <c r="AD43" s="1">
        <v>124.6884</v>
      </c>
      <c r="AE43" s="1">
        <v>144.4</v>
      </c>
      <c r="AF43" s="1">
        <v>-1.2</v>
      </c>
      <c r="AG43" s="1"/>
      <c r="AH43" s="1">
        <f t="shared" si="23"/>
        <v>250</v>
      </c>
      <c r="AI43" s="1">
        <v>250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37</v>
      </c>
      <c r="C44" s="1">
        <v>569.28499999999997</v>
      </c>
      <c r="D44" s="1">
        <v>306.20499999999998</v>
      </c>
      <c r="E44" s="1">
        <v>232.374</v>
      </c>
      <c r="F44" s="1">
        <v>468.51499999999999</v>
      </c>
      <c r="G44" s="8">
        <v>1</v>
      </c>
      <c r="H44" s="1">
        <v>40</v>
      </c>
      <c r="I44" s="1"/>
      <c r="J44" s="1"/>
      <c r="K44" s="1"/>
      <c r="L44" s="1">
        <f t="shared" si="15"/>
        <v>232.374</v>
      </c>
      <c r="M44" s="1"/>
      <c r="N44" s="1"/>
      <c r="O44" s="1">
        <v>400</v>
      </c>
      <c r="P44" s="1">
        <f t="shared" si="16"/>
        <v>46.474800000000002</v>
      </c>
      <c r="Q44" s="5"/>
      <c r="R44" s="5">
        <f t="shared" si="22"/>
        <v>200</v>
      </c>
      <c r="S44" s="5"/>
      <c r="T44" s="1"/>
      <c r="U44" s="1">
        <f t="shared" si="17"/>
        <v>18.687869555113739</v>
      </c>
      <c r="V44" s="1">
        <f t="shared" si="18"/>
        <v>18.687869555113739</v>
      </c>
      <c r="W44" s="1">
        <v>58.183799999999998</v>
      </c>
      <c r="X44" s="1">
        <v>54.8322</v>
      </c>
      <c r="Y44" s="1">
        <v>66.798599999999993</v>
      </c>
      <c r="Z44" s="1">
        <v>45.824199999999998</v>
      </c>
      <c r="AA44" s="1">
        <v>71.138000000000005</v>
      </c>
      <c r="AB44" s="1">
        <v>52.668999999999997</v>
      </c>
      <c r="AC44" s="1">
        <v>44.403799999999997</v>
      </c>
      <c r="AD44" s="1">
        <v>72.050399999999996</v>
      </c>
      <c r="AE44" s="1">
        <v>68.607399999999998</v>
      </c>
      <c r="AF44" s="1">
        <v>0.72699999999999998</v>
      </c>
      <c r="AG44" s="19" t="s">
        <v>109</v>
      </c>
      <c r="AH44" s="1">
        <f t="shared" si="23"/>
        <v>200</v>
      </c>
      <c r="AI44" s="1">
        <v>200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37</v>
      </c>
      <c r="C45" s="1">
        <v>504.37099999999998</v>
      </c>
      <c r="D45" s="1">
        <v>504.81</v>
      </c>
      <c r="E45" s="16">
        <f>139.827+E65</f>
        <v>240.06799999999998</v>
      </c>
      <c r="F45" s="16">
        <f>849.918+F65</f>
        <v>787.77300000000002</v>
      </c>
      <c r="G45" s="8">
        <v>1</v>
      </c>
      <c r="H45" s="1">
        <v>60</v>
      </c>
      <c r="I45" s="1"/>
      <c r="J45" s="1"/>
      <c r="K45" s="1"/>
      <c r="L45" s="1">
        <f t="shared" si="15"/>
        <v>240.06799999999998</v>
      </c>
      <c r="M45" s="1"/>
      <c r="N45" s="1"/>
      <c r="O45" s="1">
        <v>300</v>
      </c>
      <c r="P45" s="1">
        <f t="shared" si="16"/>
        <v>48.013599999999997</v>
      </c>
      <c r="Q45" s="5"/>
      <c r="R45" s="5">
        <f t="shared" si="22"/>
        <v>250</v>
      </c>
      <c r="S45" s="5"/>
      <c r="T45" s="1"/>
      <c r="U45" s="1">
        <f t="shared" si="17"/>
        <v>22.655518436443014</v>
      </c>
      <c r="V45" s="1">
        <f t="shared" si="18"/>
        <v>22.655518436443014</v>
      </c>
      <c r="W45" s="1">
        <v>54.533200000000001</v>
      </c>
      <c r="X45" s="1">
        <v>73.979199999999992</v>
      </c>
      <c r="Y45" s="1">
        <v>49.097999999999999</v>
      </c>
      <c r="Z45" s="1">
        <v>50.760800000000003</v>
      </c>
      <c r="AA45" s="1">
        <v>87.260400000000004</v>
      </c>
      <c r="AB45" s="1">
        <v>58.078400000000002</v>
      </c>
      <c r="AC45" s="1">
        <v>45.782799999999988</v>
      </c>
      <c r="AD45" s="1">
        <v>71.09259999999999</v>
      </c>
      <c r="AE45" s="1">
        <v>61.753</v>
      </c>
      <c r="AF45" s="1">
        <v>35.727200000000003</v>
      </c>
      <c r="AG45" s="1"/>
      <c r="AH45" s="1">
        <f t="shared" si="23"/>
        <v>250</v>
      </c>
      <c r="AI45" s="1">
        <v>250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37</v>
      </c>
      <c r="C46" s="1">
        <v>106.02800000000001</v>
      </c>
      <c r="D46" s="1">
        <v>108.039</v>
      </c>
      <c r="E46" s="1">
        <v>58.79</v>
      </c>
      <c r="F46" s="1">
        <v>149.226</v>
      </c>
      <c r="G46" s="8">
        <v>1</v>
      </c>
      <c r="H46" s="1">
        <v>50</v>
      </c>
      <c r="I46" s="1"/>
      <c r="J46" s="1"/>
      <c r="K46" s="1"/>
      <c r="L46" s="1">
        <f t="shared" si="15"/>
        <v>58.79</v>
      </c>
      <c r="M46" s="1"/>
      <c r="N46" s="1"/>
      <c r="O46" s="1">
        <v>0</v>
      </c>
      <c r="P46" s="1">
        <f t="shared" si="16"/>
        <v>11.757999999999999</v>
      </c>
      <c r="Q46" s="5">
        <f t="shared" si="24"/>
        <v>62.417999999999978</v>
      </c>
      <c r="R46" s="5">
        <f t="shared" si="22"/>
        <v>100</v>
      </c>
      <c r="S46" s="5"/>
      <c r="T46" s="1"/>
      <c r="U46" s="1">
        <f t="shared" si="17"/>
        <v>18</v>
      </c>
      <c r="V46" s="1">
        <f t="shared" si="18"/>
        <v>12.691444123150196</v>
      </c>
      <c r="W46" s="1">
        <v>9.4796000000000014</v>
      </c>
      <c r="X46" s="1">
        <v>13.783200000000001</v>
      </c>
      <c r="Y46" s="1">
        <v>13.698399999999999</v>
      </c>
      <c r="Z46" s="1">
        <v>7.4922000000000004</v>
      </c>
      <c r="AA46" s="1">
        <v>14.042999999999999</v>
      </c>
      <c r="AB46" s="1">
        <v>10.501200000000001</v>
      </c>
      <c r="AC46" s="1">
        <v>16.2804</v>
      </c>
      <c r="AD46" s="1">
        <v>10.986800000000001</v>
      </c>
      <c r="AE46" s="1">
        <v>16.4602</v>
      </c>
      <c r="AF46" s="1">
        <v>-0.13500000000000001</v>
      </c>
      <c r="AG46" s="1"/>
      <c r="AH46" s="1">
        <f t="shared" si="23"/>
        <v>100</v>
      </c>
      <c r="AI46" s="1">
        <v>100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49</v>
      </c>
      <c r="C47" s="1">
        <v>244</v>
      </c>
      <c r="D47" s="1">
        <v>230</v>
      </c>
      <c r="E47" s="1">
        <v>56</v>
      </c>
      <c r="F47" s="1">
        <v>351</v>
      </c>
      <c r="G47" s="8">
        <v>0.45</v>
      </c>
      <c r="H47" s="1">
        <v>50</v>
      </c>
      <c r="I47" s="1"/>
      <c r="J47" s="1"/>
      <c r="K47" s="1"/>
      <c r="L47" s="1">
        <f t="shared" si="15"/>
        <v>56</v>
      </c>
      <c r="M47" s="1"/>
      <c r="N47" s="1"/>
      <c r="O47" s="1">
        <v>0</v>
      </c>
      <c r="P47" s="1">
        <f t="shared" si="16"/>
        <v>11.2</v>
      </c>
      <c r="Q47" s="5"/>
      <c r="R47" s="5">
        <f t="shared" si="22"/>
        <v>222.22222222222223</v>
      </c>
      <c r="S47" s="5"/>
      <c r="T47" s="1"/>
      <c r="U47" s="1">
        <f t="shared" si="17"/>
        <v>31.339285714285715</v>
      </c>
      <c r="V47" s="1">
        <f t="shared" si="18"/>
        <v>31.339285714285715</v>
      </c>
      <c r="W47" s="1">
        <v>23.8</v>
      </c>
      <c r="X47" s="1">
        <v>29</v>
      </c>
      <c r="Y47" s="1">
        <v>27.2</v>
      </c>
      <c r="Z47" s="1">
        <v>25.8</v>
      </c>
      <c r="AA47" s="1">
        <v>29.8</v>
      </c>
      <c r="AB47" s="1">
        <v>21</v>
      </c>
      <c r="AC47" s="1">
        <v>17.600000000000001</v>
      </c>
      <c r="AD47" s="1">
        <v>51.8</v>
      </c>
      <c r="AE47" s="1">
        <v>44.2</v>
      </c>
      <c r="AF47" s="1">
        <v>15.4</v>
      </c>
      <c r="AG47" s="1"/>
      <c r="AH47" s="1">
        <f t="shared" si="23"/>
        <v>100</v>
      </c>
      <c r="AI47" s="1">
        <v>100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49</v>
      </c>
      <c r="C48" s="1">
        <v>553</v>
      </c>
      <c r="D48" s="1"/>
      <c r="E48" s="1">
        <v>56</v>
      </c>
      <c r="F48" s="1">
        <v>303</v>
      </c>
      <c r="G48" s="8">
        <v>0.4</v>
      </c>
      <c r="H48" s="1">
        <v>50</v>
      </c>
      <c r="I48" s="1"/>
      <c r="J48" s="1"/>
      <c r="K48" s="1"/>
      <c r="L48" s="1">
        <f t="shared" si="15"/>
        <v>56</v>
      </c>
      <c r="M48" s="1"/>
      <c r="N48" s="1"/>
      <c r="O48" s="1">
        <v>250</v>
      </c>
      <c r="P48" s="1">
        <f t="shared" si="16"/>
        <v>11.2</v>
      </c>
      <c r="Q48" s="5"/>
      <c r="R48" s="5">
        <f t="shared" si="22"/>
        <v>250</v>
      </c>
      <c r="S48" s="5"/>
      <c r="T48" s="1"/>
      <c r="U48" s="1">
        <f t="shared" si="17"/>
        <v>49.375</v>
      </c>
      <c r="V48" s="1">
        <f t="shared" si="18"/>
        <v>49.375</v>
      </c>
      <c r="W48" s="1">
        <v>41.4</v>
      </c>
      <c r="X48" s="1">
        <v>26.2</v>
      </c>
      <c r="Y48" s="1">
        <v>50.2</v>
      </c>
      <c r="Z48" s="1">
        <v>25.8</v>
      </c>
      <c r="AA48" s="1">
        <v>49.6</v>
      </c>
      <c r="AB48" s="1">
        <v>30.6</v>
      </c>
      <c r="AC48" s="1">
        <v>29.6</v>
      </c>
      <c r="AD48" s="1">
        <v>54.2</v>
      </c>
      <c r="AE48" s="1">
        <v>33.4</v>
      </c>
      <c r="AF48" s="1">
        <v>12.6</v>
      </c>
      <c r="AG48" s="18" t="s">
        <v>46</v>
      </c>
      <c r="AH48" s="1">
        <f t="shared" si="23"/>
        <v>100</v>
      </c>
      <c r="AI48" s="1">
        <v>100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37</v>
      </c>
      <c r="C49" s="1">
        <v>86.804000000000002</v>
      </c>
      <c r="D49" s="1">
        <v>139.90100000000001</v>
      </c>
      <c r="E49" s="1">
        <v>51.905000000000001</v>
      </c>
      <c r="F49" s="1">
        <v>173.46</v>
      </c>
      <c r="G49" s="8">
        <v>1</v>
      </c>
      <c r="H49" s="1">
        <v>50</v>
      </c>
      <c r="I49" s="1"/>
      <c r="J49" s="1"/>
      <c r="K49" s="1"/>
      <c r="L49" s="1">
        <f t="shared" si="15"/>
        <v>51.905000000000001</v>
      </c>
      <c r="M49" s="1"/>
      <c r="N49" s="1"/>
      <c r="O49" s="1">
        <v>0</v>
      </c>
      <c r="P49" s="1">
        <f t="shared" si="16"/>
        <v>10.381</v>
      </c>
      <c r="Q49" s="5">
        <f t="shared" si="24"/>
        <v>13.397999999999996</v>
      </c>
      <c r="R49" s="5">
        <f t="shared" si="22"/>
        <v>100</v>
      </c>
      <c r="S49" s="5"/>
      <c r="T49" s="1"/>
      <c r="U49" s="1">
        <f t="shared" si="17"/>
        <v>18</v>
      </c>
      <c r="V49" s="1">
        <f t="shared" si="18"/>
        <v>16.709372892784895</v>
      </c>
      <c r="W49" s="1">
        <v>12.5642</v>
      </c>
      <c r="X49" s="1">
        <v>17.967400000000001</v>
      </c>
      <c r="Y49" s="1">
        <v>13.9808</v>
      </c>
      <c r="Z49" s="1">
        <v>10.917</v>
      </c>
      <c r="AA49" s="1">
        <v>18.4634</v>
      </c>
      <c r="AB49" s="1">
        <v>11.574999999999999</v>
      </c>
      <c r="AC49" s="1">
        <v>12.847200000000001</v>
      </c>
      <c r="AD49" s="1">
        <v>16.636199999999999</v>
      </c>
      <c r="AE49" s="1">
        <v>17.407</v>
      </c>
      <c r="AF49" s="1">
        <v>0</v>
      </c>
      <c r="AG49" s="1"/>
      <c r="AH49" s="1">
        <f t="shared" si="23"/>
        <v>100</v>
      </c>
      <c r="AI49" s="1">
        <v>100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49</v>
      </c>
      <c r="C50" s="1">
        <v>481</v>
      </c>
      <c r="D50" s="1">
        <v>360</v>
      </c>
      <c r="E50" s="1">
        <v>373</v>
      </c>
      <c r="F50" s="1">
        <v>357</v>
      </c>
      <c r="G50" s="8">
        <v>0.45</v>
      </c>
      <c r="H50" s="1">
        <v>50</v>
      </c>
      <c r="I50" s="1"/>
      <c r="J50" s="1"/>
      <c r="K50" s="1"/>
      <c r="L50" s="1">
        <f t="shared" si="15"/>
        <v>373</v>
      </c>
      <c r="M50" s="1"/>
      <c r="N50" s="1"/>
      <c r="O50" s="1">
        <v>333.33333333333331</v>
      </c>
      <c r="P50" s="1">
        <f t="shared" si="16"/>
        <v>74.599999999999994</v>
      </c>
      <c r="Q50" s="5">
        <f>17*P50-O50-F50</f>
        <v>577.86666666666656</v>
      </c>
      <c r="R50" s="5">
        <f t="shared" si="22"/>
        <v>444.44444444444446</v>
      </c>
      <c r="S50" s="5"/>
      <c r="T50" s="1"/>
      <c r="U50" s="1">
        <f t="shared" si="17"/>
        <v>17</v>
      </c>
      <c r="V50" s="1">
        <f t="shared" si="18"/>
        <v>9.2537980339588923</v>
      </c>
      <c r="W50" s="1">
        <v>72.400000000000006</v>
      </c>
      <c r="X50" s="1">
        <v>70.599999999999994</v>
      </c>
      <c r="Y50" s="1">
        <v>76.599999999999994</v>
      </c>
      <c r="Z50" s="1">
        <v>67.2</v>
      </c>
      <c r="AA50" s="1">
        <v>77.400000000000006</v>
      </c>
      <c r="AB50" s="1">
        <v>69</v>
      </c>
      <c r="AC50" s="1">
        <v>54.4</v>
      </c>
      <c r="AD50" s="1">
        <v>105.2</v>
      </c>
      <c r="AE50" s="1">
        <v>69.599999999999994</v>
      </c>
      <c r="AF50" s="1">
        <v>28.2</v>
      </c>
      <c r="AG50" s="1"/>
      <c r="AH50" s="1">
        <f t="shared" si="23"/>
        <v>200</v>
      </c>
      <c r="AI50" s="1">
        <v>200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49</v>
      </c>
      <c r="C51" s="1">
        <v>235</v>
      </c>
      <c r="D51" s="1"/>
      <c r="E51" s="1">
        <v>27</v>
      </c>
      <c r="F51" s="1">
        <v>204</v>
      </c>
      <c r="G51" s="8">
        <v>0.17</v>
      </c>
      <c r="H51" s="1">
        <v>180</v>
      </c>
      <c r="I51" s="1"/>
      <c r="J51" s="1"/>
      <c r="K51" s="1"/>
      <c r="L51" s="1">
        <f t="shared" si="15"/>
        <v>27</v>
      </c>
      <c r="M51" s="1"/>
      <c r="N51" s="1"/>
      <c r="O51" s="1">
        <v>0</v>
      </c>
      <c r="P51" s="1">
        <f t="shared" si="16"/>
        <v>5.4</v>
      </c>
      <c r="Q51" s="5"/>
      <c r="R51" s="5">
        <f t="shared" si="22"/>
        <v>294.11764705882354</v>
      </c>
      <c r="S51" s="5"/>
      <c r="T51" s="1"/>
      <c r="U51" s="1">
        <f t="shared" si="17"/>
        <v>37.777777777777779</v>
      </c>
      <c r="V51" s="1">
        <f t="shared" si="18"/>
        <v>37.777777777777779</v>
      </c>
      <c r="W51" s="1">
        <v>13.2</v>
      </c>
      <c r="X51" s="1">
        <v>10.4</v>
      </c>
      <c r="Y51" s="1">
        <v>3.6</v>
      </c>
      <c r="Z51" s="1">
        <v>13.6</v>
      </c>
      <c r="AA51" s="1">
        <v>6.2</v>
      </c>
      <c r="AB51" s="1">
        <v>8</v>
      </c>
      <c r="AC51" s="1">
        <v>5.2</v>
      </c>
      <c r="AD51" s="1">
        <v>11</v>
      </c>
      <c r="AE51" s="1">
        <v>11.8</v>
      </c>
      <c r="AF51" s="1">
        <v>3.2</v>
      </c>
      <c r="AG51" s="17" t="s">
        <v>55</v>
      </c>
      <c r="AH51" s="1">
        <f t="shared" si="23"/>
        <v>50</v>
      </c>
      <c r="AI51" s="1">
        <v>50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49</v>
      </c>
      <c r="C52" s="1">
        <v>29</v>
      </c>
      <c r="D52" s="1">
        <v>300</v>
      </c>
      <c r="E52" s="1">
        <v>14</v>
      </c>
      <c r="F52" s="1">
        <v>296</v>
      </c>
      <c r="G52" s="8">
        <v>0.17</v>
      </c>
      <c r="H52" s="1">
        <v>180</v>
      </c>
      <c r="I52" s="1"/>
      <c r="J52" s="1"/>
      <c r="K52" s="1"/>
      <c r="L52" s="1">
        <f t="shared" si="15"/>
        <v>14</v>
      </c>
      <c r="M52" s="1"/>
      <c r="N52" s="1"/>
      <c r="O52" s="1">
        <v>294.11764705882348</v>
      </c>
      <c r="P52" s="1">
        <f t="shared" si="16"/>
        <v>2.8</v>
      </c>
      <c r="Q52" s="5"/>
      <c r="R52" s="5">
        <f t="shared" si="22"/>
        <v>0</v>
      </c>
      <c r="S52" s="5"/>
      <c r="T52" s="1"/>
      <c r="U52" s="1">
        <f t="shared" si="17"/>
        <v>210.75630252100837</v>
      </c>
      <c r="V52" s="1">
        <f t="shared" si="18"/>
        <v>210.75630252100837</v>
      </c>
      <c r="W52" s="1">
        <v>13.2</v>
      </c>
      <c r="X52" s="1">
        <v>21.4</v>
      </c>
      <c r="Y52" s="1">
        <v>12.6</v>
      </c>
      <c r="Z52" s="1">
        <v>14.6</v>
      </c>
      <c r="AA52" s="1">
        <v>22.2</v>
      </c>
      <c r="AB52" s="1">
        <v>12.2</v>
      </c>
      <c r="AC52" s="1">
        <v>14.2</v>
      </c>
      <c r="AD52" s="1">
        <v>17.2</v>
      </c>
      <c r="AE52" s="1">
        <v>26.6</v>
      </c>
      <c r="AF52" s="1">
        <v>6.2</v>
      </c>
      <c r="AG52" s="1"/>
      <c r="AH52" s="1">
        <f t="shared" si="23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92</v>
      </c>
      <c r="B53" s="13" t="s">
        <v>37</v>
      </c>
      <c r="C53" s="13">
        <v>12.379</v>
      </c>
      <c r="D53" s="13"/>
      <c r="E53" s="16">
        <v>17.497</v>
      </c>
      <c r="F53" s="16">
        <v>-5.1180000000000003</v>
      </c>
      <c r="G53" s="14">
        <v>0</v>
      </c>
      <c r="H53" s="13"/>
      <c r="I53" s="13" t="s">
        <v>93</v>
      </c>
      <c r="J53" s="13" t="s">
        <v>50</v>
      </c>
      <c r="K53" s="13"/>
      <c r="L53" s="13">
        <f t="shared" si="15"/>
        <v>17.497</v>
      </c>
      <c r="M53" s="13"/>
      <c r="N53" s="13"/>
      <c r="O53" s="13"/>
      <c r="P53" s="13">
        <f t="shared" si="16"/>
        <v>3.4994000000000001</v>
      </c>
      <c r="Q53" s="15"/>
      <c r="R53" s="15"/>
      <c r="S53" s="15"/>
      <c r="T53" s="13"/>
      <c r="U53" s="13">
        <f t="shared" si="17"/>
        <v>-1.4625364348173973</v>
      </c>
      <c r="V53" s="13">
        <f t="shared" si="18"/>
        <v>-1.4625364348173973</v>
      </c>
      <c r="W53" s="13">
        <v>5.0663999999999998</v>
      </c>
      <c r="X53" s="13">
        <v>6.2412000000000001</v>
      </c>
      <c r="Y53" s="13">
        <v>4.2472000000000003</v>
      </c>
      <c r="Z53" s="13">
        <v>7.4686000000000003</v>
      </c>
      <c r="AA53" s="13">
        <v>5.0962000000000014</v>
      </c>
      <c r="AB53" s="13">
        <v>4.4972000000000003</v>
      </c>
      <c r="AC53" s="13">
        <v>4.8213999999999997</v>
      </c>
      <c r="AD53" s="13">
        <v>5.2460000000000004</v>
      </c>
      <c r="AE53" s="13">
        <v>5.6457999999999986</v>
      </c>
      <c r="AF53" s="13">
        <v>0</v>
      </c>
      <c r="AG53" s="13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94</v>
      </c>
      <c r="B54" s="13" t="s">
        <v>49</v>
      </c>
      <c r="C54" s="13">
        <v>22</v>
      </c>
      <c r="D54" s="13"/>
      <c r="E54" s="16">
        <v>63</v>
      </c>
      <c r="F54" s="16">
        <v>-41</v>
      </c>
      <c r="G54" s="14">
        <v>0</v>
      </c>
      <c r="H54" s="13"/>
      <c r="I54" s="13" t="s">
        <v>93</v>
      </c>
      <c r="J54" s="13" t="s">
        <v>51</v>
      </c>
      <c r="K54" s="13"/>
      <c r="L54" s="13">
        <f t="shared" si="15"/>
        <v>63</v>
      </c>
      <c r="M54" s="13"/>
      <c r="N54" s="13"/>
      <c r="O54" s="13"/>
      <c r="P54" s="13">
        <f t="shared" si="16"/>
        <v>12.6</v>
      </c>
      <c r="Q54" s="15"/>
      <c r="R54" s="15"/>
      <c r="S54" s="15"/>
      <c r="T54" s="13"/>
      <c r="U54" s="13">
        <f t="shared" si="17"/>
        <v>-3.253968253968254</v>
      </c>
      <c r="V54" s="13">
        <f t="shared" si="18"/>
        <v>-3.253968253968254</v>
      </c>
      <c r="W54" s="13">
        <v>10</v>
      </c>
      <c r="X54" s="13">
        <v>17.2</v>
      </c>
      <c r="Y54" s="13">
        <v>15.4</v>
      </c>
      <c r="Z54" s="13">
        <v>9.4</v>
      </c>
      <c r="AA54" s="13">
        <v>11.4</v>
      </c>
      <c r="AB54" s="13">
        <v>15.2</v>
      </c>
      <c r="AC54" s="13">
        <v>11.8</v>
      </c>
      <c r="AD54" s="13">
        <v>12</v>
      </c>
      <c r="AE54" s="13">
        <v>16.2</v>
      </c>
      <c r="AF54" s="13">
        <v>0</v>
      </c>
      <c r="AG54" s="13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95</v>
      </c>
      <c r="B55" s="13" t="s">
        <v>37</v>
      </c>
      <c r="C55" s="13">
        <v>5.984</v>
      </c>
      <c r="D55" s="13"/>
      <c r="E55" s="16">
        <v>25.343</v>
      </c>
      <c r="F55" s="16">
        <v>-19.359000000000002</v>
      </c>
      <c r="G55" s="14">
        <v>0</v>
      </c>
      <c r="H55" s="13"/>
      <c r="I55" s="13" t="s">
        <v>93</v>
      </c>
      <c r="J55" s="13" t="s">
        <v>59</v>
      </c>
      <c r="K55" s="13"/>
      <c r="L55" s="13">
        <f t="shared" si="15"/>
        <v>25.343</v>
      </c>
      <c r="M55" s="13"/>
      <c r="N55" s="13"/>
      <c r="O55" s="13"/>
      <c r="P55" s="13">
        <f t="shared" si="16"/>
        <v>5.0686</v>
      </c>
      <c r="Q55" s="15"/>
      <c r="R55" s="15"/>
      <c r="S55" s="15"/>
      <c r="T55" s="13"/>
      <c r="U55" s="13">
        <f t="shared" si="17"/>
        <v>-3.8193978613423827</v>
      </c>
      <c r="V55" s="13">
        <f t="shared" si="18"/>
        <v>-3.8193978613423827</v>
      </c>
      <c r="W55" s="13">
        <v>4.8994</v>
      </c>
      <c r="X55" s="13">
        <v>2.0022000000000002</v>
      </c>
      <c r="Y55" s="13">
        <v>5.5270000000000001</v>
      </c>
      <c r="Z55" s="13">
        <v>2.3443999999999998</v>
      </c>
      <c r="AA55" s="13">
        <v>4.1234000000000002</v>
      </c>
      <c r="AB55" s="13">
        <v>4.3315999999999999</v>
      </c>
      <c r="AC55" s="13">
        <v>5.0533999999999999</v>
      </c>
      <c r="AD55" s="13">
        <v>4.7122000000000002</v>
      </c>
      <c r="AE55" s="13">
        <v>4.8712</v>
      </c>
      <c r="AF55" s="13">
        <v>0</v>
      </c>
      <c r="AG55" s="13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96</v>
      </c>
      <c r="B56" s="13" t="s">
        <v>49</v>
      </c>
      <c r="C56" s="13">
        <v>14</v>
      </c>
      <c r="D56" s="13"/>
      <c r="E56" s="16">
        <v>32</v>
      </c>
      <c r="F56" s="16">
        <v>-21</v>
      </c>
      <c r="G56" s="14">
        <v>0</v>
      </c>
      <c r="H56" s="13"/>
      <c r="I56" s="13" t="s">
        <v>93</v>
      </c>
      <c r="J56" s="13" t="s">
        <v>60</v>
      </c>
      <c r="K56" s="13"/>
      <c r="L56" s="13">
        <f t="shared" si="15"/>
        <v>32</v>
      </c>
      <c r="M56" s="13"/>
      <c r="N56" s="13"/>
      <c r="O56" s="13"/>
      <c r="P56" s="13">
        <f t="shared" si="16"/>
        <v>6.4</v>
      </c>
      <c r="Q56" s="15"/>
      <c r="R56" s="15"/>
      <c r="S56" s="15"/>
      <c r="T56" s="13"/>
      <c r="U56" s="13">
        <f t="shared" si="17"/>
        <v>-3.28125</v>
      </c>
      <c r="V56" s="13">
        <f t="shared" si="18"/>
        <v>-3.28125</v>
      </c>
      <c r="W56" s="13">
        <v>7.4</v>
      </c>
      <c r="X56" s="13">
        <v>9.4</v>
      </c>
      <c r="Y56" s="13">
        <v>6</v>
      </c>
      <c r="Z56" s="13">
        <v>7.8</v>
      </c>
      <c r="AA56" s="13">
        <v>8.6</v>
      </c>
      <c r="AB56" s="13">
        <v>10</v>
      </c>
      <c r="AC56" s="13">
        <v>12.2</v>
      </c>
      <c r="AD56" s="13">
        <v>7.4</v>
      </c>
      <c r="AE56" s="13">
        <v>17.600000000000001</v>
      </c>
      <c r="AF56" s="13">
        <v>0</v>
      </c>
      <c r="AG56" s="13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97</v>
      </c>
      <c r="B57" s="13" t="s">
        <v>49</v>
      </c>
      <c r="C57" s="13">
        <v>12.17</v>
      </c>
      <c r="D57" s="13"/>
      <c r="E57" s="16">
        <v>40.328000000000003</v>
      </c>
      <c r="F57" s="16">
        <v>-29.501000000000001</v>
      </c>
      <c r="G57" s="14">
        <v>0</v>
      </c>
      <c r="H57" s="13"/>
      <c r="I57" s="13" t="s">
        <v>93</v>
      </c>
      <c r="J57" s="13" t="s">
        <v>62</v>
      </c>
      <c r="K57" s="13"/>
      <c r="L57" s="13">
        <f t="shared" si="15"/>
        <v>40.328000000000003</v>
      </c>
      <c r="M57" s="13"/>
      <c r="N57" s="13"/>
      <c r="O57" s="13"/>
      <c r="P57" s="13">
        <f t="shared" si="16"/>
        <v>8.0655999999999999</v>
      </c>
      <c r="Q57" s="15"/>
      <c r="R57" s="15"/>
      <c r="S57" s="15"/>
      <c r="T57" s="13"/>
      <c r="U57" s="13">
        <f t="shared" si="17"/>
        <v>-3.6576324142035315</v>
      </c>
      <c r="V57" s="13">
        <f t="shared" si="18"/>
        <v>-3.6576324142035315</v>
      </c>
      <c r="W57" s="13">
        <v>10.5006</v>
      </c>
      <c r="X57" s="13">
        <v>10.217599999999999</v>
      </c>
      <c r="Y57" s="13">
        <v>13.2178</v>
      </c>
      <c r="Z57" s="13">
        <v>9.7118000000000002</v>
      </c>
      <c r="AA57" s="13">
        <v>12.9322</v>
      </c>
      <c r="AB57" s="13">
        <v>7.0213999999999999</v>
      </c>
      <c r="AC57" s="13">
        <v>6.1505999999999998</v>
      </c>
      <c r="AD57" s="13">
        <v>8.9954000000000001</v>
      </c>
      <c r="AE57" s="13">
        <v>2.7273999999999998</v>
      </c>
      <c r="AF57" s="13">
        <v>0</v>
      </c>
      <c r="AG57" s="13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98</v>
      </c>
      <c r="B58" s="13" t="s">
        <v>37</v>
      </c>
      <c r="C58" s="13">
        <v>17.398</v>
      </c>
      <c r="D58" s="13"/>
      <c r="E58" s="16">
        <v>114.699</v>
      </c>
      <c r="F58" s="16">
        <v>-99.799000000000007</v>
      </c>
      <c r="G58" s="14">
        <v>0</v>
      </c>
      <c r="H58" s="13"/>
      <c r="I58" s="13" t="s">
        <v>93</v>
      </c>
      <c r="J58" s="13" t="s">
        <v>69</v>
      </c>
      <c r="K58" s="13"/>
      <c r="L58" s="13">
        <f t="shared" si="15"/>
        <v>114.699</v>
      </c>
      <c r="M58" s="13"/>
      <c r="N58" s="13"/>
      <c r="O58" s="13"/>
      <c r="P58" s="13">
        <f t="shared" si="16"/>
        <v>22.939799999999998</v>
      </c>
      <c r="Q58" s="15"/>
      <c r="R58" s="15"/>
      <c r="S58" s="15"/>
      <c r="T58" s="13"/>
      <c r="U58" s="13">
        <f t="shared" si="17"/>
        <v>-4.350473848943758</v>
      </c>
      <c r="V58" s="13">
        <f t="shared" si="18"/>
        <v>-4.350473848943758</v>
      </c>
      <c r="W58" s="13">
        <v>12.2064</v>
      </c>
      <c r="X58" s="13">
        <v>14.909000000000001</v>
      </c>
      <c r="Y58" s="13">
        <v>11.7362</v>
      </c>
      <c r="Z58" s="13">
        <v>13.587</v>
      </c>
      <c r="AA58" s="13">
        <v>29.22</v>
      </c>
      <c r="AB58" s="13">
        <v>12.4526</v>
      </c>
      <c r="AC58" s="13">
        <v>20.221399999999999</v>
      </c>
      <c r="AD58" s="13">
        <v>22.181799999999999</v>
      </c>
      <c r="AE58" s="13">
        <v>25.769200000000001</v>
      </c>
      <c r="AF58" s="13">
        <v>3.4249999999999998</v>
      </c>
      <c r="AG58" s="13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99</v>
      </c>
      <c r="B59" s="13" t="s">
        <v>37</v>
      </c>
      <c r="C59" s="13">
        <v>2.4689999999999999</v>
      </c>
      <c r="D59" s="13"/>
      <c r="E59" s="16">
        <v>17.645</v>
      </c>
      <c r="F59" s="16">
        <v>-15.176</v>
      </c>
      <c r="G59" s="14">
        <v>0</v>
      </c>
      <c r="H59" s="13"/>
      <c r="I59" s="13" t="s">
        <v>93</v>
      </c>
      <c r="J59" s="13" t="s">
        <v>71</v>
      </c>
      <c r="K59" s="13"/>
      <c r="L59" s="13">
        <f t="shared" si="15"/>
        <v>17.645</v>
      </c>
      <c r="M59" s="13"/>
      <c r="N59" s="13"/>
      <c r="O59" s="13"/>
      <c r="P59" s="13">
        <f t="shared" si="16"/>
        <v>3.5289999999999999</v>
      </c>
      <c r="Q59" s="15"/>
      <c r="R59" s="15"/>
      <c r="S59" s="15"/>
      <c r="T59" s="13"/>
      <c r="U59" s="13">
        <f t="shared" si="17"/>
        <v>-4.30036837631057</v>
      </c>
      <c r="V59" s="13">
        <f t="shared" si="18"/>
        <v>-4.30036837631057</v>
      </c>
      <c r="W59" s="13">
        <v>10.135999999999999</v>
      </c>
      <c r="X59" s="13">
        <v>22.827999999999999</v>
      </c>
      <c r="Y59" s="13">
        <v>9.0475999999999992</v>
      </c>
      <c r="Z59" s="13">
        <v>8.0025999999999993</v>
      </c>
      <c r="AA59" s="13">
        <v>4.9829999999999997</v>
      </c>
      <c r="AB59" s="13">
        <v>5.9917999999999996</v>
      </c>
      <c r="AC59" s="13">
        <v>7.3947999999999992</v>
      </c>
      <c r="AD59" s="13">
        <v>6.95</v>
      </c>
      <c r="AE59" s="13">
        <v>19.084399999999999</v>
      </c>
      <c r="AF59" s="13">
        <v>1.4958</v>
      </c>
      <c r="AG59" s="13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100</v>
      </c>
      <c r="B60" s="13" t="s">
        <v>37</v>
      </c>
      <c r="C60" s="13">
        <v>27.381</v>
      </c>
      <c r="D60" s="13"/>
      <c r="E60" s="16">
        <v>45.322000000000003</v>
      </c>
      <c r="F60" s="16">
        <v>-25.4</v>
      </c>
      <c r="G60" s="14">
        <v>0</v>
      </c>
      <c r="H60" s="13"/>
      <c r="I60" s="13" t="s">
        <v>93</v>
      </c>
      <c r="J60" s="13" t="s">
        <v>72</v>
      </c>
      <c r="K60" s="13"/>
      <c r="L60" s="13">
        <f t="shared" si="15"/>
        <v>45.322000000000003</v>
      </c>
      <c r="M60" s="13"/>
      <c r="N60" s="13"/>
      <c r="O60" s="13"/>
      <c r="P60" s="13">
        <f t="shared" si="16"/>
        <v>9.0644000000000009</v>
      </c>
      <c r="Q60" s="15"/>
      <c r="R60" s="15"/>
      <c r="S60" s="15"/>
      <c r="T60" s="13"/>
      <c r="U60" s="13">
        <f t="shared" si="17"/>
        <v>-2.8021711310180484</v>
      </c>
      <c r="V60" s="13">
        <f t="shared" si="18"/>
        <v>-2.8021711310180484</v>
      </c>
      <c r="W60" s="13">
        <v>4.4857999999999993</v>
      </c>
      <c r="X60" s="13">
        <v>14.0044</v>
      </c>
      <c r="Y60" s="13">
        <v>3.0284</v>
      </c>
      <c r="Z60" s="13">
        <v>3.5004</v>
      </c>
      <c r="AA60" s="13">
        <v>7.0145999999999997</v>
      </c>
      <c r="AB60" s="13">
        <v>6.0044000000000004</v>
      </c>
      <c r="AC60" s="13">
        <v>6.08</v>
      </c>
      <c r="AD60" s="13">
        <v>9.4580000000000002</v>
      </c>
      <c r="AE60" s="13">
        <v>7.9697999999999993</v>
      </c>
      <c r="AF60" s="13">
        <v>2.9687999999999999</v>
      </c>
      <c r="AG60" s="13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101</v>
      </c>
      <c r="B61" s="13" t="s">
        <v>49</v>
      </c>
      <c r="C61" s="13">
        <v>12</v>
      </c>
      <c r="D61" s="13"/>
      <c r="E61" s="16">
        <v>21</v>
      </c>
      <c r="F61" s="16">
        <v>-17</v>
      </c>
      <c r="G61" s="14">
        <v>0</v>
      </c>
      <c r="H61" s="13"/>
      <c r="I61" s="13" t="s">
        <v>93</v>
      </c>
      <c r="J61" s="13" t="s">
        <v>73</v>
      </c>
      <c r="K61" s="13"/>
      <c r="L61" s="13">
        <f t="shared" si="15"/>
        <v>21</v>
      </c>
      <c r="M61" s="13"/>
      <c r="N61" s="13"/>
      <c r="O61" s="13"/>
      <c r="P61" s="13">
        <f t="shared" si="16"/>
        <v>4.2</v>
      </c>
      <c r="Q61" s="15"/>
      <c r="R61" s="15"/>
      <c r="S61" s="15"/>
      <c r="T61" s="13"/>
      <c r="U61" s="13">
        <f t="shared" si="17"/>
        <v>-4.0476190476190474</v>
      </c>
      <c r="V61" s="13">
        <f t="shared" si="18"/>
        <v>-4.0476190476190474</v>
      </c>
      <c r="W61" s="13">
        <v>6.8</v>
      </c>
      <c r="X61" s="13">
        <v>4.4000000000000004</v>
      </c>
      <c r="Y61" s="13">
        <v>6</v>
      </c>
      <c r="Z61" s="13">
        <v>3</v>
      </c>
      <c r="AA61" s="13">
        <v>6</v>
      </c>
      <c r="AB61" s="13">
        <v>4.5999999999999996</v>
      </c>
      <c r="AC61" s="13">
        <v>5</v>
      </c>
      <c r="AD61" s="13">
        <v>6.8</v>
      </c>
      <c r="AE61" s="13">
        <v>9</v>
      </c>
      <c r="AF61" s="13">
        <v>0.6</v>
      </c>
      <c r="AG61" s="13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102</v>
      </c>
      <c r="B62" s="13" t="s">
        <v>37</v>
      </c>
      <c r="C62" s="13">
        <v>48.860999999999997</v>
      </c>
      <c r="D62" s="13"/>
      <c r="E62" s="16">
        <v>91.575999999999993</v>
      </c>
      <c r="F62" s="16">
        <v>-61.899000000000001</v>
      </c>
      <c r="G62" s="14">
        <v>0</v>
      </c>
      <c r="H62" s="13"/>
      <c r="I62" s="13" t="s">
        <v>93</v>
      </c>
      <c r="J62" s="13" t="s">
        <v>74</v>
      </c>
      <c r="K62" s="13"/>
      <c r="L62" s="13">
        <f t="shared" si="15"/>
        <v>91.575999999999993</v>
      </c>
      <c r="M62" s="13"/>
      <c r="N62" s="13"/>
      <c r="O62" s="13"/>
      <c r="P62" s="13">
        <f t="shared" si="16"/>
        <v>18.315199999999997</v>
      </c>
      <c r="Q62" s="15"/>
      <c r="R62" s="15"/>
      <c r="S62" s="15"/>
      <c r="T62" s="13"/>
      <c r="U62" s="13">
        <f t="shared" si="17"/>
        <v>-3.3796518738534118</v>
      </c>
      <c r="V62" s="13">
        <f t="shared" si="18"/>
        <v>-3.3796518738534118</v>
      </c>
      <c r="W62" s="13">
        <v>12.7662</v>
      </c>
      <c r="X62" s="13">
        <v>9.8287999999999993</v>
      </c>
      <c r="Y62" s="13">
        <v>17.34</v>
      </c>
      <c r="Z62" s="13">
        <v>7.5890000000000004</v>
      </c>
      <c r="AA62" s="13">
        <v>14.311</v>
      </c>
      <c r="AB62" s="13">
        <v>12.916600000000001</v>
      </c>
      <c r="AC62" s="13">
        <v>8.4573999999999998</v>
      </c>
      <c r="AD62" s="13">
        <v>8.4377999999999993</v>
      </c>
      <c r="AE62" s="13">
        <v>20.8796</v>
      </c>
      <c r="AF62" s="13">
        <v>0.64119999999999999</v>
      </c>
      <c r="AG62" s="13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103</v>
      </c>
      <c r="B63" s="13" t="s">
        <v>37</v>
      </c>
      <c r="C63" s="13">
        <v>73.888999999999996</v>
      </c>
      <c r="D63" s="13"/>
      <c r="E63" s="16">
        <v>145.91800000000001</v>
      </c>
      <c r="F63" s="16">
        <v>-101.532</v>
      </c>
      <c r="G63" s="14">
        <v>0</v>
      </c>
      <c r="H63" s="13"/>
      <c r="I63" s="13" t="s">
        <v>93</v>
      </c>
      <c r="J63" s="13" t="s">
        <v>79</v>
      </c>
      <c r="K63" s="13"/>
      <c r="L63" s="13">
        <f t="shared" si="15"/>
        <v>145.91800000000001</v>
      </c>
      <c r="M63" s="13"/>
      <c r="N63" s="13"/>
      <c r="O63" s="13"/>
      <c r="P63" s="13">
        <f t="shared" si="16"/>
        <v>29.183600000000002</v>
      </c>
      <c r="Q63" s="15"/>
      <c r="R63" s="15"/>
      <c r="S63" s="15"/>
      <c r="T63" s="13"/>
      <c r="U63" s="13">
        <f t="shared" si="17"/>
        <v>-3.4790772899847857</v>
      </c>
      <c r="V63" s="13">
        <f t="shared" si="18"/>
        <v>-3.4790772899847857</v>
      </c>
      <c r="W63" s="13">
        <v>31.096599999999999</v>
      </c>
      <c r="X63" s="13">
        <v>28.802600000000002</v>
      </c>
      <c r="Y63" s="13">
        <v>29.346</v>
      </c>
      <c r="Z63" s="13">
        <v>21.61</v>
      </c>
      <c r="AA63" s="13">
        <v>33.9236</v>
      </c>
      <c r="AB63" s="13">
        <v>33.9178</v>
      </c>
      <c r="AC63" s="13">
        <v>7.577</v>
      </c>
      <c r="AD63" s="13">
        <v>27.6068</v>
      </c>
      <c r="AE63" s="13">
        <v>40.276000000000003</v>
      </c>
      <c r="AF63" s="13">
        <v>2.0297999999999998</v>
      </c>
      <c r="AG63" s="13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104</v>
      </c>
      <c r="B64" s="13" t="s">
        <v>49</v>
      </c>
      <c r="C64" s="13">
        <v>25</v>
      </c>
      <c r="D64" s="13"/>
      <c r="E64" s="16">
        <v>66</v>
      </c>
      <c r="F64" s="16">
        <v>-50</v>
      </c>
      <c r="G64" s="14">
        <v>0</v>
      </c>
      <c r="H64" s="13"/>
      <c r="I64" s="13" t="s">
        <v>93</v>
      </c>
      <c r="J64" s="13" t="s">
        <v>82</v>
      </c>
      <c r="K64" s="13"/>
      <c r="L64" s="13">
        <f t="shared" si="15"/>
        <v>66</v>
      </c>
      <c r="M64" s="13"/>
      <c r="N64" s="13"/>
      <c r="O64" s="13"/>
      <c r="P64" s="13">
        <f t="shared" si="16"/>
        <v>13.2</v>
      </c>
      <c r="Q64" s="15"/>
      <c r="R64" s="15"/>
      <c r="S64" s="15"/>
      <c r="T64" s="13"/>
      <c r="U64" s="13">
        <f t="shared" si="17"/>
        <v>-3.7878787878787881</v>
      </c>
      <c r="V64" s="13">
        <f t="shared" si="18"/>
        <v>-3.7878787878787881</v>
      </c>
      <c r="W64" s="13">
        <v>13.2</v>
      </c>
      <c r="X64" s="13">
        <v>15.2</v>
      </c>
      <c r="Y64" s="13">
        <v>10.8</v>
      </c>
      <c r="Z64" s="13">
        <v>11.8</v>
      </c>
      <c r="AA64" s="13">
        <v>10.199999999999999</v>
      </c>
      <c r="AB64" s="13">
        <v>20.8</v>
      </c>
      <c r="AC64" s="13">
        <v>15.8</v>
      </c>
      <c r="AD64" s="13">
        <v>16.288399999999999</v>
      </c>
      <c r="AE64" s="13">
        <v>18.2</v>
      </c>
      <c r="AF64" s="13">
        <v>0</v>
      </c>
      <c r="AG64" s="13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105</v>
      </c>
      <c r="B65" s="13" t="s">
        <v>37</v>
      </c>
      <c r="C65" s="13">
        <v>42.331000000000003</v>
      </c>
      <c r="D65" s="13"/>
      <c r="E65" s="16">
        <v>100.241</v>
      </c>
      <c r="F65" s="16">
        <v>-62.145000000000003</v>
      </c>
      <c r="G65" s="14">
        <v>0</v>
      </c>
      <c r="H65" s="13"/>
      <c r="I65" s="13" t="s">
        <v>93</v>
      </c>
      <c r="J65" s="13" t="s">
        <v>84</v>
      </c>
      <c r="K65" s="13"/>
      <c r="L65" s="13">
        <f t="shared" si="15"/>
        <v>100.241</v>
      </c>
      <c r="M65" s="13"/>
      <c r="N65" s="13"/>
      <c r="O65" s="13"/>
      <c r="P65" s="13">
        <f t="shared" si="16"/>
        <v>20.048200000000001</v>
      </c>
      <c r="Q65" s="15"/>
      <c r="R65" s="15"/>
      <c r="S65" s="15"/>
      <c r="T65" s="13"/>
      <c r="U65" s="13">
        <f t="shared" si="17"/>
        <v>-3.0997795313294958</v>
      </c>
      <c r="V65" s="13">
        <f t="shared" si="18"/>
        <v>-3.0997795313294958</v>
      </c>
      <c r="W65" s="13">
        <v>19.840800000000002</v>
      </c>
      <c r="X65" s="13">
        <v>35.268999999999998</v>
      </c>
      <c r="Y65" s="13">
        <v>16.651800000000001</v>
      </c>
      <c r="Z65" s="13">
        <v>19.2394</v>
      </c>
      <c r="AA65" s="13">
        <v>33.956000000000003</v>
      </c>
      <c r="AB65" s="13">
        <v>18.3598</v>
      </c>
      <c r="AC65" s="13">
        <v>21.383199999999999</v>
      </c>
      <c r="AD65" s="13">
        <v>24.714400000000001</v>
      </c>
      <c r="AE65" s="13">
        <v>24.263999999999999</v>
      </c>
      <c r="AF65" s="13">
        <v>6.2451999999999996</v>
      </c>
      <c r="AG65" s="13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AH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2025-09-25T13:04:26Z</dcterms:created>
  <dcterms:modified xsi:type="dcterms:W3CDTF">2025-10-02T13:14:33Z</dcterms:modified>
</cp:coreProperties>
</file>