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D2971E-7E1B-4677-9271-2D7075003B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заказа'!$X$484:$X$484</definedName>
    <definedName name="GrossWeightTotalR">'Бланк заказа'!$Y$484:$Y$484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заказа'!$X$485:$X$485</definedName>
    <definedName name="PalletQtyTotalR">'Бланк заказа'!$Y$485:$Y$485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заказа'!$B$217:$B$217</definedName>
    <definedName name="ProductId103">'Бланк заказа'!$B$221:$B$221</definedName>
    <definedName name="ProductId104">'Бланк заказа'!$B$225:$B$225</definedName>
    <definedName name="ProductId105">'Бланк заказа'!$B$226:$B$226</definedName>
    <definedName name="ProductId106">'Бланк заказа'!$B$227:$B$227</definedName>
    <definedName name="ProductId107">'Бланк заказа'!$B$228:$B$228</definedName>
    <definedName name="ProductId108">'Бланк заказа'!$B$229:$B$229</definedName>
    <definedName name="ProductId109">'Бланк заказа'!$B$234:$B$234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заказа'!$B$237:$B$237</definedName>
    <definedName name="ProductId113">'Бланк заказа'!$B$238:$B$238</definedName>
    <definedName name="ProductId114">'Бланк заказа'!$B$243:$B$243</definedName>
    <definedName name="ProductId115">'Бланк заказа'!$B$244:$B$244</definedName>
    <definedName name="ProductId116">'Бланк заказа'!$B$245:$B$245</definedName>
    <definedName name="ProductId117">'Бланк заказа'!$B$246:$B$246</definedName>
    <definedName name="ProductId118">'Бланк заказа'!$B$251:$B$251</definedName>
    <definedName name="ProductId119">'Бланк заказа'!$B$252:$B$252</definedName>
    <definedName name="ProductId12">'Бланк заказа'!$B$47:$B$47</definedName>
    <definedName name="ProductId120">'Бланк заказа'!$B$253:$B$253</definedName>
    <definedName name="ProductId121">'Бланк заказа'!$B$258:$B$258</definedName>
    <definedName name="ProductId122">'Бланк заказа'!$B$262:$B$262</definedName>
    <definedName name="ProductId123">'Бланк заказа'!$B$267:$B$267</definedName>
    <definedName name="ProductId124">'Бланк заказа'!$B$272:$B$272</definedName>
    <definedName name="ProductId125">'Бланк заказа'!$B$273:$B$273</definedName>
    <definedName name="ProductId126">'Бланк заказа'!$B$274:$B$274</definedName>
    <definedName name="ProductId127">'Бланк заказа'!$B$275:$B$275</definedName>
    <definedName name="ProductId128">'Бланк заказа'!$B$276:$B$276</definedName>
    <definedName name="ProductId129">'Бланк заказа'!$B$277:$B$277</definedName>
    <definedName name="ProductId13">'Бланк заказа'!$B$52:$B$52</definedName>
    <definedName name="ProductId130">'Бланк заказа'!$B$281:$B$281</definedName>
    <definedName name="ProductId131">'Бланк заказа'!$B$282:$B$282</definedName>
    <definedName name="ProductId132">'Бланк заказа'!$B$283:$B$283</definedName>
    <definedName name="ProductId133">'Бланк заказа'!$B$284:$B$284</definedName>
    <definedName name="ProductId134">'Бланк заказа'!$B$285:$B$285</definedName>
    <definedName name="ProductId135">'Бланк заказа'!$B$286:$B$286</definedName>
    <definedName name="ProductId136">'Бланк заказа'!$B$287:$B$287</definedName>
    <definedName name="ProductId137">'Бланк заказа'!$B$291:$B$291</definedName>
    <definedName name="ProductId138">'Бланк заказа'!$B$292:$B$292</definedName>
    <definedName name="ProductId139">'Бланк заказа'!$B$293:$B$293</definedName>
    <definedName name="ProductId14">'Бланк заказа'!$B$53:$B$53</definedName>
    <definedName name="ProductId140">'Бланк заказа'!$B$294:$B$294</definedName>
    <definedName name="ProductId141">'Бланк заказа'!$B$295:$B$295</definedName>
    <definedName name="ProductId142">'Бланк заказа'!$B$299:$B$299</definedName>
    <definedName name="ProductId143">'Бланк заказа'!$B$300:$B$300</definedName>
    <definedName name="ProductId144">'Бланк заказа'!$B$301:$B$301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заказа'!$B$312:$B$312</definedName>
    <definedName name="ProductId15">'Бланк заказа'!$B$54:$B$54</definedName>
    <definedName name="ProductId150">'Бланк заказа'!$B$313:$B$313</definedName>
    <definedName name="ProductId151">'Бланк заказа'!$B$314:$B$314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заказа'!$B$352:$B$352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заказа'!$B$363:$B$363</definedName>
    <definedName name="ProductId173">'Бланк заказа'!$B$367:$B$367</definedName>
    <definedName name="ProductId174">'Бланк заказа'!$B$373:$B$373</definedName>
    <definedName name="ProductId175">'Бланк заказа'!$B$374:$B$374</definedName>
    <definedName name="ProductId176">'Бланк заказа'!$B$375:$B$375</definedName>
    <definedName name="ProductId177">'Бланк заказа'!$B$376:$B$376</definedName>
    <definedName name="ProductId178">'Бланк заказа'!$B$377:$B$377</definedName>
    <definedName name="ProductId179">'Бланк заказа'!$B$378:$B$378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заказа'!$B$387:$B$387</definedName>
    <definedName name="ProductId186">'Бланк заказа'!$B$392:$B$392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заказа'!$B$409:$B$409</definedName>
    <definedName name="ProductId193">'Бланк заказа'!$B$415:$B$415</definedName>
    <definedName name="ProductId194">'Бланк заказа'!$B$416:$B$416</definedName>
    <definedName name="ProductId195">'Бланк заказа'!$B$417:$B$417</definedName>
    <definedName name="ProductId196">'Бланк заказа'!$B$418:$B$418</definedName>
    <definedName name="ProductId197">'Бланк заказа'!$B$419:$B$419</definedName>
    <definedName name="ProductId198">'Бланк заказа'!$B$420:$B$420</definedName>
    <definedName name="ProductId199">'Бланк заказа'!$B$421:$B$421</definedName>
    <definedName name="ProductId2">'Бланк заказа'!$B$26:$B$26</definedName>
    <definedName name="ProductId20">'Бланк заказа'!$B$62:$B$62</definedName>
    <definedName name="ProductId200">'Бланк заказа'!$B$422:$B$422</definedName>
    <definedName name="ProductId201">'Бланк заказа'!$B$423:$B$423</definedName>
    <definedName name="ProductId202">'Бланк заказа'!$B$424:$B$424</definedName>
    <definedName name="ProductId203">'Бланк заказа'!$B$425:$B$425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заказа'!$B$63:$B$63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заказа'!$B$67:$B$67</definedName>
    <definedName name="ProductId220">'Бланк заказа'!$B$459:$B$459</definedName>
    <definedName name="ProductId221">'Бланк заказа'!$B$460:$B$460</definedName>
    <definedName name="ProductId222">'Бланк заказа'!$B$461:$B$461</definedName>
    <definedName name="ProductId223">'Бланк заказа'!$B$465:$B$465</definedName>
    <definedName name="ProductId224">'Бланк заказа'!$B$466:$B$466</definedName>
    <definedName name="ProductId225">'Бланк заказа'!$B$470:$B$470</definedName>
    <definedName name="ProductId226">'Бланк заказа'!$B$474:$B$474</definedName>
    <definedName name="ProductId227">'Бланк заказа'!$B$475:$B$475</definedName>
    <definedName name="ProductId228">'Бланк заказа'!$B$480:$B$480</definedName>
    <definedName name="ProductId23">'Бланк заказа'!$B$68:$B$68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заказа'!$B$133:$B$133</definedName>
    <definedName name="ProductId56">'Бланк заказа'!$B$139:$B$139</definedName>
    <definedName name="ProductId57">'Бланк заказа'!$B$143:$B$143</definedName>
    <definedName name="ProductId58">'Бланк заказа'!$B$144:$B$144</definedName>
    <definedName name="ProductId59">'Бланк заказа'!$B$145:$B$145</definedName>
    <definedName name="ProductId6">'Бланк заказа'!$B$30:$B$30</definedName>
    <definedName name="ProductId60">'Бланк заказа'!$B$146:$B$146</definedName>
    <definedName name="ProductId61">'Бланк заказа'!$B$147:$B$147</definedName>
    <definedName name="ProductId62">'Бланк заказа'!$B$148:$B$148</definedName>
    <definedName name="ProductId63">'Бланк заказа'!$B$149:$B$149</definedName>
    <definedName name="ProductId64">'Бланк заказа'!$B$150:$B$150</definedName>
    <definedName name="ProductId65">'Бланк заказа'!$B$151:$B$151</definedName>
    <definedName name="ProductId66">'Бланк заказа'!$B$155:$B$155</definedName>
    <definedName name="ProductId67">'Бланк заказа'!$B$156:$B$156</definedName>
    <definedName name="ProductId68">'Бланк заказа'!$B$157:$B$157</definedName>
    <definedName name="ProductId69">'Бланк заказа'!$B$161:$B$161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заказа'!$B$177:$B$177</definedName>
    <definedName name="ProductId76">'Бланк заказа'!$B$178:$B$178</definedName>
    <definedName name="ProductId77">'Бланк заказа'!$B$179:$B$179</definedName>
    <definedName name="ProductId78">'Бланк заказа'!$B$180:$B$180</definedName>
    <definedName name="ProductId79">'Бланк заказа'!$B$181:$B$181</definedName>
    <definedName name="ProductId8">'Бланк заказа'!$B$35:$B$35</definedName>
    <definedName name="ProductId80">'Бланк заказа'!$B$182:$B$182</definedName>
    <definedName name="ProductId81">'Бланк заказа'!$B$183:$B$183</definedName>
    <definedName name="ProductId82">'Бланк заказа'!$B$187:$B$187</definedName>
    <definedName name="ProductId83">'Бланк заказа'!$B$188:$B$188</definedName>
    <definedName name="ProductId84">'Бланк заказа'!$B$189:$B$189</definedName>
    <definedName name="ProductId85">'Бланк заказа'!$B$190:$B$190</definedName>
    <definedName name="ProductId86">'Бланк заказа'!$B$191:$B$191</definedName>
    <definedName name="ProductId87">'Бланк заказа'!$B$192:$B$192</definedName>
    <definedName name="ProductId88">'Бланк заказа'!$B$193:$B$193</definedName>
    <definedName name="ProductId89">'Бланк заказа'!$B$194:$B$194</definedName>
    <definedName name="ProductId9">'Бланк заказа'!$B$41:$B$41</definedName>
    <definedName name="ProductId90">'Бланк заказа'!$B$195:$B$195</definedName>
    <definedName name="ProductId91">'Бланк заказа'!$B$199:$B$199</definedName>
    <definedName name="ProductId92">'Бланк заказа'!$B$200:$B$200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заказа'!$X$217:$X$217</definedName>
    <definedName name="SalesQty103">'Бланк заказа'!$X$221:$X$221</definedName>
    <definedName name="SalesQty104">'Бланк заказа'!$X$225:$X$225</definedName>
    <definedName name="SalesQty105">'Бланк заказа'!$X$226:$X$226</definedName>
    <definedName name="SalesQty106">'Бланк заказа'!$X$227:$X$227</definedName>
    <definedName name="SalesQty107">'Бланк заказа'!$X$228:$X$228</definedName>
    <definedName name="SalesQty108">'Бланк заказа'!$X$229:$X$229</definedName>
    <definedName name="SalesQty109">'Бланк заказа'!$X$234:$X$234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заказа'!$X$237:$X$237</definedName>
    <definedName name="SalesQty113">'Бланк заказа'!$X$238:$X$238</definedName>
    <definedName name="SalesQty114">'Бланк заказа'!$X$243:$X$243</definedName>
    <definedName name="SalesQty115">'Бланк заказа'!$X$244:$X$244</definedName>
    <definedName name="SalesQty116">'Бланк заказа'!$X$245:$X$245</definedName>
    <definedName name="SalesQty117">'Бланк заказа'!$X$246:$X$246</definedName>
    <definedName name="SalesQty118">'Бланк заказа'!$X$251:$X$251</definedName>
    <definedName name="SalesQty119">'Бланк заказа'!$X$252:$X$252</definedName>
    <definedName name="SalesQty12">'Бланк заказа'!$X$47:$X$47</definedName>
    <definedName name="SalesQty120">'Бланк заказа'!$X$253:$X$253</definedName>
    <definedName name="SalesQty121">'Бланк заказа'!$X$258:$X$258</definedName>
    <definedName name="SalesQty122">'Бланк заказа'!$X$262:$X$262</definedName>
    <definedName name="SalesQty123">'Бланк заказа'!$X$267:$X$267</definedName>
    <definedName name="SalesQty124">'Бланк заказа'!$X$272:$X$272</definedName>
    <definedName name="SalesQty125">'Бланк заказа'!$X$273:$X$273</definedName>
    <definedName name="SalesQty126">'Бланк заказа'!$X$274:$X$274</definedName>
    <definedName name="SalesQty127">'Бланк заказа'!$X$275:$X$275</definedName>
    <definedName name="SalesQty128">'Бланк заказа'!$X$276:$X$276</definedName>
    <definedName name="SalesQty129">'Бланк заказа'!$X$277:$X$277</definedName>
    <definedName name="SalesQty13">'Бланк заказа'!$X$52:$X$52</definedName>
    <definedName name="SalesQty130">'Бланк заказа'!$X$281:$X$281</definedName>
    <definedName name="SalesQty131">'Бланк заказа'!$X$282:$X$282</definedName>
    <definedName name="SalesQty132">'Бланк заказа'!$X$283:$X$283</definedName>
    <definedName name="SalesQty133">'Бланк заказа'!$X$284:$X$284</definedName>
    <definedName name="SalesQty134">'Бланк заказа'!$X$285:$X$285</definedName>
    <definedName name="SalesQty135">'Бланк заказа'!$X$286:$X$286</definedName>
    <definedName name="SalesQty136">'Бланк заказа'!$X$287:$X$287</definedName>
    <definedName name="SalesQty137">'Бланк заказа'!$X$291:$X$291</definedName>
    <definedName name="SalesQty138">'Бланк заказа'!$X$292:$X$292</definedName>
    <definedName name="SalesQty139">'Бланк заказа'!$X$293:$X$293</definedName>
    <definedName name="SalesQty14">'Бланк заказа'!$X$53:$X$53</definedName>
    <definedName name="SalesQty140">'Бланк заказа'!$X$294:$X$294</definedName>
    <definedName name="SalesQty141">'Бланк заказа'!$X$295:$X$295</definedName>
    <definedName name="SalesQty142">'Бланк заказа'!$X$299:$X$299</definedName>
    <definedName name="SalesQty143">'Бланк заказа'!$X$300:$X$300</definedName>
    <definedName name="SalesQty144">'Бланк заказа'!$X$301:$X$301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заказа'!$X$312:$X$312</definedName>
    <definedName name="SalesQty15">'Бланк заказа'!$X$54:$X$54</definedName>
    <definedName name="SalesQty150">'Бланк заказа'!$X$313:$X$313</definedName>
    <definedName name="SalesQty151">'Бланк заказа'!$X$314:$X$314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заказа'!$X$352:$X$352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заказа'!$X$363:$X$363</definedName>
    <definedName name="SalesQty173">'Бланк заказа'!$X$367:$X$367</definedName>
    <definedName name="SalesQty174">'Бланк заказа'!$X$373:$X$373</definedName>
    <definedName name="SalesQty175">'Бланк заказа'!$X$374:$X$374</definedName>
    <definedName name="SalesQty176">'Бланк заказа'!$X$375:$X$375</definedName>
    <definedName name="SalesQty177">'Бланк заказа'!$X$376:$X$376</definedName>
    <definedName name="SalesQty178">'Бланк заказа'!$X$377:$X$377</definedName>
    <definedName name="SalesQty179">'Бланк заказа'!$X$378:$X$378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заказа'!$X$387:$X$387</definedName>
    <definedName name="SalesQty186">'Бланк заказа'!$X$392:$X$392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заказа'!$X$409:$X$409</definedName>
    <definedName name="SalesQty193">'Бланк заказа'!$X$415:$X$415</definedName>
    <definedName name="SalesQty194">'Бланк заказа'!$X$416:$X$416</definedName>
    <definedName name="SalesQty195">'Бланк заказа'!$X$417:$X$417</definedName>
    <definedName name="SalesQty196">'Бланк заказа'!$X$418:$X$418</definedName>
    <definedName name="SalesQty197">'Бланк заказа'!$X$419:$X$419</definedName>
    <definedName name="SalesQty198">'Бланк заказа'!$X$420:$X$420</definedName>
    <definedName name="SalesQty199">'Бланк заказа'!$X$421:$X$421</definedName>
    <definedName name="SalesQty2">'Бланк заказа'!$X$26:$X$26</definedName>
    <definedName name="SalesQty20">'Бланк заказа'!$X$62:$X$62</definedName>
    <definedName name="SalesQty200">'Бланк заказа'!$X$422:$X$422</definedName>
    <definedName name="SalesQty201">'Бланк заказа'!$X$423:$X$423</definedName>
    <definedName name="SalesQty202">'Бланк заказа'!$X$424:$X$424</definedName>
    <definedName name="SalesQty203">'Бланк заказа'!$X$425:$X$425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заказа'!$X$63:$X$63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заказа'!$X$67:$X$67</definedName>
    <definedName name="SalesQty220">'Бланк заказа'!$X$459:$X$459</definedName>
    <definedName name="SalesQty221">'Бланк заказа'!$X$460:$X$460</definedName>
    <definedName name="SalesQty222">'Бланк заказа'!$X$461:$X$461</definedName>
    <definedName name="SalesQty223">'Бланк заказа'!$X$465:$X$465</definedName>
    <definedName name="SalesQty224">'Бланк заказа'!$X$466:$X$466</definedName>
    <definedName name="SalesQty225">'Бланк заказа'!$X$470:$X$470</definedName>
    <definedName name="SalesQty226">'Бланк заказа'!$X$474:$X$474</definedName>
    <definedName name="SalesQty227">'Бланк заказа'!$X$475:$X$475</definedName>
    <definedName name="SalesQty228">'Бланк заказа'!$X$480:$X$480</definedName>
    <definedName name="SalesQty23">'Бланк заказа'!$X$68:$X$68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заказа'!$X$133:$X$133</definedName>
    <definedName name="SalesQty56">'Бланк заказа'!$X$139:$X$139</definedName>
    <definedName name="SalesQty57">'Бланк заказа'!$X$143:$X$143</definedName>
    <definedName name="SalesQty58">'Бланк заказа'!$X$144:$X$144</definedName>
    <definedName name="SalesQty59">'Бланк заказа'!$X$145:$X$145</definedName>
    <definedName name="SalesQty6">'Бланк заказа'!$X$30:$X$30</definedName>
    <definedName name="SalesQty60">'Бланк заказа'!$X$146:$X$146</definedName>
    <definedName name="SalesQty61">'Бланк заказа'!$X$147:$X$147</definedName>
    <definedName name="SalesQty62">'Бланк заказа'!$X$148:$X$148</definedName>
    <definedName name="SalesQty63">'Бланк заказа'!$X$149:$X$149</definedName>
    <definedName name="SalesQty64">'Бланк заказа'!$X$150:$X$150</definedName>
    <definedName name="SalesQty65">'Бланк заказа'!$X$151:$X$151</definedName>
    <definedName name="SalesQty66">'Бланк заказа'!$X$155:$X$155</definedName>
    <definedName name="SalesQty67">'Бланк заказа'!$X$156:$X$156</definedName>
    <definedName name="SalesQty68">'Бланк заказа'!$X$157:$X$157</definedName>
    <definedName name="SalesQty69">'Бланк заказа'!$X$161:$X$161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заказа'!$X$177:$X$177</definedName>
    <definedName name="SalesQty76">'Бланк заказа'!$X$178:$X$178</definedName>
    <definedName name="SalesQty77">'Бланк заказа'!$X$179:$X$179</definedName>
    <definedName name="SalesQty78">'Бланк заказа'!$X$180:$X$180</definedName>
    <definedName name="SalesQty79">'Бланк заказа'!$X$181:$X$181</definedName>
    <definedName name="SalesQty8">'Бланк заказа'!$X$35:$X$35</definedName>
    <definedName name="SalesQty80">'Бланк заказа'!$X$182:$X$182</definedName>
    <definedName name="SalesQty81">'Бланк заказа'!$X$183:$X$183</definedName>
    <definedName name="SalesQty82">'Бланк заказа'!$X$187:$X$187</definedName>
    <definedName name="SalesQty83">'Бланк заказа'!$X$188:$X$188</definedName>
    <definedName name="SalesQty84">'Бланк заказа'!$X$189:$X$189</definedName>
    <definedName name="SalesQty85">'Бланк заказа'!$X$190:$X$190</definedName>
    <definedName name="SalesQty86">'Бланк заказа'!$X$191:$X$191</definedName>
    <definedName name="SalesQty87">'Бланк заказа'!$X$192:$X$192</definedName>
    <definedName name="SalesQty88">'Бланк заказа'!$X$193:$X$193</definedName>
    <definedName name="SalesQty89">'Бланк заказа'!$X$194:$X$194</definedName>
    <definedName name="SalesQty9">'Бланк заказа'!$X$41:$X$41</definedName>
    <definedName name="SalesQty90">'Бланк заказа'!$X$195:$X$195</definedName>
    <definedName name="SalesQty91">'Бланк заказа'!$X$199:$X$199</definedName>
    <definedName name="SalesQty92">'Бланк заказа'!$X$200:$X$200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заказа'!$Y$217:$Y$217</definedName>
    <definedName name="SalesRoundBox103">'Бланк заказа'!$Y$221:$Y$221</definedName>
    <definedName name="SalesRoundBox104">'Бланк заказа'!$Y$225:$Y$225</definedName>
    <definedName name="SalesRoundBox105">'Бланк заказа'!$Y$226:$Y$226</definedName>
    <definedName name="SalesRoundBox106">'Бланк заказа'!$Y$227:$Y$227</definedName>
    <definedName name="SalesRoundBox107">'Бланк заказа'!$Y$228:$Y$228</definedName>
    <definedName name="SalesRoundBox108">'Бланк заказа'!$Y$229:$Y$229</definedName>
    <definedName name="SalesRoundBox109">'Бланк заказа'!$Y$234:$Y$234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заказа'!$Y$237:$Y$237</definedName>
    <definedName name="SalesRoundBox113">'Бланк заказа'!$Y$238:$Y$238</definedName>
    <definedName name="SalesRoundBox114">'Бланк заказа'!$Y$243:$Y$243</definedName>
    <definedName name="SalesRoundBox115">'Бланк заказа'!$Y$244:$Y$244</definedName>
    <definedName name="SalesRoundBox116">'Бланк заказа'!$Y$245:$Y$245</definedName>
    <definedName name="SalesRoundBox117">'Бланк заказа'!$Y$246:$Y$246</definedName>
    <definedName name="SalesRoundBox118">'Бланк заказа'!$Y$251:$Y$251</definedName>
    <definedName name="SalesRoundBox119">'Бланк заказа'!$Y$252:$Y$252</definedName>
    <definedName name="SalesRoundBox12">'Бланк заказа'!$Y$47:$Y$47</definedName>
    <definedName name="SalesRoundBox120">'Бланк заказа'!$Y$253:$Y$253</definedName>
    <definedName name="SalesRoundBox121">'Бланк заказа'!$Y$258:$Y$258</definedName>
    <definedName name="SalesRoundBox122">'Бланк заказа'!$Y$262:$Y$262</definedName>
    <definedName name="SalesRoundBox123">'Бланк заказа'!$Y$267:$Y$267</definedName>
    <definedName name="SalesRoundBox124">'Бланк заказа'!$Y$272:$Y$272</definedName>
    <definedName name="SalesRoundBox125">'Бланк заказа'!$Y$273:$Y$273</definedName>
    <definedName name="SalesRoundBox126">'Бланк заказа'!$Y$274:$Y$274</definedName>
    <definedName name="SalesRoundBox127">'Бланк заказа'!$Y$275:$Y$275</definedName>
    <definedName name="SalesRoundBox128">'Бланк заказа'!$Y$276:$Y$276</definedName>
    <definedName name="SalesRoundBox129">'Бланк заказа'!$Y$277:$Y$277</definedName>
    <definedName name="SalesRoundBox13">'Бланк заказа'!$Y$52:$Y$52</definedName>
    <definedName name="SalesRoundBox130">'Бланк заказа'!$Y$281:$Y$281</definedName>
    <definedName name="SalesRoundBox131">'Бланк заказа'!$Y$282:$Y$282</definedName>
    <definedName name="SalesRoundBox132">'Бланк заказа'!$Y$283:$Y$283</definedName>
    <definedName name="SalesRoundBox133">'Бланк заказа'!$Y$284:$Y$284</definedName>
    <definedName name="SalesRoundBox134">'Бланк заказа'!$Y$285:$Y$285</definedName>
    <definedName name="SalesRoundBox135">'Бланк заказа'!$Y$286:$Y$286</definedName>
    <definedName name="SalesRoundBox136">'Бланк заказа'!$Y$287:$Y$287</definedName>
    <definedName name="SalesRoundBox137">'Бланк заказа'!$Y$291:$Y$291</definedName>
    <definedName name="SalesRoundBox138">'Бланк заказа'!$Y$292:$Y$292</definedName>
    <definedName name="SalesRoundBox139">'Бланк заказа'!$Y$293:$Y$293</definedName>
    <definedName name="SalesRoundBox14">'Бланк заказа'!$Y$53:$Y$53</definedName>
    <definedName name="SalesRoundBox140">'Бланк заказа'!$Y$294:$Y$294</definedName>
    <definedName name="SalesRoundBox141">'Бланк заказа'!$Y$295:$Y$295</definedName>
    <definedName name="SalesRoundBox142">'Бланк заказа'!$Y$299:$Y$299</definedName>
    <definedName name="SalesRoundBox143">'Бланк заказа'!$Y$300:$Y$300</definedName>
    <definedName name="SalesRoundBox144">'Бланк заказа'!$Y$301:$Y$301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заказа'!$Y$312:$Y$312</definedName>
    <definedName name="SalesRoundBox15">'Бланк заказа'!$Y$54:$Y$54</definedName>
    <definedName name="SalesRoundBox150">'Бланк заказа'!$Y$313:$Y$313</definedName>
    <definedName name="SalesRoundBox151">'Бланк заказа'!$Y$314:$Y$314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заказа'!$Y$352:$Y$352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заказа'!$Y$363:$Y$363</definedName>
    <definedName name="SalesRoundBox173">'Бланк заказа'!$Y$367:$Y$367</definedName>
    <definedName name="SalesRoundBox174">'Бланк заказа'!$Y$373:$Y$373</definedName>
    <definedName name="SalesRoundBox175">'Бланк заказа'!$Y$374:$Y$374</definedName>
    <definedName name="SalesRoundBox176">'Бланк заказа'!$Y$375:$Y$375</definedName>
    <definedName name="SalesRoundBox177">'Бланк заказа'!$Y$376:$Y$376</definedName>
    <definedName name="SalesRoundBox178">'Бланк заказа'!$Y$377:$Y$377</definedName>
    <definedName name="SalesRoundBox179">'Бланк заказа'!$Y$378:$Y$378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заказа'!$Y$387:$Y$387</definedName>
    <definedName name="SalesRoundBox186">'Бланк заказа'!$Y$392:$Y$392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заказа'!$Y$409:$Y$409</definedName>
    <definedName name="SalesRoundBox193">'Бланк заказа'!$Y$415:$Y$415</definedName>
    <definedName name="SalesRoundBox194">'Бланк заказа'!$Y$416:$Y$416</definedName>
    <definedName name="SalesRoundBox195">'Бланк заказа'!$Y$417:$Y$417</definedName>
    <definedName name="SalesRoundBox196">'Бланк заказа'!$Y$418:$Y$418</definedName>
    <definedName name="SalesRoundBox197">'Бланк заказа'!$Y$419:$Y$419</definedName>
    <definedName name="SalesRoundBox198">'Бланк заказа'!$Y$420:$Y$420</definedName>
    <definedName name="SalesRoundBox199">'Бланк заказа'!$Y$421:$Y$421</definedName>
    <definedName name="SalesRoundBox2">'Бланк заказа'!$Y$26:$Y$26</definedName>
    <definedName name="SalesRoundBox20">'Бланк заказа'!$Y$62:$Y$62</definedName>
    <definedName name="SalesRoundBox200">'Бланк заказа'!$Y$422:$Y$422</definedName>
    <definedName name="SalesRoundBox201">'Бланк заказа'!$Y$423:$Y$423</definedName>
    <definedName name="SalesRoundBox202">'Бланк заказа'!$Y$424:$Y$424</definedName>
    <definedName name="SalesRoundBox203">'Бланк заказа'!$Y$425:$Y$425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заказа'!$Y$63:$Y$63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заказа'!$Y$67:$Y$67</definedName>
    <definedName name="SalesRoundBox220">'Бланк заказа'!$Y$459:$Y$459</definedName>
    <definedName name="SalesRoundBox221">'Бланк заказа'!$Y$460:$Y$460</definedName>
    <definedName name="SalesRoundBox222">'Бланк заказа'!$Y$461:$Y$461</definedName>
    <definedName name="SalesRoundBox223">'Бланк заказа'!$Y$465:$Y$465</definedName>
    <definedName name="SalesRoundBox224">'Бланк заказа'!$Y$466:$Y$466</definedName>
    <definedName name="SalesRoundBox225">'Бланк заказа'!$Y$470:$Y$470</definedName>
    <definedName name="SalesRoundBox226">'Бланк заказа'!$Y$474:$Y$474</definedName>
    <definedName name="SalesRoundBox227">'Бланк заказа'!$Y$475:$Y$475</definedName>
    <definedName name="SalesRoundBox228">'Бланк заказа'!$Y$480:$Y$480</definedName>
    <definedName name="SalesRoundBox23">'Бланк заказа'!$Y$68:$Y$68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заказа'!$Y$133:$Y$133</definedName>
    <definedName name="SalesRoundBox56">'Бланк заказа'!$Y$139:$Y$139</definedName>
    <definedName name="SalesRoundBox57">'Бланк заказа'!$Y$143:$Y$143</definedName>
    <definedName name="SalesRoundBox58">'Бланк заказа'!$Y$144:$Y$144</definedName>
    <definedName name="SalesRoundBox59">'Бланк заказа'!$Y$145:$Y$145</definedName>
    <definedName name="SalesRoundBox6">'Бланк заказа'!$Y$30:$Y$30</definedName>
    <definedName name="SalesRoundBox60">'Бланк заказа'!$Y$146:$Y$146</definedName>
    <definedName name="SalesRoundBox61">'Бланк заказа'!$Y$147:$Y$147</definedName>
    <definedName name="SalesRoundBox62">'Бланк заказа'!$Y$148:$Y$148</definedName>
    <definedName name="SalesRoundBox63">'Бланк заказа'!$Y$149:$Y$149</definedName>
    <definedName name="SalesRoundBox64">'Бланк заказа'!$Y$150:$Y$150</definedName>
    <definedName name="SalesRoundBox65">'Бланк заказа'!$Y$151:$Y$151</definedName>
    <definedName name="SalesRoundBox66">'Бланк заказа'!$Y$155:$Y$155</definedName>
    <definedName name="SalesRoundBox67">'Бланк заказа'!$Y$156:$Y$156</definedName>
    <definedName name="SalesRoundBox68">'Бланк заказа'!$Y$157:$Y$157</definedName>
    <definedName name="SalesRoundBox69">'Бланк заказа'!$Y$161:$Y$161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заказа'!$Y$177:$Y$177</definedName>
    <definedName name="SalesRoundBox76">'Бланк заказа'!$Y$178:$Y$178</definedName>
    <definedName name="SalesRoundBox77">'Бланк заказа'!$Y$179:$Y$179</definedName>
    <definedName name="SalesRoundBox78">'Бланк заказа'!$Y$180:$Y$180</definedName>
    <definedName name="SalesRoundBox79">'Бланк заказа'!$Y$181:$Y$181</definedName>
    <definedName name="SalesRoundBox8">'Бланк заказа'!$Y$35:$Y$35</definedName>
    <definedName name="SalesRoundBox80">'Бланк заказа'!$Y$182:$Y$182</definedName>
    <definedName name="SalesRoundBox81">'Бланк заказа'!$Y$183:$Y$183</definedName>
    <definedName name="SalesRoundBox82">'Бланк заказа'!$Y$187:$Y$187</definedName>
    <definedName name="SalesRoundBox83">'Бланк заказа'!$Y$188:$Y$188</definedName>
    <definedName name="SalesRoundBox84">'Бланк заказа'!$Y$189:$Y$189</definedName>
    <definedName name="SalesRoundBox85">'Бланк заказа'!$Y$190:$Y$190</definedName>
    <definedName name="SalesRoundBox86">'Бланк заказа'!$Y$191:$Y$191</definedName>
    <definedName name="SalesRoundBox87">'Бланк заказа'!$Y$192:$Y$192</definedName>
    <definedName name="SalesRoundBox88">'Бланк заказа'!$Y$193:$Y$193</definedName>
    <definedName name="SalesRoundBox89">'Бланк заказа'!$Y$194:$Y$194</definedName>
    <definedName name="SalesRoundBox9">'Бланк заказа'!$Y$41:$Y$41</definedName>
    <definedName name="SalesRoundBox90">'Бланк заказа'!$Y$195:$Y$195</definedName>
    <definedName name="SalesRoundBox91">'Бланк заказа'!$Y$199:$Y$199</definedName>
    <definedName name="SalesRoundBox92">'Бланк заказа'!$Y$200:$Y$200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заказа'!$W$217:$W$217</definedName>
    <definedName name="UnitOfMeasure103">'Бланк заказа'!$W$221:$W$221</definedName>
    <definedName name="UnitOfMeasure104">'Бланк заказа'!$W$225:$W$225</definedName>
    <definedName name="UnitOfMeasure105">'Бланк заказа'!$W$226:$W$226</definedName>
    <definedName name="UnitOfMeasure106">'Бланк заказа'!$W$227:$W$227</definedName>
    <definedName name="UnitOfMeasure107">'Бланк заказа'!$W$228:$W$228</definedName>
    <definedName name="UnitOfMeasure108">'Бланк заказа'!$W$229:$W$229</definedName>
    <definedName name="UnitOfMeasure109">'Бланк заказа'!$W$234:$W$234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заказа'!$W$237:$W$237</definedName>
    <definedName name="UnitOfMeasure113">'Бланк заказа'!$W$238:$W$238</definedName>
    <definedName name="UnitOfMeasure114">'Бланк заказа'!$W$243:$W$243</definedName>
    <definedName name="UnitOfMeasure115">'Бланк заказа'!$W$244:$W$244</definedName>
    <definedName name="UnitOfMeasure116">'Бланк заказа'!$W$245:$W$245</definedName>
    <definedName name="UnitOfMeasure117">'Бланк заказа'!$W$246:$W$246</definedName>
    <definedName name="UnitOfMeasure118">'Бланк заказа'!$W$251:$W$251</definedName>
    <definedName name="UnitOfMeasure119">'Бланк заказа'!$W$252:$W$252</definedName>
    <definedName name="UnitOfMeasure12">'Бланк заказа'!$W$47:$W$47</definedName>
    <definedName name="UnitOfMeasure120">'Бланк заказа'!$W$253:$W$253</definedName>
    <definedName name="UnitOfMeasure121">'Бланк заказа'!$W$258:$W$258</definedName>
    <definedName name="UnitOfMeasure122">'Бланк заказа'!$W$262:$W$262</definedName>
    <definedName name="UnitOfMeasure123">'Бланк заказа'!$W$267:$W$267</definedName>
    <definedName name="UnitOfMeasure124">'Бланк заказа'!$W$272:$W$272</definedName>
    <definedName name="UnitOfMeasure125">'Бланк заказа'!$W$273:$W$273</definedName>
    <definedName name="UnitOfMeasure126">'Бланк заказа'!$W$274:$W$274</definedName>
    <definedName name="UnitOfMeasure127">'Бланк заказа'!$W$275:$W$275</definedName>
    <definedName name="UnitOfMeasure128">'Бланк заказа'!$W$276:$W$276</definedName>
    <definedName name="UnitOfMeasure129">'Бланк заказа'!$W$277:$W$277</definedName>
    <definedName name="UnitOfMeasure13">'Бланк заказа'!$W$52:$W$52</definedName>
    <definedName name="UnitOfMeasure130">'Бланк заказа'!$W$281:$W$281</definedName>
    <definedName name="UnitOfMeasure131">'Бланк заказа'!$W$282:$W$282</definedName>
    <definedName name="UnitOfMeasure132">'Бланк заказа'!$W$283:$W$283</definedName>
    <definedName name="UnitOfMeasure133">'Бланк заказа'!$W$284:$W$284</definedName>
    <definedName name="UnitOfMeasure134">'Бланк заказа'!$W$285:$W$285</definedName>
    <definedName name="UnitOfMeasure135">'Бланк заказа'!$W$286:$W$286</definedName>
    <definedName name="UnitOfMeasure136">'Бланк заказа'!$W$287:$W$287</definedName>
    <definedName name="UnitOfMeasure137">'Бланк заказа'!$W$291:$W$291</definedName>
    <definedName name="UnitOfMeasure138">'Бланк заказа'!$W$292:$W$292</definedName>
    <definedName name="UnitOfMeasure139">'Бланк заказа'!$W$293:$W$293</definedName>
    <definedName name="UnitOfMeasure14">'Бланк заказа'!$W$53:$W$53</definedName>
    <definedName name="UnitOfMeasure140">'Бланк заказа'!$W$294:$W$294</definedName>
    <definedName name="UnitOfMeasure141">'Бланк заказа'!$W$295:$W$295</definedName>
    <definedName name="UnitOfMeasure142">'Бланк заказа'!$W$299:$W$299</definedName>
    <definedName name="UnitOfMeasure143">'Бланк заказа'!$W$300:$W$300</definedName>
    <definedName name="UnitOfMeasure144">'Бланк заказа'!$W$301:$W$301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заказа'!$W$312:$W$312</definedName>
    <definedName name="UnitOfMeasure15">'Бланк заказа'!$W$54:$W$54</definedName>
    <definedName name="UnitOfMeasure150">'Бланк заказа'!$W$313:$W$313</definedName>
    <definedName name="UnitOfMeasure151">'Бланк заказа'!$W$314:$W$314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заказа'!$W$352:$W$352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заказа'!$W$363:$W$363</definedName>
    <definedName name="UnitOfMeasure173">'Бланк заказа'!$W$367:$W$367</definedName>
    <definedName name="UnitOfMeasure174">'Бланк заказа'!$W$373:$W$373</definedName>
    <definedName name="UnitOfMeasure175">'Бланк заказа'!$W$374:$W$374</definedName>
    <definedName name="UnitOfMeasure176">'Бланк заказа'!$W$375:$W$375</definedName>
    <definedName name="UnitOfMeasure177">'Бланк заказа'!$W$376:$W$376</definedName>
    <definedName name="UnitOfMeasure178">'Бланк заказа'!$W$377:$W$377</definedName>
    <definedName name="UnitOfMeasure179">'Бланк заказа'!$W$378:$W$378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заказа'!$W$387:$W$387</definedName>
    <definedName name="UnitOfMeasure186">'Бланк заказа'!$W$392:$W$392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заказа'!$W$409:$W$409</definedName>
    <definedName name="UnitOfMeasure193">'Бланк заказа'!$W$415:$W$415</definedName>
    <definedName name="UnitOfMeasure194">'Бланк заказа'!$W$416:$W$416</definedName>
    <definedName name="UnitOfMeasure195">'Бланк заказа'!$W$417:$W$417</definedName>
    <definedName name="UnitOfMeasure196">'Бланк заказа'!$W$418:$W$418</definedName>
    <definedName name="UnitOfMeasure197">'Бланк заказа'!$W$419:$W$419</definedName>
    <definedName name="UnitOfMeasure198">'Бланк заказа'!$W$420:$W$420</definedName>
    <definedName name="UnitOfMeasure199">'Бланк заказа'!$W$421:$W$421</definedName>
    <definedName name="UnitOfMeasure2">'Бланк заказа'!$W$26:$W$26</definedName>
    <definedName name="UnitOfMeasure20">'Бланк заказа'!$W$62:$W$62</definedName>
    <definedName name="UnitOfMeasure200">'Бланк заказа'!$W$422:$W$422</definedName>
    <definedName name="UnitOfMeasure201">'Бланк заказа'!$W$423:$W$423</definedName>
    <definedName name="UnitOfMeasure202">'Бланк заказа'!$W$424:$W$424</definedName>
    <definedName name="UnitOfMeasure203">'Бланк заказа'!$W$425:$W$425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заказа'!$W$63:$W$63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заказа'!$W$67:$W$67</definedName>
    <definedName name="UnitOfMeasure220">'Бланк заказа'!$W$459:$W$459</definedName>
    <definedName name="UnitOfMeasure221">'Бланк заказа'!$W$460:$W$460</definedName>
    <definedName name="UnitOfMeasure222">'Бланк заказа'!$W$461:$W$461</definedName>
    <definedName name="UnitOfMeasure223">'Бланк заказа'!$W$465:$W$465</definedName>
    <definedName name="UnitOfMeasure224">'Бланк заказа'!$W$466:$W$466</definedName>
    <definedName name="UnitOfMeasure225">'Бланк заказа'!$W$470:$W$470</definedName>
    <definedName name="UnitOfMeasure226">'Бланк заказа'!$W$474:$W$474</definedName>
    <definedName name="UnitOfMeasure227">'Бланк заказа'!$W$475:$W$475</definedName>
    <definedName name="UnitOfMeasure228">'Бланк заказа'!$W$480:$W$480</definedName>
    <definedName name="UnitOfMeasure23">'Бланк заказа'!$W$68:$W$68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заказа'!$W$133:$W$133</definedName>
    <definedName name="UnitOfMeasure56">'Бланк заказа'!$W$139:$W$139</definedName>
    <definedName name="UnitOfMeasure57">'Бланк заказа'!$W$143:$W$143</definedName>
    <definedName name="UnitOfMeasure58">'Бланк заказа'!$W$144:$W$144</definedName>
    <definedName name="UnitOfMeasure59">'Бланк заказа'!$W$145:$W$145</definedName>
    <definedName name="UnitOfMeasure6">'Бланк заказа'!$W$30:$W$30</definedName>
    <definedName name="UnitOfMeasure60">'Бланк заказа'!$W$146:$W$146</definedName>
    <definedName name="UnitOfMeasure61">'Бланк заказа'!$W$147:$W$147</definedName>
    <definedName name="UnitOfMeasure62">'Бланк заказа'!$W$148:$W$148</definedName>
    <definedName name="UnitOfMeasure63">'Бланк заказа'!$W$149:$W$149</definedName>
    <definedName name="UnitOfMeasure64">'Бланк заказа'!$W$150:$W$150</definedName>
    <definedName name="UnitOfMeasure65">'Бланк заказа'!$W$151:$W$151</definedName>
    <definedName name="UnitOfMeasure66">'Бланк заказа'!$W$155:$W$155</definedName>
    <definedName name="UnitOfMeasure67">'Бланк заказа'!$W$156:$W$156</definedName>
    <definedName name="UnitOfMeasure68">'Бланк заказа'!$W$157:$W$157</definedName>
    <definedName name="UnitOfMeasure69">'Бланк заказа'!$W$161:$W$161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заказа'!$W$177:$W$177</definedName>
    <definedName name="UnitOfMeasure76">'Бланк заказа'!$W$178:$W$178</definedName>
    <definedName name="UnitOfMeasure77">'Бланк заказа'!$W$179:$W$179</definedName>
    <definedName name="UnitOfMeasure78">'Бланк заказа'!$W$180:$W$180</definedName>
    <definedName name="UnitOfMeasure79">'Бланк заказа'!$W$181:$W$181</definedName>
    <definedName name="UnitOfMeasure8">'Бланк заказа'!$W$35:$W$35</definedName>
    <definedName name="UnitOfMeasure80">'Бланк заказа'!$W$182:$W$182</definedName>
    <definedName name="UnitOfMeasure81">'Бланк заказа'!$W$183:$W$183</definedName>
    <definedName name="UnitOfMeasure82">'Бланк заказа'!$W$187:$W$187</definedName>
    <definedName name="UnitOfMeasure83">'Бланк заказа'!$W$188:$W$188</definedName>
    <definedName name="UnitOfMeasure84">'Бланк заказа'!$W$189:$W$189</definedName>
    <definedName name="UnitOfMeasure85">'Бланк заказа'!$W$190:$W$190</definedName>
    <definedName name="UnitOfMeasure86">'Бланк заказа'!$W$191:$W$191</definedName>
    <definedName name="UnitOfMeasure87">'Бланк заказа'!$W$192:$W$192</definedName>
    <definedName name="UnitOfMeasure88">'Бланк заказа'!$W$193:$W$193</definedName>
    <definedName name="UnitOfMeasure89">'Бланк заказа'!$W$194:$W$194</definedName>
    <definedName name="UnitOfMeasure9">'Бланк заказа'!$W$41:$W$41</definedName>
    <definedName name="UnitOfMeasure90">'Бланк заказа'!$W$195:$W$195</definedName>
    <definedName name="UnitOfMeasure91">'Бланк заказа'!$W$199:$W$199</definedName>
    <definedName name="UnitOfMeasure92">'Бланк заказа'!$W$200:$W$200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2" i="2" l="1"/>
  <c r="X481" i="2"/>
  <c r="BO480" i="2"/>
  <c r="BM480" i="2"/>
  <c r="Y480" i="2"/>
  <c r="AA493" i="2" s="1"/>
  <c r="X477" i="2"/>
  <c r="X476" i="2"/>
  <c r="BO475" i="2"/>
  <c r="BM475" i="2"/>
  <c r="Y475" i="2"/>
  <c r="BN475" i="2" s="1"/>
  <c r="P475" i="2"/>
  <c r="BO474" i="2"/>
  <c r="BM474" i="2"/>
  <c r="Y474" i="2"/>
  <c r="BP474" i="2" s="1"/>
  <c r="P474" i="2"/>
  <c r="X472" i="2"/>
  <c r="X471" i="2"/>
  <c r="BO470" i="2"/>
  <c r="BM470" i="2"/>
  <c r="Y470" i="2"/>
  <c r="Z470" i="2" s="1"/>
  <c r="Z471" i="2" s="1"/>
  <c r="P470" i="2"/>
  <c r="X468" i="2"/>
  <c r="X467" i="2"/>
  <c r="BO466" i="2"/>
  <c r="BM466" i="2"/>
  <c r="Y466" i="2"/>
  <c r="BP466" i="2" s="1"/>
  <c r="P466" i="2"/>
  <c r="BO465" i="2"/>
  <c r="BM465" i="2"/>
  <c r="Y465" i="2"/>
  <c r="BP465" i="2" s="1"/>
  <c r="P465" i="2"/>
  <c r="X463" i="2"/>
  <c r="X462" i="2"/>
  <c r="BO461" i="2"/>
  <c r="BM461" i="2"/>
  <c r="Z461" i="2"/>
  <c r="Y461" i="2"/>
  <c r="BN461" i="2" s="1"/>
  <c r="P461" i="2"/>
  <c r="BO460" i="2"/>
  <c r="BM460" i="2"/>
  <c r="Y460" i="2"/>
  <c r="BO459" i="2"/>
  <c r="BM459" i="2"/>
  <c r="Y459" i="2"/>
  <c r="P459" i="2"/>
  <c r="X457" i="2"/>
  <c r="X456" i="2"/>
  <c r="BO455" i="2"/>
  <c r="BM455" i="2"/>
  <c r="Y455" i="2"/>
  <c r="P455" i="2"/>
  <c r="BP454" i="2"/>
  <c r="BO454" i="2"/>
  <c r="BN454" i="2"/>
  <c r="BM454" i="2"/>
  <c r="Z454" i="2"/>
  <c r="Y454" i="2"/>
  <c r="P454" i="2"/>
  <c r="BO453" i="2"/>
  <c r="BM453" i="2"/>
  <c r="Y453" i="2"/>
  <c r="P453" i="2"/>
  <c r="BP452" i="2"/>
  <c r="BO452" i="2"/>
  <c r="BN452" i="2"/>
  <c r="BM452" i="2"/>
  <c r="Z452" i="2"/>
  <c r="Y452" i="2"/>
  <c r="P452" i="2"/>
  <c r="X448" i="2"/>
  <c r="X447" i="2"/>
  <c r="BO446" i="2"/>
  <c r="BM446" i="2"/>
  <c r="Y446" i="2"/>
  <c r="P446" i="2"/>
  <c r="BP445" i="2"/>
  <c r="BO445" i="2"/>
  <c r="BM445" i="2"/>
  <c r="Y445" i="2"/>
  <c r="BN445" i="2" s="1"/>
  <c r="P445" i="2"/>
  <c r="BO444" i="2"/>
  <c r="BM444" i="2"/>
  <c r="Y444" i="2"/>
  <c r="P444" i="2"/>
  <c r="X442" i="2"/>
  <c r="X441" i="2"/>
  <c r="BP440" i="2"/>
  <c r="BO440" i="2"/>
  <c r="BN440" i="2"/>
  <c r="BM440" i="2"/>
  <c r="Z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Y442" i="2" s="1"/>
  <c r="P437" i="2"/>
  <c r="BP436" i="2"/>
  <c r="BO436" i="2"/>
  <c r="BM436" i="2"/>
  <c r="Y436" i="2"/>
  <c r="P436" i="2"/>
  <c r="BP435" i="2"/>
  <c r="BO435" i="2"/>
  <c r="BM435" i="2"/>
  <c r="Y435" i="2"/>
  <c r="BN435" i="2" s="1"/>
  <c r="P435" i="2"/>
  <c r="X433" i="2"/>
  <c r="X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P429" i="2"/>
  <c r="X427" i="2"/>
  <c r="X426" i="2"/>
  <c r="BO425" i="2"/>
  <c r="BM425" i="2"/>
  <c r="Y425" i="2"/>
  <c r="BP425" i="2" s="1"/>
  <c r="P425" i="2"/>
  <c r="BP424" i="2"/>
  <c r="BO424" i="2"/>
  <c r="BM424" i="2"/>
  <c r="Y424" i="2"/>
  <c r="Z424" i="2" s="1"/>
  <c r="P424" i="2"/>
  <c r="BO423" i="2"/>
  <c r="BM423" i="2"/>
  <c r="Y423" i="2"/>
  <c r="BP423" i="2" s="1"/>
  <c r="P423" i="2"/>
  <c r="BP422" i="2"/>
  <c r="BO422" i="2"/>
  <c r="BN422" i="2"/>
  <c r="BM422" i="2"/>
  <c r="Z422" i="2"/>
  <c r="Y422" i="2"/>
  <c r="P422" i="2"/>
  <c r="BO421" i="2"/>
  <c r="BM421" i="2"/>
  <c r="Y421" i="2"/>
  <c r="Z421" i="2" s="1"/>
  <c r="P421" i="2"/>
  <c r="BP420" i="2"/>
  <c r="BO420" i="2"/>
  <c r="BN420" i="2"/>
  <c r="BM420" i="2"/>
  <c r="Z420" i="2"/>
  <c r="Y420" i="2"/>
  <c r="P420" i="2"/>
  <c r="BO419" i="2"/>
  <c r="BM419" i="2"/>
  <c r="Y419" i="2"/>
  <c r="BP419" i="2" s="1"/>
  <c r="P419" i="2"/>
  <c r="BO418" i="2"/>
  <c r="BM418" i="2"/>
  <c r="Y418" i="2"/>
  <c r="BO417" i="2"/>
  <c r="BM417" i="2"/>
  <c r="Y417" i="2"/>
  <c r="P417" i="2"/>
  <c r="BO416" i="2"/>
  <c r="BM416" i="2"/>
  <c r="Z416" i="2"/>
  <c r="Y416" i="2"/>
  <c r="P416" i="2"/>
  <c r="BO415" i="2"/>
  <c r="BM415" i="2"/>
  <c r="Y415" i="2"/>
  <c r="P415" i="2"/>
  <c r="X411" i="2"/>
  <c r="X410" i="2"/>
  <c r="BO409" i="2"/>
  <c r="BM409" i="2"/>
  <c r="Z409" i="2"/>
  <c r="Z410" i="2" s="1"/>
  <c r="Y409" i="2"/>
  <c r="BN409" i="2" s="1"/>
  <c r="P409" i="2"/>
  <c r="X406" i="2"/>
  <c r="X405" i="2"/>
  <c r="BO404" i="2"/>
  <c r="BM404" i="2"/>
  <c r="Y404" i="2"/>
  <c r="P404" i="2"/>
  <c r="X401" i="2"/>
  <c r="X400" i="2"/>
  <c r="BP399" i="2"/>
  <c r="BO399" i="2"/>
  <c r="BN399" i="2"/>
  <c r="BM399" i="2"/>
  <c r="Z399" i="2"/>
  <c r="Y399" i="2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Y400" i="2" s="1"/>
  <c r="P396" i="2"/>
  <c r="X394" i="2"/>
  <c r="X393" i="2"/>
  <c r="BO392" i="2"/>
  <c r="BM392" i="2"/>
  <c r="Z392" i="2"/>
  <c r="Z393" i="2" s="1"/>
  <c r="Y392" i="2"/>
  <c r="BN392" i="2" s="1"/>
  <c r="P392" i="2"/>
  <c r="X389" i="2"/>
  <c r="X388" i="2"/>
  <c r="BO387" i="2"/>
  <c r="BM387" i="2"/>
  <c r="Y387" i="2"/>
  <c r="Y388" i="2" s="1"/>
  <c r="P387" i="2"/>
  <c r="BP386" i="2"/>
  <c r="BO386" i="2"/>
  <c r="BN386" i="2"/>
  <c r="BM386" i="2"/>
  <c r="Z386" i="2"/>
  <c r="Y386" i="2"/>
  <c r="P386" i="2"/>
  <c r="X384" i="2"/>
  <c r="X383" i="2"/>
  <c r="BO382" i="2"/>
  <c r="BM382" i="2"/>
  <c r="Y382" i="2"/>
  <c r="P382" i="2"/>
  <c r="BO381" i="2"/>
  <c r="BM381" i="2"/>
  <c r="Y381" i="2"/>
  <c r="BP381" i="2" s="1"/>
  <c r="P381" i="2"/>
  <c r="BO380" i="2"/>
  <c r="BM380" i="2"/>
  <c r="Y380" i="2"/>
  <c r="P380" i="2"/>
  <c r="BO379" i="2"/>
  <c r="BM379" i="2"/>
  <c r="Y379" i="2"/>
  <c r="Z379" i="2" s="1"/>
  <c r="P379" i="2"/>
  <c r="BO378" i="2"/>
  <c r="BM378" i="2"/>
  <c r="Y378" i="2"/>
  <c r="P378" i="2"/>
  <c r="BO377" i="2"/>
  <c r="BM377" i="2"/>
  <c r="Y377" i="2"/>
  <c r="BP377" i="2" s="1"/>
  <c r="P377" i="2"/>
  <c r="BP376" i="2"/>
  <c r="BO376" i="2"/>
  <c r="BN376" i="2"/>
  <c r="BM376" i="2"/>
  <c r="Z376" i="2"/>
  <c r="Y376" i="2"/>
  <c r="P376" i="2"/>
  <c r="BO375" i="2"/>
  <c r="BM375" i="2"/>
  <c r="Y375" i="2"/>
  <c r="BP375" i="2" s="1"/>
  <c r="P375" i="2"/>
  <c r="BO374" i="2"/>
  <c r="BM374" i="2"/>
  <c r="Z374" i="2"/>
  <c r="Y374" i="2"/>
  <c r="BN374" i="2" s="1"/>
  <c r="P374" i="2"/>
  <c r="BO373" i="2"/>
  <c r="BM373" i="2"/>
  <c r="Y373" i="2"/>
  <c r="P373" i="2"/>
  <c r="X369" i="2"/>
  <c r="X368" i="2"/>
  <c r="BO367" i="2"/>
  <c r="BM367" i="2"/>
  <c r="Y367" i="2"/>
  <c r="Z367" i="2" s="1"/>
  <c r="Z368" i="2" s="1"/>
  <c r="P367" i="2"/>
  <c r="X365" i="2"/>
  <c r="X364" i="2"/>
  <c r="BO363" i="2"/>
  <c r="BM363" i="2"/>
  <c r="Y363" i="2"/>
  <c r="BP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P358" i="2"/>
  <c r="X356" i="2"/>
  <c r="X355" i="2"/>
  <c r="BP354" i="2"/>
  <c r="BO354" i="2"/>
  <c r="BN354" i="2"/>
  <c r="BM354" i="2"/>
  <c r="Z354" i="2"/>
  <c r="Y354" i="2"/>
  <c r="P354" i="2"/>
  <c r="BO353" i="2"/>
  <c r="BM353" i="2"/>
  <c r="Y353" i="2"/>
  <c r="BP353" i="2" s="1"/>
  <c r="P353" i="2"/>
  <c r="BO352" i="2"/>
  <c r="BM352" i="2"/>
  <c r="Y352" i="2"/>
  <c r="P352" i="2"/>
  <c r="X349" i="2"/>
  <c r="X348" i="2"/>
  <c r="BP347" i="2"/>
  <c r="BO347" i="2"/>
  <c r="BM347" i="2"/>
  <c r="Y347" i="2"/>
  <c r="Z347" i="2" s="1"/>
  <c r="Z348" i="2" s="1"/>
  <c r="X345" i="2"/>
  <c r="X344" i="2"/>
  <c r="BO343" i="2"/>
  <c r="BM343" i="2"/>
  <c r="Y343" i="2"/>
  <c r="BP343" i="2" s="1"/>
  <c r="P343" i="2"/>
  <c r="BP342" i="2"/>
  <c r="BO342" i="2"/>
  <c r="BM342" i="2"/>
  <c r="Y342" i="2"/>
  <c r="Z342" i="2" s="1"/>
  <c r="P342" i="2"/>
  <c r="X340" i="2"/>
  <c r="Y339" i="2"/>
  <c r="X339" i="2"/>
  <c r="BP338" i="2"/>
  <c r="BO338" i="2"/>
  <c r="BN338" i="2"/>
  <c r="BM338" i="2"/>
  <c r="Z338" i="2"/>
  <c r="Y338" i="2"/>
  <c r="P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Y332" i="2"/>
  <c r="P332" i="2"/>
  <c r="BP331" i="2"/>
  <c r="BO331" i="2"/>
  <c r="BM331" i="2"/>
  <c r="Y331" i="2"/>
  <c r="BN331" i="2" s="1"/>
  <c r="P331" i="2"/>
  <c r="BO330" i="2"/>
  <c r="BM330" i="2"/>
  <c r="Y330" i="2"/>
  <c r="P330" i="2"/>
  <c r="BP329" i="2"/>
  <c r="BO329" i="2"/>
  <c r="BM329" i="2"/>
  <c r="Y329" i="2"/>
  <c r="BN329" i="2" s="1"/>
  <c r="P329" i="2"/>
  <c r="BO328" i="2"/>
  <c r="BM328" i="2"/>
  <c r="Y328" i="2"/>
  <c r="P328" i="2"/>
  <c r="BO327" i="2"/>
  <c r="BM327" i="2"/>
  <c r="Z327" i="2"/>
  <c r="Y327" i="2"/>
  <c r="P327" i="2"/>
  <c r="X323" i="2"/>
  <c r="X322" i="2"/>
  <c r="BO321" i="2"/>
  <c r="BM321" i="2"/>
  <c r="Y321" i="2"/>
  <c r="P321" i="2"/>
  <c r="BO320" i="2"/>
  <c r="BM320" i="2"/>
  <c r="Z320" i="2"/>
  <c r="Y320" i="2"/>
  <c r="BN320" i="2" s="1"/>
  <c r="P320" i="2"/>
  <c r="BO319" i="2"/>
  <c r="BM319" i="2"/>
  <c r="Y319" i="2"/>
  <c r="P319" i="2"/>
  <c r="X316" i="2"/>
  <c r="X315" i="2"/>
  <c r="BO314" i="2"/>
  <c r="BM314" i="2"/>
  <c r="Y314" i="2"/>
  <c r="Z314" i="2" s="1"/>
  <c r="P314" i="2"/>
  <c r="BP313" i="2"/>
  <c r="BO313" i="2"/>
  <c r="BN313" i="2"/>
  <c r="BM313" i="2"/>
  <c r="Z313" i="2"/>
  <c r="Y313" i="2"/>
  <c r="P313" i="2"/>
  <c r="BO312" i="2"/>
  <c r="BM312" i="2"/>
  <c r="Y312" i="2"/>
  <c r="P312" i="2"/>
  <c r="X310" i="2"/>
  <c r="X309" i="2"/>
  <c r="BO308" i="2"/>
  <c r="BM308" i="2"/>
  <c r="Y308" i="2"/>
  <c r="BP308" i="2" s="1"/>
  <c r="P308" i="2"/>
  <c r="BP307" i="2"/>
  <c r="BO307" i="2"/>
  <c r="BM307" i="2"/>
  <c r="Y307" i="2"/>
  <c r="Z307" i="2" s="1"/>
  <c r="P307" i="2"/>
  <c r="BO306" i="2"/>
  <c r="BM306" i="2"/>
  <c r="Y306" i="2"/>
  <c r="BP306" i="2" s="1"/>
  <c r="BO305" i="2"/>
  <c r="BM305" i="2"/>
  <c r="Y305" i="2"/>
  <c r="X303" i="2"/>
  <c r="X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O299" i="2"/>
  <c r="BM299" i="2"/>
  <c r="Z299" i="2"/>
  <c r="Y299" i="2"/>
  <c r="Y302" i="2" s="1"/>
  <c r="P299" i="2"/>
  <c r="X297" i="2"/>
  <c r="X296" i="2"/>
  <c r="BP295" i="2"/>
  <c r="BO295" i="2"/>
  <c r="BN295" i="2"/>
  <c r="BM295" i="2"/>
  <c r="Z295" i="2"/>
  <c r="Y295" i="2"/>
  <c r="P295" i="2"/>
  <c r="BO294" i="2"/>
  <c r="BM294" i="2"/>
  <c r="Y294" i="2"/>
  <c r="Z294" i="2" s="1"/>
  <c r="P294" i="2"/>
  <c r="BP293" i="2"/>
  <c r="BO293" i="2"/>
  <c r="BN293" i="2"/>
  <c r="BM293" i="2"/>
  <c r="Z293" i="2"/>
  <c r="Y293" i="2"/>
  <c r="P293" i="2"/>
  <c r="BO292" i="2"/>
  <c r="BM292" i="2"/>
  <c r="Y292" i="2"/>
  <c r="P292" i="2"/>
  <c r="BP291" i="2"/>
  <c r="BO291" i="2"/>
  <c r="BN291" i="2"/>
  <c r="BM291" i="2"/>
  <c r="Z291" i="2"/>
  <c r="Y291" i="2"/>
  <c r="P291" i="2"/>
  <c r="X289" i="2"/>
  <c r="X288" i="2"/>
  <c r="BO287" i="2"/>
  <c r="BM287" i="2"/>
  <c r="Y287" i="2"/>
  <c r="P287" i="2"/>
  <c r="BO286" i="2"/>
  <c r="BM286" i="2"/>
  <c r="Y286" i="2"/>
  <c r="BP286" i="2" s="1"/>
  <c r="P286" i="2"/>
  <c r="BP285" i="2"/>
  <c r="BO285" i="2"/>
  <c r="BN285" i="2"/>
  <c r="BM285" i="2"/>
  <c r="Z285" i="2"/>
  <c r="Y285" i="2"/>
  <c r="P285" i="2"/>
  <c r="BO284" i="2"/>
  <c r="BM284" i="2"/>
  <c r="Y284" i="2"/>
  <c r="Z284" i="2" s="1"/>
  <c r="P284" i="2"/>
  <c r="BP283" i="2"/>
  <c r="BO283" i="2"/>
  <c r="BN283" i="2"/>
  <c r="BM283" i="2"/>
  <c r="Z283" i="2"/>
  <c r="Y283" i="2"/>
  <c r="P283" i="2"/>
  <c r="BO282" i="2"/>
  <c r="BM282" i="2"/>
  <c r="Y282" i="2"/>
  <c r="P282" i="2"/>
  <c r="BP281" i="2"/>
  <c r="BO281" i="2"/>
  <c r="BN281" i="2"/>
  <c r="BM281" i="2"/>
  <c r="Z281" i="2"/>
  <c r="Y281" i="2"/>
  <c r="P281" i="2"/>
  <c r="X279" i="2"/>
  <c r="X278" i="2"/>
  <c r="BO277" i="2"/>
  <c r="BM277" i="2"/>
  <c r="Y277" i="2"/>
  <c r="P277" i="2"/>
  <c r="BO276" i="2"/>
  <c r="BM276" i="2"/>
  <c r="Y276" i="2"/>
  <c r="BP276" i="2" s="1"/>
  <c r="P276" i="2"/>
  <c r="BP275" i="2"/>
  <c r="BO275" i="2"/>
  <c r="BN275" i="2"/>
  <c r="BM275" i="2"/>
  <c r="Z275" i="2"/>
  <c r="Y275" i="2"/>
  <c r="P275" i="2"/>
  <c r="BO274" i="2"/>
  <c r="BM274" i="2"/>
  <c r="Y274" i="2"/>
  <c r="Z274" i="2" s="1"/>
  <c r="P274" i="2"/>
  <c r="BP273" i="2"/>
  <c r="BO273" i="2"/>
  <c r="BN273" i="2"/>
  <c r="BM273" i="2"/>
  <c r="Z273" i="2"/>
  <c r="Y273" i="2"/>
  <c r="P273" i="2"/>
  <c r="BO272" i="2"/>
  <c r="BM272" i="2"/>
  <c r="Y272" i="2"/>
  <c r="Y279" i="2" s="1"/>
  <c r="P272" i="2"/>
  <c r="X269" i="2"/>
  <c r="X268" i="2"/>
  <c r="BO267" i="2"/>
  <c r="BM267" i="2"/>
  <c r="Y267" i="2"/>
  <c r="Y269" i="2" s="1"/>
  <c r="P267" i="2"/>
  <c r="X264" i="2"/>
  <c r="X263" i="2"/>
  <c r="BO262" i="2"/>
  <c r="BM262" i="2"/>
  <c r="Y262" i="2"/>
  <c r="BN262" i="2" s="1"/>
  <c r="P262" i="2"/>
  <c r="X260" i="2"/>
  <c r="X259" i="2"/>
  <c r="BO258" i="2"/>
  <c r="BM258" i="2"/>
  <c r="Y258" i="2"/>
  <c r="Y259" i="2" s="1"/>
  <c r="P258" i="2"/>
  <c r="X255" i="2"/>
  <c r="X254" i="2"/>
  <c r="BO253" i="2"/>
  <c r="BM253" i="2"/>
  <c r="Y253" i="2"/>
  <c r="BP253" i="2" s="1"/>
  <c r="P253" i="2"/>
  <c r="BP252" i="2"/>
  <c r="BO252" i="2"/>
  <c r="BM252" i="2"/>
  <c r="Y252" i="2"/>
  <c r="Z252" i="2" s="1"/>
  <c r="P252" i="2"/>
  <c r="BO251" i="2"/>
  <c r="BM251" i="2"/>
  <c r="Y251" i="2"/>
  <c r="P251" i="2"/>
  <c r="X248" i="2"/>
  <c r="X247" i="2"/>
  <c r="BO246" i="2"/>
  <c r="BM246" i="2"/>
  <c r="Y246" i="2"/>
  <c r="BP246" i="2" s="1"/>
  <c r="BO245" i="2"/>
  <c r="BM245" i="2"/>
  <c r="Y245" i="2"/>
  <c r="BP245" i="2" s="1"/>
  <c r="P245" i="2"/>
  <c r="BO244" i="2"/>
  <c r="BM244" i="2"/>
  <c r="Y244" i="2"/>
  <c r="BP244" i="2" s="1"/>
  <c r="BO243" i="2"/>
  <c r="BM243" i="2"/>
  <c r="Z243" i="2"/>
  <c r="Y243" i="2"/>
  <c r="BN243" i="2" s="1"/>
  <c r="P243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Z237" i="2" s="1"/>
  <c r="P237" i="2"/>
  <c r="BP236" i="2"/>
  <c r="BO236" i="2"/>
  <c r="BN236" i="2"/>
  <c r="BM236" i="2"/>
  <c r="Z236" i="2"/>
  <c r="Y236" i="2"/>
  <c r="P236" i="2"/>
  <c r="BO235" i="2"/>
  <c r="BM235" i="2"/>
  <c r="Y235" i="2"/>
  <c r="BN235" i="2" s="1"/>
  <c r="P235" i="2"/>
  <c r="BP234" i="2"/>
  <c r="BO234" i="2"/>
  <c r="BN234" i="2"/>
  <c r="BM234" i="2"/>
  <c r="Z234" i="2"/>
  <c r="Y234" i="2"/>
  <c r="P234" i="2"/>
  <c r="X231" i="2"/>
  <c r="X230" i="2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BP225" i="2"/>
  <c r="BO225" i="2"/>
  <c r="BM225" i="2"/>
  <c r="Y225" i="2"/>
  <c r="BN225" i="2" s="1"/>
  <c r="P225" i="2"/>
  <c r="X223" i="2"/>
  <c r="X222" i="2"/>
  <c r="BO221" i="2"/>
  <c r="BM221" i="2"/>
  <c r="Y221" i="2"/>
  <c r="Z221" i="2" s="1"/>
  <c r="Z222" i="2" s="1"/>
  <c r="Y219" i="2"/>
  <c r="X219" i="2"/>
  <c r="Y218" i="2"/>
  <c r="X218" i="2"/>
  <c r="BP217" i="2"/>
  <c r="BO217" i="2"/>
  <c r="BN217" i="2"/>
  <c r="BM217" i="2"/>
  <c r="Z217" i="2"/>
  <c r="Z218" i="2" s="1"/>
  <c r="Y217" i="2"/>
  <c r="P217" i="2"/>
  <c r="X215" i="2"/>
  <c r="X214" i="2"/>
  <c r="BO213" i="2"/>
  <c r="BM213" i="2"/>
  <c r="Y213" i="2"/>
  <c r="BP213" i="2" s="1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Y210" i="2"/>
  <c r="BP210" i="2" s="1"/>
  <c r="P210" i="2"/>
  <c r="BP209" i="2"/>
  <c r="BO209" i="2"/>
  <c r="BM209" i="2"/>
  <c r="Y209" i="2"/>
  <c r="BN209" i="2" s="1"/>
  <c r="BP208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Z206" i="2"/>
  <c r="Y206" i="2"/>
  <c r="P206" i="2"/>
  <c r="BO205" i="2"/>
  <c r="BM205" i="2"/>
  <c r="Y205" i="2"/>
  <c r="J493" i="2" s="1"/>
  <c r="P205" i="2"/>
  <c r="X202" i="2"/>
  <c r="X201" i="2"/>
  <c r="BO200" i="2"/>
  <c r="BM200" i="2"/>
  <c r="Z200" i="2"/>
  <c r="Y200" i="2"/>
  <c r="BN200" i="2" s="1"/>
  <c r="P200" i="2"/>
  <c r="BO199" i="2"/>
  <c r="BM199" i="2"/>
  <c r="Y199" i="2"/>
  <c r="BP199" i="2" s="1"/>
  <c r="P199" i="2"/>
  <c r="X197" i="2"/>
  <c r="X196" i="2"/>
  <c r="BO195" i="2"/>
  <c r="BM195" i="2"/>
  <c r="Y195" i="2"/>
  <c r="Z195" i="2" s="1"/>
  <c r="P195" i="2"/>
  <c r="BP194" i="2"/>
  <c r="BO194" i="2"/>
  <c r="BN194" i="2"/>
  <c r="BM194" i="2"/>
  <c r="Z194" i="2"/>
  <c r="Y194" i="2"/>
  <c r="P194" i="2"/>
  <c r="BO193" i="2"/>
  <c r="BM193" i="2"/>
  <c r="Y193" i="2"/>
  <c r="BN193" i="2" s="1"/>
  <c r="P193" i="2"/>
  <c r="BP192" i="2"/>
  <c r="BO192" i="2"/>
  <c r="BN192" i="2"/>
  <c r="BM192" i="2"/>
  <c r="Z192" i="2"/>
  <c r="Y192" i="2"/>
  <c r="P192" i="2"/>
  <c r="BO191" i="2"/>
  <c r="BM191" i="2"/>
  <c r="Y191" i="2"/>
  <c r="BP191" i="2" s="1"/>
  <c r="P191" i="2"/>
  <c r="BO190" i="2"/>
  <c r="BM190" i="2"/>
  <c r="Z190" i="2"/>
  <c r="Y190" i="2"/>
  <c r="BN190" i="2" s="1"/>
  <c r="P190" i="2"/>
  <c r="BO189" i="2"/>
  <c r="BM189" i="2"/>
  <c r="Y189" i="2"/>
  <c r="BN189" i="2" s="1"/>
  <c r="P189" i="2"/>
  <c r="BP188" i="2"/>
  <c r="BO188" i="2"/>
  <c r="BN188" i="2"/>
  <c r="BM188" i="2"/>
  <c r="Z188" i="2"/>
  <c r="Y188" i="2"/>
  <c r="P188" i="2"/>
  <c r="BO187" i="2"/>
  <c r="BM187" i="2"/>
  <c r="Y187" i="2"/>
  <c r="BN187" i="2" s="1"/>
  <c r="P187" i="2"/>
  <c r="X185" i="2"/>
  <c r="X184" i="2"/>
  <c r="BO183" i="2"/>
  <c r="BM183" i="2"/>
  <c r="Y183" i="2"/>
  <c r="BP183" i="2" s="1"/>
  <c r="P183" i="2"/>
  <c r="BP182" i="2"/>
  <c r="BO182" i="2"/>
  <c r="BN182" i="2"/>
  <c r="BM182" i="2"/>
  <c r="Z182" i="2"/>
  <c r="Y182" i="2"/>
  <c r="P182" i="2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P179" i="2"/>
  <c r="BP178" i="2"/>
  <c r="BO178" i="2"/>
  <c r="BN178" i="2"/>
  <c r="BM178" i="2"/>
  <c r="Z178" i="2"/>
  <c r="Y178" i="2"/>
  <c r="P178" i="2"/>
  <c r="BO177" i="2"/>
  <c r="BM177" i="2"/>
  <c r="Y177" i="2"/>
  <c r="BN177" i="2" s="1"/>
  <c r="P177" i="2"/>
  <c r="BP176" i="2"/>
  <c r="BO176" i="2"/>
  <c r="BN176" i="2"/>
  <c r="BM176" i="2"/>
  <c r="Z176" i="2"/>
  <c r="Y176" i="2"/>
  <c r="P176" i="2"/>
  <c r="X174" i="2"/>
  <c r="X173" i="2"/>
  <c r="BO172" i="2"/>
  <c r="BM172" i="2"/>
  <c r="Y172" i="2"/>
  <c r="BP172" i="2" s="1"/>
  <c r="P172" i="2"/>
  <c r="BO171" i="2"/>
  <c r="BM171" i="2"/>
  <c r="Y171" i="2"/>
  <c r="Y173" i="2" s="1"/>
  <c r="P171" i="2"/>
  <c r="X169" i="2"/>
  <c r="X168" i="2"/>
  <c r="BO167" i="2"/>
  <c r="BM167" i="2"/>
  <c r="Y167" i="2"/>
  <c r="BP167" i="2" s="1"/>
  <c r="P167" i="2"/>
  <c r="BO166" i="2"/>
  <c r="BM166" i="2"/>
  <c r="Y166" i="2"/>
  <c r="I493" i="2" s="1"/>
  <c r="P166" i="2"/>
  <c r="X163" i="2"/>
  <c r="Y162" i="2"/>
  <c r="X162" i="2"/>
  <c r="BP161" i="2"/>
  <c r="BO161" i="2"/>
  <c r="BN161" i="2"/>
  <c r="BM161" i="2"/>
  <c r="Z161" i="2"/>
  <c r="Z162" i="2" s="1"/>
  <c r="Y161" i="2"/>
  <c r="Y163" i="2" s="1"/>
  <c r="P161" i="2"/>
  <c r="X159" i="2"/>
  <c r="X158" i="2"/>
  <c r="BP157" i="2"/>
  <c r="BO157" i="2"/>
  <c r="BN157" i="2"/>
  <c r="BM157" i="2"/>
  <c r="Z157" i="2"/>
  <c r="Y157" i="2"/>
  <c r="P157" i="2"/>
  <c r="BO156" i="2"/>
  <c r="BM156" i="2"/>
  <c r="Y156" i="2"/>
  <c r="BP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BP150" i="2" s="1"/>
  <c r="P150" i="2"/>
  <c r="BP149" i="2"/>
  <c r="BO149" i="2"/>
  <c r="BN149" i="2"/>
  <c r="BM149" i="2"/>
  <c r="Z149" i="2"/>
  <c r="Y149" i="2"/>
  <c r="P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P145" i="2"/>
  <c r="BO145" i="2"/>
  <c r="BN145" i="2"/>
  <c r="BM145" i="2"/>
  <c r="Z145" i="2"/>
  <c r="Y145" i="2"/>
  <c r="P145" i="2"/>
  <c r="BO144" i="2"/>
  <c r="BM144" i="2"/>
  <c r="Y144" i="2"/>
  <c r="BN144" i="2" s="1"/>
  <c r="P144" i="2"/>
  <c r="BP143" i="2"/>
  <c r="BO143" i="2"/>
  <c r="BN143" i="2"/>
  <c r="BM143" i="2"/>
  <c r="Z143" i="2"/>
  <c r="Y143" i="2"/>
  <c r="P143" i="2"/>
  <c r="X141" i="2"/>
  <c r="X140" i="2"/>
  <c r="BO139" i="2"/>
  <c r="BM139" i="2"/>
  <c r="Y139" i="2"/>
  <c r="H493" i="2" s="1"/>
  <c r="P139" i="2"/>
  <c r="X135" i="2"/>
  <c r="X134" i="2"/>
  <c r="BO133" i="2"/>
  <c r="BM133" i="2"/>
  <c r="Y133" i="2"/>
  <c r="Z133" i="2" s="1"/>
  <c r="P133" i="2"/>
  <c r="BO132" i="2"/>
  <c r="BM132" i="2"/>
  <c r="Y132" i="2"/>
  <c r="P132" i="2"/>
  <c r="BP131" i="2"/>
  <c r="BO131" i="2"/>
  <c r="BN131" i="2"/>
  <c r="BM131" i="2"/>
  <c r="Z131" i="2"/>
  <c r="Y131" i="2"/>
  <c r="P131" i="2"/>
  <c r="X129" i="2"/>
  <c r="X128" i="2"/>
  <c r="BO127" i="2"/>
  <c r="BM127" i="2"/>
  <c r="Y127" i="2"/>
  <c r="BP127" i="2" s="1"/>
  <c r="BO126" i="2"/>
  <c r="BM126" i="2"/>
  <c r="Y126" i="2"/>
  <c r="Y129" i="2" s="1"/>
  <c r="P126" i="2"/>
  <c r="X123" i="2"/>
  <c r="Y122" i="2"/>
  <c r="X122" i="2"/>
  <c r="BP121" i="2"/>
  <c r="BO121" i="2"/>
  <c r="BN121" i="2"/>
  <c r="BM121" i="2"/>
  <c r="Z121" i="2"/>
  <c r="Z122" i="2" s="1"/>
  <c r="Y121" i="2"/>
  <c r="Y123" i="2" s="1"/>
  <c r="P121" i="2"/>
  <c r="X119" i="2"/>
  <c r="X118" i="2"/>
  <c r="BP117" i="2"/>
  <c r="BO117" i="2"/>
  <c r="BN117" i="2"/>
  <c r="BM117" i="2"/>
  <c r="Z117" i="2"/>
  <c r="Y117" i="2"/>
  <c r="P117" i="2"/>
  <c r="BO116" i="2"/>
  <c r="BM116" i="2"/>
  <c r="Y116" i="2"/>
  <c r="BP116" i="2" s="1"/>
  <c r="P116" i="2"/>
  <c r="BO115" i="2"/>
  <c r="BM115" i="2"/>
  <c r="Y115" i="2"/>
  <c r="BP115" i="2" s="1"/>
  <c r="P115" i="2"/>
  <c r="BP114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Y112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F493" i="2" s="1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E493" i="2" s="1"/>
  <c r="P87" i="2"/>
  <c r="X84" i="2"/>
  <c r="X83" i="2"/>
  <c r="BP82" i="2"/>
  <c r="BO82" i="2"/>
  <c r="BN82" i="2"/>
  <c r="BM82" i="2"/>
  <c r="Z82" i="2"/>
  <c r="Y82" i="2"/>
  <c r="P82" i="2"/>
  <c r="BO81" i="2"/>
  <c r="BM81" i="2"/>
  <c r="Y81" i="2"/>
  <c r="Y83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Z73" i="2"/>
  <c r="Y73" i="2"/>
  <c r="P73" i="2"/>
  <c r="X71" i="2"/>
  <c r="X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BP67" i="2" s="1"/>
  <c r="P67" i="2"/>
  <c r="X65" i="2"/>
  <c r="X64" i="2"/>
  <c r="BO63" i="2"/>
  <c r="BM63" i="2"/>
  <c r="Y63" i="2"/>
  <c r="P63" i="2"/>
  <c r="BP62" i="2"/>
  <c r="BO62" i="2"/>
  <c r="BN62" i="2"/>
  <c r="BM62" i="2"/>
  <c r="Z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P52" i="2"/>
  <c r="X49" i="2"/>
  <c r="X48" i="2"/>
  <c r="BO47" i="2"/>
  <c r="BN47" i="2"/>
  <c r="BM47" i="2"/>
  <c r="Z47" i="2"/>
  <c r="Z48" i="2" s="1"/>
  <c r="Y47" i="2"/>
  <c r="BP47" i="2" s="1"/>
  <c r="P47" i="2"/>
  <c r="X45" i="2"/>
  <c r="X44" i="2"/>
  <c r="BO43" i="2"/>
  <c r="BM43" i="2"/>
  <c r="Y43" i="2"/>
  <c r="P43" i="2"/>
  <c r="BP42" i="2"/>
  <c r="BO42" i="2"/>
  <c r="BM42" i="2"/>
  <c r="Y42" i="2"/>
  <c r="BN42" i="2" s="1"/>
  <c r="P42" i="2"/>
  <c r="BO41" i="2"/>
  <c r="BM41" i="2"/>
  <c r="Y41" i="2"/>
  <c r="P41" i="2"/>
  <c r="X37" i="2"/>
  <c r="X36" i="2"/>
  <c r="BP35" i="2"/>
  <c r="BO35" i="2"/>
  <c r="BN35" i="2"/>
  <c r="BM35" i="2"/>
  <c r="Z35" i="2"/>
  <c r="Z36" i="2" s="1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P29" i="2"/>
  <c r="BO28" i="2"/>
  <c r="BM28" i="2"/>
  <c r="Y28" i="2"/>
  <c r="Z28" i="2" s="1"/>
  <c r="P28" i="2"/>
  <c r="BO27" i="2"/>
  <c r="BM27" i="2"/>
  <c r="Y27" i="2"/>
  <c r="P27" i="2"/>
  <c r="BP26" i="2"/>
  <c r="BO26" i="2"/>
  <c r="BM26" i="2"/>
  <c r="Y26" i="2"/>
  <c r="P26" i="2"/>
  <c r="X24" i="2"/>
  <c r="X23" i="2"/>
  <c r="X487" i="2" s="1"/>
  <c r="BO22" i="2"/>
  <c r="BM22" i="2"/>
  <c r="X484" i="2" s="1"/>
  <c r="Y22" i="2"/>
  <c r="Y24" i="2" s="1"/>
  <c r="P22" i="2"/>
  <c r="H10" i="2"/>
  <c r="A9" i="2"/>
  <c r="H9" i="2" s="1"/>
  <c r="D7" i="2"/>
  <c r="Q6" i="2"/>
  <c r="P2" i="2"/>
  <c r="BP27" i="2" l="1"/>
  <c r="BN27" i="2"/>
  <c r="Z27" i="2"/>
  <c r="BP29" i="2"/>
  <c r="BN29" i="2"/>
  <c r="Z29" i="2"/>
  <c r="BP43" i="2"/>
  <c r="BN43" i="2"/>
  <c r="Z43" i="2"/>
  <c r="D493" i="2"/>
  <c r="BP52" i="2"/>
  <c r="BN52" i="2"/>
  <c r="Z52" i="2"/>
  <c r="BP54" i="2"/>
  <c r="BN54" i="2"/>
  <c r="Z54" i="2"/>
  <c r="C493" i="2"/>
  <c r="BP41" i="2"/>
  <c r="BN41" i="2"/>
  <c r="Z41" i="2"/>
  <c r="Z63" i="2"/>
  <c r="Y65" i="2"/>
  <c r="BN63" i="2"/>
  <c r="Y118" i="2"/>
  <c r="G493" i="2"/>
  <c r="Y153" i="2"/>
  <c r="Y158" i="2"/>
  <c r="BN195" i="2"/>
  <c r="BN237" i="2"/>
  <c r="Y239" i="2"/>
  <c r="Y260" i="2"/>
  <c r="Y264" i="2"/>
  <c r="BN274" i="2"/>
  <c r="Z277" i="2"/>
  <c r="BP277" i="2"/>
  <c r="BN284" i="2"/>
  <c r="Z287" i="2"/>
  <c r="BP287" i="2"/>
  <c r="BN294" i="2"/>
  <c r="Y296" i="2"/>
  <c r="BN314" i="2"/>
  <c r="Y316" i="2"/>
  <c r="Y322" i="2"/>
  <c r="BP319" i="2"/>
  <c r="BP328" i="2"/>
  <c r="BN328" i="2"/>
  <c r="Z328" i="2"/>
  <c r="BN332" i="2"/>
  <c r="Z332" i="2"/>
  <c r="T493" i="2"/>
  <c r="BP352" i="2"/>
  <c r="BN352" i="2"/>
  <c r="Z352" i="2"/>
  <c r="W493" i="2"/>
  <c r="Y406" i="2"/>
  <c r="Y405" i="2"/>
  <c r="BP404" i="2"/>
  <c r="BN404" i="2"/>
  <c r="Z404" i="2"/>
  <c r="Z405" i="2" s="1"/>
  <c r="BP417" i="2"/>
  <c r="BN417" i="2"/>
  <c r="Z417" i="2"/>
  <c r="BN421" i="2"/>
  <c r="BN423" i="2"/>
  <c r="BP429" i="2"/>
  <c r="Y433" i="2"/>
  <c r="BP430" i="2"/>
  <c r="BN430" i="2"/>
  <c r="Z430" i="2"/>
  <c r="BP438" i="2"/>
  <c r="BN438" i="2"/>
  <c r="Z438" i="2"/>
  <c r="BN446" i="2"/>
  <c r="Z446" i="2"/>
  <c r="BP455" i="2"/>
  <c r="BN455" i="2"/>
  <c r="Z455" i="2"/>
  <c r="X485" i="2"/>
  <c r="X486" i="2" s="1"/>
  <c r="X483" i="2"/>
  <c r="Y33" i="2"/>
  <c r="BN28" i="2"/>
  <c r="Y48" i="2"/>
  <c r="Y59" i="2"/>
  <c r="BN53" i="2"/>
  <c r="Z68" i="2"/>
  <c r="BN68" i="2"/>
  <c r="Y71" i="2"/>
  <c r="Y79" i="2"/>
  <c r="Z74" i="2"/>
  <c r="BN74" i="2"/>
  <c r="Z76" i="2"/>
  <c r="BN76" i="2"/>
  <c r="Z87" i="2"/>
  <c r="BN87" i="2"/>
  <c r="BP87" i="2"/>
  <c r="Z96" i="2"/>
  <c r="BN96" i="2"/>
  <c r="Z101" i="2"/>
  <c r="Z105" i="2" s="1"/>
  <c r="BN101" i="2"/>
  <c r="BP101" i="2"/>
  <c r="BN102" i="2"/>
  <c r="Z103" i="2"/>
  <c r="BN103" i="2"/>
  <c r="Y105" i="2"/>
  <c r="Z109" i="2"/>
  <c r="BN109" i="2"/>
  <c r="Z115" i="2"/>
  <c r="BN115" i="2"/>
  <c r="Z126" i="2"/>
  <c r="BN126" i="2"/>
  <c r="BP126" i="2"/>
  <c r="Z127" i="2"/>
  <c r="BN127" i="2"/>
  <c r="Y128" i="2"/>
  <c r="Y135" i="2"/>
  <c r="Z139" i="2"/>
  <c r="Z140" i="2" s="1"/>
  <c r="BN139" i="2"/>
  <c r="BP139" i="2"/>
  <c r="Y140" i="2"/>
  <c r="Y141" i="2"/>
  <c r="BP144" i="2"/>
  <c r="Z147" i="2"/>
  <c r="BN147" i="2"/>
  <c r="Z151" i="2"/>
  <c r="BN151" i="2"/>
  <c r="Z155" i="2"/>
  <c r="BN155" i="2"/>
  <c r="Z166" i="2"/>
  <c r="BN166" i="2"/>
  <c r="BP166" i="2"/>
  <c r="Y168" i="2"/>
  <c r="Z172" i="2"/>
  <c r="BN172" i="2"/>
  <c r="Y184" i="2"/>
  <c r="BP177" i="2"/>
  <c r="Z180" i="2"/>
  <c r="BN180" i="2"/>
  <c r="Y185" i="2"/>
  <c r="BP187" i="2"/>
  <c r="BP189" i="2"/>
  <c r="BP190" i="2"/>
  <c r="BP193" i="2"/>
  <c r="BP200" i="2"/>
  <c r="Y201" i="2"/>
  <c r="Z205" i="2"/>
  <c r="BN205" i="2"/>
  <c r="BP205" i="2"/>
  <c r="Y214" i="2"/>
  <c r="Z207" i="2"/>
  <c r="BN207" i="2"/>
  <c r="Z210" i="2"/>
  <c r="BN210" i="2"/>
  <c r="BN211" i="2"/>
  <c r="Z212" i="2"/>
  <c r="BN212" i="2"/>
  <c r="Z213" i="2"/>
  <c r="BN213" i="2"/>
  <c r="BN221" i="2"/>
  <c r="Y223" i="2"/>
  <c r="BN226" i="2"/>
  <c r="Z227" i="2"/>
  <c r="BN227" i="2"/>
  <c r="K493" i="2"/>
  <c r="BP235" i="2"/>
  <c r="BP243" i="2"/>
  <c r="Z244" i="2"/>
  <c r="BN244" i="2"/>
  <c r="Z246" i="2"/>
  <c r="Y255" i="2"/>
  <c r="BP258" i="2"/>
  <c r="BP262" i="2"/>
  <c r="BP272" i="2"/>
  <c r="BN282" i="2"/>
  <c r="BP282" i="2"/>
  <c r="BN292" i="2"/>
  <c r="BP292" i="2"/>
  <c r="BN306" i="2"/>
  <c r="Y315" i="2"/>
  <c r="BP312" i="2"/>
  <c r="BP330" i="2"/>
  <c r="BN330" i="2"/>
  <c r="Z330" i="2"/>
  <c r="BP332" i="2"/>
  <c r="Y340" i="2"/>
  <c r="Z337" i="2"/>
  <c r="Z339" i="2" s="1"/>
  <c r="Y355" i="2"/>
  <c r="Y356" i="2"/>
  <c r="Y360" i="2"/>
  <c r="Y359" i="2"/>
  <c r="BP358" i="2"/>
  <c r="BN358" i="2"/>
  <c r="Z358" i="2"/>
  <c r="Z359" i="2" s="1"/>
  <c r="BN367" i="2"/>
  <c r="Y369" i="2"/>
  <c r="U493" i="2"/>
  <c r="BP373" i="2"/>
  <c r="BP378" i="2"/>
  <c r="BN378" i="2"/>
  <c r="Z378" i="2"/>
  <c r="BP380" i="2"/>
  <c r="BN380" i="2"/>
  <c r="Z380" i="2"/>
  <c r="Z382" i="2"/>
  <c r="BP382" i="2"/>
  <c r="Y389" i="2"/>
  <c r="Y493" i="2"/>
  <c r="BP415" i="2"/>
  <c r="BN415" i="2"/>
  <c r="Z415" i="2"/>
  <c r="BP418" i="2"/>
  <c r="BN418" i="2"/>
  <c r="Z418" i="2"/>
  <c r="BN436" i="2"/>
  <c r="Z436" i="2"/>
  <c r="Y448" i="2"/>
  <c r="BP444" i="2"/>
  <c r="BN444" i="2"/>
  <c r="Z444" i="2"/>
  <c r="BP446" i="2"/>
  <c r="Y447" i="2"/>
  <c r="BP453" i="2"/>
  <c r="Z453" i="2"/>
  <c r="Z456" i="2" s="1"/>
  <c r="BP460" i="2"/>
  <c r="BN460" i="2"/>
  <c r="Z460" i="2"/>
  <c r="Y289" i="2"/>
  <c r="BP299" i="2"/>
  <c r="Y310" i="2"/>
  <c r="BP320" i="2"/>
  <c r="Y323" i="2"/>
  <c r="Y335" i="2"/>
  <c r="BP374" i="2"/>
  <c r="BN379" i="2"/>
  <c r="BN381" i="2"/>
  <c r="BP392" i="2"/>
  <c r="Y394" i="2"/>
  <c r="BP409" i="2"/>
  <c r="Y410" i="2"/>
  <c r="Y427" i="2"/>
  <c r="BN431" i="2"/>
  <c r="Y457" i="2"/>
  <c r="Y463" i="2"/>
  <c r="BP461" i="2"/>
  <c r="BN470" i="2"/>
  <c r="Y472" i="2"/>
  <c r="Z493" i="2"/>
  <c r="F9" i="2"/>
  <c r="A10" i="2"/>
  <c r="Z355" i="2"/>
  <c r="J9" i="2"/>
  <c r="Z26" i="2"/>
  <c r="BP28" i="2"/>
  <c r="BP53" i="2"/>
  <c r="Z61" i="2"/>
  <c r="Z64" i="2" s="1"/>
  <c r="BP63" i="2"/>
  <c r="BN73" i="2"/>
  <c r="Y84" i="2"/>
  <c r="BP102" i="2"/>
  <c r="Z110" i="2"/>
  <c r="Z150" i="2"/>
  <c r="Z183" i="2"/>
  <c r="Z193" i="2"/>
  <c r="BP195" i="2"/>
  <c r="BN206" i="2"/>
  <c r="Z209" i="2"/>
  <c r="BP211" i="2"/>
  <c r="Y215" i="2"/>
  <c r="BP221" i="2"/>
  <c r="BP226" i="2"/>
  <c r="Z235" i="2"/>
  <c r="Z239" i="2" s="1"/>
  <c r="BP237" i="2"/>
  <c r="BN246" i="2"/>
  <c r="Z258" i="2"/>
  <c r="Z259" i="2" s="1"/>
  <c r="Y263" i="2"/>
  <c r="Z272" i="2"/>
  <c r="BP274" i="2"/>
  <c r="Z282" i="2"/>
  <c r="BP284" i="2"/>
  <c r="Z292" i="2"/>
  <c r="Z296" i="2" s="1"/>
  <c r="BP294" i="2"/>
  <c r="Z312" i="2"/>
  <c r="Z315" i="2" s="1"/>
  <c r="BP314" i="2"/>
  <c r="BN327" i="2"/>
  <c r="BN337" i="2"/>
  <c r="Z353" i="2"/>
  <c r="BP367" i="2"/>
  <c r="Z377" i="2"/>
  <c r="BP379" i="2"/>
  <c r="Z387" i="2"/>
  <c r="Z388" i="2" s="1"/>
  <c r="Y393" i="2"/>
  <c r="Y401" i="2"/>
  <c r="BN416" i="2"/>
  <c r="Z419" i="2"/>
  <c r="BP421" i="2"/>
  <c r="Z429" i="2"/>
  <c r="Z432" i="2" s="1"/>
  <c r="BP431" i="2"/>
  <c r="Z439" i="2"/>
  <c r="BN453" i="2"/>
  <c r="Y456" i="2"/>
  <c r="BP470" i="2"/>
  <c r="BN229" i="2"/>
  <c r="BN252" i="2"/>
  <c r="BN277" i="2"/>
  <c r="BN287" i="2"/>
  <c r="BN307" i="2"/>
  <c r="BN342" i="2"/>
  <c r="BN347" i="2"/>
  <c r="BN382" i="2"/>
  <c r="BN424" i="2"/>
  <c r="BP475" i="2"/>
  <c r="BN31" i="2"/>
  <c r="BN56" i="2"/>
  <c r="BN89" i="2"/>
  <c r="BN94" i="2"/>
  <c r="Y97" i="2"/>
  <c r="Y106" i="2"/>
  <c r="BN133" i="2"/>
  <c r="Y169" i="2"/>
  <c r="F10" i="2"/>
  <c r="BN26" i="2"/>
  <c r="Y37" i="2"/>
  <c r="BN61" i="2"/>
  <c r="Y64" i="2"/>
  <c r="BP73" i="2"/>
  <c r="Z81" i="2"/>
  <c r="Z83" i="2" s="1"/>
  <c r="BN110" i="2"/>
  <c r="BN150" i="2"/>
  <c r="Y174" i="2"/>
  <c r="BN183" i="2"/>
  <c r="Y196" i="2"/>
  <c r="BP206" i="2"/>
  <c r="Y222" i="2"/>
  <c r="BN258" i="2"/>
  <c r="BN272" i="2"/>
  <c r="Y303" i="2"/>
  <c r="BN312" i="2"/>
  <c r="BP327" i="2"/>
  <c r="BP337" i="2"/>
  <c r="BN353" i="2"/>
  <c r="Z363" i="2"/>
  <c r="Y368" i="2"/>
  <c r="BN377" i="2"/>
  <c r="BN387" i="2"/>
  <c r="Z398" i="2"/>
  <c r="BP416" i="2"/>
  <c r="BN419" i="2"/>
  <c r="BN429" i="2"/>
  <c r="Y432" i="2"/>
  <c r="BN439" i="2"/>
  <c r="Z466" i="2"/>
  <c r="Y471" i="2"/>
  <c r="Y476" i="2"/>
  <c r="L493" i="2"/>
  <c r="Y49" i="2"/>
  <c r="Z69" i="2"/>
  <c r="BN81" i="2"/>
  <c r="Y98" i="2"/>
  <c r="Z108" i="2"/>
  <c r="Z148" i="2"/>
  <c r="Z171" i="2"/>
  <c r="Z173" i="2" s="1"/>
  <c r="Z181" i="2"/>
  <c r="Z191" i="2"/>
  <c r="Y247" i="2"/>
  <c r="Z300" i="2"/>
  <c r="Z302" i="2" s="1"/>
  <c r="Z305" i="2"/>
  <c r="Z321" i="2"/>
  <c r="Z333" i="2"/>
  <c r="BN363" i="2"/>
  <c r="Z375" i="2"/>
  <c r="BP387" i="2"/>
  <c r="BN398" i="2"/>
  <c r="Z437" i="2"/>
  <c r="BN466" i="2"/>
  <c r="M493" i="2"/>
  <c r="Y197" i="2"/>
  <c r="Y348" i="2"/>
  <c r="Y383" i="2"/>
  <c r="O493" i="2"/>
  <c r="BP89" i="2"/>
  <c r="BP229" i="2"/>
  <c r="Y90" i="2"/>
  <c r="Y230" i="2"/>
  <c r="Y278" i="2"/>
  <c r="Y288" i="2"/>
  <c r="Z22" i="2"/>
  <c r="Z23" i="2" s="1"/>
  <c r="Z57" i="2"/>
  <c r="BN69" i="2"/>
  <c r="BP81" i="2"/>
  <c r="Z95" i="2"/>
  <c r="BN108" i="2"/>
  <c r="Y111" i="2"/>
  <c r="Y119" i="2"/>
  <c r="BN148" i="2"/>
  <c r="Y159" i="2"/>
  <c r="BN171" i="2"/>
  <c r="BN181" i="2"/>
  <c r="BN191" i="2"/>
  <c r="Y202" i="2"/>
  <c r="Z253" i="2"/>
  <c r="Z267" i="2"/>
  <c r="Z268" i="2" s="1"/>
  <c r="BN300" i="2"/>
  <c r="BN305" i="2"/>
  <c r="Z308" i="2"/>
  <c r="BN321" i="2"/>
  <c r="BN333" i="2"/>
  <c r="Z343" i="2"/>
  <c r="Z344" i="2" s="1"/>
  <c r="BN375" i="2"/>
  <c r="Z396" i="2"/>
  <c r="Y411" i="2"/>
  <c r="Z425" i="2"/>
  <c r="BN437" i="2"/>
  <c r="Z459" i="2"/>
  <c r="Z462" i="2" s="1"/>
  <c r="Y477" i="2"/>
  <c r="P493" i="2"/>
  <c r="Y32" i="2"/>
  <c r="Y248" i="2"/>
  <c r="Y462" i="2"/>
  <c r="Q493" i="2"/>
  <c r="Y134" i="2"/>
  <c r="Y44" i="2"/>
  <c r="BN22" i="2"/>
  <c r="BN57" i="2"/>
  <c r="Z67" i="2"/>
  <c r="Z70" i="2" s="1"/>
  <c r="BP69" i="2"/>
  <c r="Z77" i="2"/>
  <c r="Y91" i="2"/>
  <c r="BN95" i="2"/>
  <c r="BP108" i="2"/>
  <c r="Z116" i="2"/>
  <c r="Z146" i="2"/>
  <c r="Z156" i="2"/>
  <c r="BP171" i="2"/>
  <c r="Z179" i="2"/>
  <c r="BP181" i="2"/>
  <c r="Z189" i="2"/>
  <c r="Z199" i="2"/>
  <c r="Z201" i="2" s="1"/>
  <c r="Z225" i="2"/>
  <c r="Y231" i="2"/>
  <c r="BN253" i="2"/>
  <c r="BN267" i="2"/>
  <c r="BP305" i="2"/>
  <c r="BN308" i="2"/>
  <c r="Z319" i="2"/>
  <c r="BP321" i="2"/>
  <c r="Z331" i="2"/>
  <c r="BN343" i="2"/>
  <c r="Y349" i="2"/>
  <c r="Y364" i="2"/>
  <c r="Z373" i="2"/>
  <c r="Y384" i="2"/>
  <c r="BN396" i="2"/>
  <c r="BN425" i="2"/>
  <c r="Z435" i="2"/>
  <c r="BP437" i="2"/>
  <c r="Z445" i="2"/>
  <c r="BN459" i="2"/>
  <c r="Y467" i="2"/>
  <c r="Z474" i="2"/>
  <c r="Z480" i="2"/>
  <c r="Z481" i="2" s="1"/>
  <c r="R493" i="2"/>
  <c r="S493" i="2"/>
  <c r="BP56" i="2"/>
  <c r="BP22" i="2"/>
  <c r="Z30" i="2"/>
  <c r="Y45" i="2"/>
  <c r="Z55" i="2"/>
  <c r="BN67" i="2"/>
  <c r="Y70" i="2"/>
  <c r="BN77" i="2"/>
  <c r="Z88" i="2"/>
  <c r="Z90" i="2" s="1"/>
  <c r="Z93" i="2"/>
  <c r="Z104" i="2"/>
  <c r="BN116" i="2"/>
  <c r="Z132" i="2"/>
  <c r="Z134" i="2" s="1"/>
  <c r="BN146" i="2"/>
  <c r="BN156" i="2"/>
  <c r="Z167" i="2"/>
  <c r="BN179" i="2"/>
  <c r="BN199" i="2"/>
  <c r="Z228" i="2"/>
  <c r="Z245" i="2"/>
  <c r="Z251" i="2"/>
  <c r="BP267" i="2"/>
  <c r="Z276" i="2"/>
  <c r="Z286" i="2"/>
  <c r="Z306" i="2"/>
  <c r="BN319" i="2"/>
  <c r="Y334" i="2"/>
  <c r="BN373" i="2"/>
  <c r="Z381" i="2"/>
  <c r="BP396" i="2"/>
  <c r="Z423" i="2"/>
  <c r="BP459" i="2"/>
  <c r="BN474" i="2"/>
  <c r="BN480" i="2"/>
  <c r="BP133" i="2"/>
  <c r="Y365" i="2"/>
  <c r="Y468" i="2"/>
  <c r="B493" i="2"/>
  <c r="BP31" i="2"/>
  <c r="Y23" i="2"/>
  <c r="BN30" i="2"/>
  <c r="Z42" i="2"/>
  <c r="BN55" i="2"/>
  <c r="Y58" i="2"/>
  <c r="Z75" i="2"/>
  <c r="Z78" i="2" s="1"/>
  <c r="BN88" i="2"/>
  <c r="BN93" i="2"/>
  <c r="BN104" i="2"/>
  <c r="Z114" i="2"/>
  <c r="Z118" i="2" s="1"/>
  <c r="BN132" i="2"/>
  <c r="Z144" i="2"/>
  <c r="Z152" i="2" s="1"/>
  <c r="BN167" i="2"/>
  <c r="Z177" i="2"/>
  <c r="Z184" i="2" s="1"/>
  <c r="Z187" i="2"/>
  <c r="Z208" i="2"/>
  <c r="Z214" i="2" s="1"/>
  <c r="BN228" i="2"/>
  <c r="Y240" i="2"/>
  <c r="BN245" i="2"/>
  <c r="BN251" i="2"/>
  <c r="Y254" i="2"/>
  <c r="Z262" i="2"/>
  <c r="Z263" i="2" s="1"/>
  <c r="Y268" i="2"/>
  <c r="BN276" i="2"/>
  <c r="BN286" i="2"/>
  <c r="Y297" i="2"/>
  <c r="Y309" i="2"/>
  <c r="Z329" i="2"/>
  <c r="Z334" i="2" s="1"/>
  <c r="Y344" i="2"/>
  <c r="Y426" i="2"/>
  <c r="BP480" i="2"/>
  <c r="V493" i="2"/>
  <c r="BP94" i="2"/>
  <c r="Y152" i="2"/>
  <c r="Z362" i="2"/>
  <c r="Z397" i="2"/>
  <c r="Y441" i="2"/>
  <c r="Z465" i="2"/>
  <c r="Z53" i="2"/>
  <c r="Y78" i="2"/>
  <c r="BP132" i="2"/>
  <c r="BP251" i="2"/>
  <c r="Y481" i="2"/>
  <c r="X493" i="2"/>
  <c r="Y345" i="2"/>
  <c r="BN362" i="2"/>
  <c r="BN397" i="2"/>
  <c r="BN465" i="2"/>
  <c r="Z475" i="2"/>
  <c r="BN299" i="2"/>
  <c r="Y482" i="2"/>
  <c r="Z364" i="2" l="1"/>
  <c r="Z44" i="2"/>
  <c r="Z247" i="2"/>
  <c r="Z168" i="2"/>
  <c r="Z97" i="2"/>
  <c r="Z447" i="2"/>
  <c r="Z230" i="2"/>
  <c r="Z158" i="2"/>
  <c r="Z426" i="2"/>
  <c r="Z288" i="2"/>
  <c r="Z278" i="2"/>
  <c r="Y483" i="2"/>
  <c r="Z128" i="2"/>
  <c r="Z476" i="2"/>
  <c r="Z309" i="2"/>
  <c r="Y484" i="2"/>
  <c r="Z32" i="2"/>
  <c r="Z111" i="2"/>
  <c r="Z383" i="2"/>
  <c r="Y487" i="2"/>
  <c r="Z58" i="2"/>
  <c r="Z254" i="2"/>
  <c r="Z441" i="2"/>
  <c r="Z467" i="2"/>
  <c r="Y485" i="2"/>
  <c r="Z400" i="2"/>
  <c r="Z196" i="2"/>
  <c r="Z322" i="2"/>
  <c r="Z488" i="2" l="1"/>
  <c r="Y486" i="2"/>
</calcChain>
</file>

<file path=xl/sharedStrings.xml><?xml version="1.0" encoding="utf-8"?>
<sst xmlns="http://schemas.openxmlformats.org/spreadsheetml/2006/main" count="3548" uniqueCount="774">
  <si>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</si>
  <si>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</si>
  <si>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</si>
  <si>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</si>
  <si>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</si>
  <si>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</si>
  <si>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</si>
  <si>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</si>
  <si>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</si>
  <si>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</si>
  <si>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</si>
  <si>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</si>
  <si>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</si>
  <si>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</si>
  <si>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</si>
  <si>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</si>
  <si>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</si>
  <si>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</si>
  <si>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</si>
  <si>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</si>
  <si>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</si>
  <si>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</si>
  <si>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</si>
  <si>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</si>
  <si>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</si>
  <si>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</si>
  <si>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</si>
  <si>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</si>
  <si>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</si>
  <si>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</si>
  <si>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</si>
  <si>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</si>
  <si>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</si>
  <si>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</si>
  <si>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</si>
  <si>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</si>
  <si>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</si>
  <si>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</si>
  <si>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</si>
  <si>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</si>
  <si>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</si>
  <si>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</si>
  <si>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</si>
  <si>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</si>
  <si>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</si>
  <si>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</si>
  <si>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</si>
  <si>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</si>
  <si>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</si>
  <si>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</si>
  <si>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</si>
  <si>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</si>
  <si>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</si>
  <si>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</si>
  <si>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</si>
  <si>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</si>
  <si>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</si>
  <si>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</si>
  <si>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</si>
  <si>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</si>
  <si>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</si>
  <si>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</si>
  <si>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</si>
  <si>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</si>
  <si>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</si>
  <si>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</si>
  <si>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</si>
  <si>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06.10.2025</t>
  </si>
  <si>
    <t>01.10.2025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</si>
  <si>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</si>
  <si>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</si>
  <si>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</si>
  <si>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</si>
  <si>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</si>
  <si>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</si>
  <si>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</si>
  <si>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</si>
  <si>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</si>
  <si>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</si>
  <si>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</si>
  <si>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</si>
  <si>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</si>
  <si>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</si>
  <si>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</si>
  <si>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</si>
  <si>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</si>
  <si>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</si>
  <si>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</si>
  <si>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</si>
  <si>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</si>
  <si>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</si>
  <si>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</si>
  <si>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</si>
  <si>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</si>
  <si>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</si>
  <si>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</si>
  <si>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</si>
  <si>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</si>
  <si>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</si>
  <si>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</si>
  <si>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</si>
  <si>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</si>
  <si>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</si>
  <si>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</si>
  <si>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</si>
  <si>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</si>
  <si>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</si>
  <si>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</si>
  <si>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</si>
  <si>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</si>
  <si>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</si>
  <si>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</si>
  <si>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</si>
  <si>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</si>
  <si>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</si>
  <si>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</si>
  <si>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</si>
  <si>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</si>
  <si>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</si>
  <si>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</si>
  <si>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</si>
  <si>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</si>
  <si>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</si>
  <si>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</si>
  <si>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</si>
  <si>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</si>
  <si>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</si>
  <si>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</si>
  <si>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</si>
  <si>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</si>
  <si>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</si>
  <si>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</si>
  <si>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</si>
  <si>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</si>
  <si>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</si>
  <si>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</si>
  <si>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</si>
  <si>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</si>
  <si>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</si>
  <si>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</si>
  <si>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</si>
  <si>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</si>
  <si>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</si>
  <si>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</si>
  <si>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</si>
  <si>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</si>
  <si>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</si>
  <si>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</si>
  <si>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</si>
  <si>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</si>
  <si>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</si>
  <si>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</si>
  <si>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</si>
  <si>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</si>
  <si>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</si>
  <si>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</si>
  <si>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</si>
  <si>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</si>
  <si>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</si>
  <si>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</si>
  <si>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</si>
  <si>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</si>
  <si>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</si>
  <si>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</si>
  <si>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</si>
  <si>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</si>
  <si>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</si>
  <si>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</si>
  <si>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</si>
  <si>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</si>
  <si>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</si>
  <si>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</si>
  <si>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</si>
  <si>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</si>
  <si>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</si>
  <si>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</si>
  <si>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</si>
  <si>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</si>
  <si>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</si>
  <si>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</si>
  <si>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</si>
  <si>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</si>
  <si>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</si>
  <si>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</si>
  <si>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</si>
  <si>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</si>
  <si>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</si>
  <si>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</si>
  <si>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</si>
  <si>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</si>
  <si>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</si>
  <si>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</si>
  <si>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</si>
  <si>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</si>
  <si>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</si>
  <si>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</si>
  <si>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</si>
  <si>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</si>
  <si>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</si>
  <si>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</si>
  <si>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</si>
  <si>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</si>
  <si>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</si>
  <si>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</si>
  <si>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</si>
  <si>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</si>
  <si>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</si>
  <si>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</si>
  <si>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</si>
  <si>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</si>
  <si>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</si>
  <si>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</si>
  <si>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</si>
  <si>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</si>
  <si>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</si>
  <si>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</si>
  <si>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</si>
  <si>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</si>
  <si>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</si>
  <si>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</si>
  <si>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</si>
  <si>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</si>
  <si>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</si>
  <si>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</si>
  <si>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</si>
  <si>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</si>
  <si>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</si>
  <si>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</si>
  <si>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</si>
  <si>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</si>
  <si>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</si>
  <si>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</si>
  <si>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</si>
  <si>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</si>
  <si>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</si>
  <si>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</si>
  <si>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</si>
  <si>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</si>
  <si>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</si>
  <si>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</si>
  <si>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</si>
  <si>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</si>
  <si>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</si>
  <si>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</si>
  <si>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</si>
  <si>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</si>
  <si>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</si>
  <si>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</si>
  <si>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</si>
  <si>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</si>
  <si>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</si>
  <si>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</si>
  <si>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</si>
  <si>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</si>
  <si>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</si>
  <si>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</si>
  <si>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</si>
  <si>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</si>
  <si>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</si>
  <si>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</si>
  <si>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</si>
  <si>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</si>
  <si>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</si>
  <si>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</si>
  <si>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</si>
  <si>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</si>
  <si>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</si>
  <si>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</si>
  <si>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</si>
  <si>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</si>
  <si>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</si>
  <si>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</si>
  <si>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</si>
  <si>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</si>
  <si>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</si>
  <si>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</si>
  <si>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</si>
  <si>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</si>
  <si>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</si>
  <si>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</si>
  <si>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</si>
  <si>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</si>
  <si>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</si>
  <si>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</si>
  <si>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</si>
  <si>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</si>
  <si>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</si>
  <si>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</si>
  <si>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</si>
  <si>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</si>
  <si>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</si>
  <si>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</si>
  <si>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</si>
  <si>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</si>
  <si>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</si>
  <si>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</si>
  <si>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</si>
  <si>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</si>
  <si>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</si>
  <si>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</si>
  <si>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</si>
  <si>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</si>
  <si>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</si>
  <si>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</si>
  <si>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</si>
  <si>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</si>
  <si>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</si>
  <si>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</si>
  <si>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</si>
  <si>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</si>
  <si>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</si>
  <si>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</si>
  <si>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</si>
  <si>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</si>
  <si>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</si>
  <si>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</si>
  <si>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</si>
  <si>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</si>
  <si>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</si>
  <si>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</si>
  <si>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</si>
  <si>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</si>
  <si>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</si>
  <si>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</si>
  <si>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</si>
  <si>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</si>
  <si>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</si>
  <si>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</si>
  <si>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</si>
  <si>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</si>
  <si>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</si>
  <si>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</si>
  <si>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</si>
  <si>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</si>
  <si>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</si>
  <si>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</si>
  <si>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</si>
  <si>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</si>
  <si>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</si>
  <si>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</si>
  <si>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</si>
  <si>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</si>
  <si>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</si>
  <si>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</si>
  <si>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</si>
  <si>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</si>
  <si>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</si>
  <si>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</si>
  <si>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</si>
  <si>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</si>
  <si>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</si>
  <si>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</si>
  <si>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</si>
  <si>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</si>
  <si>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</si>
  <si>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</si>
  <si>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</si>
  <si>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</si>
  <si>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</si>
  <si>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</si>
  <si>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</si>
  <si>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</si>
  <si>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</si>
  <si>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</si>
  <si>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</si>
  <si>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</si>
  <si>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</si>
  <si>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</si>
  <si>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</si>
  <si>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</si>
  <si>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</si>
  <si>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</si>
  <si>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</si>
  <si>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</si>
  <si>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</si>
  <si>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</si>
  <si>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</si>
  <si>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</si>
  <si>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</si>
  <si>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</si>
  <si>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</si>
  <si>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</si>
  <si>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</si>
  <si>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</si>
  <si>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</si>
  <si>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</si>
  <si>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08.10.2025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</si>
  <si>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</si>
  <si>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</si>
  <si>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</si>
  <si>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</si>
  <si>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</si>
  <si>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</si>
  <si>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</si>
  <si>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</si>
  <si>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</si>
  <si>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</si>
  <si>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</si>
  <si>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</si>
  <si>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</si>
  <si>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</si>
  <si>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</si>
  <si>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</si>
  <si>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</si>
  <si>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</si>
  <si>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</si>
  <si>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</si>
  <si>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</si>
  <si>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</si>
  <si>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</si>
  <si>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</si>
  <si>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</si>
  <si>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</si>
  <si>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</si>
  <si>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</si>
  <si>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</si>
  <si>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</si>
  <si>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</si>
  <si>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</si>
  <si>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</si>
  <si>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</si>
  <si>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</si>
  <si>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</si>
  <si>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</si>
  <si>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</si>
  <si>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</si>
  <si>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</si>
  <si>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</si>
  <si>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</si>
  <si>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</si>
  <si>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</si>
  <si>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</si>
  <si>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</si>
  <si>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</si>
  <si>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</si>
  <si>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</si>
  <si>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</si>
  <si>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</si>
  <si>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</si>
  <si>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</si>
  <si>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</si>
  <si>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</si>
  <si>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</si>
  <si>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</si>
  <si>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</si>
  <si>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</si>
  <si>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</si>
  <si>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</si>
  <si>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</si>
  <si>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</si>
  <si>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</si>
  <si>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</si>
  <si>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</si>
  <si>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</si>
  <si>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</si>
  <si>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</si>
  <si>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</si>
  <si>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</si>
  <si>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</si>
  <si>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</si>
  <si>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</si>
  <si>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</si>
  <si>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</si>
  <si>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</si>
  <si>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</si>
  <si>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</si>
  <si>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</si>
  <si>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</si>
  <si>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</si>
  <si>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</si>
  <si>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</si>
  <si>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</si>
  <si>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</si>
  <si>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</si>
  <si>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</si>
  <si>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</si>
  <si>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</si>
  <si>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</si>
  <si>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</si>
  <si>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</si>
  <si>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</si>
  <si>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</si>
  <si>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</si>
  <si>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</si>
  <si>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</si>
  <si>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</si>
  <si>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</si>
  <si>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</si>
  <si>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</si>
  <si>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</si>
  <si>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</si>
  <si>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</si>
  <si>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</si>
  <si>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</si>
  <si>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</si>
  <si>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</si>
  <si>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</si>
  <si>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</si>
  <si>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</si>
  <si>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</si>
  <si>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</si>
  <si>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</si>
  <si>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</si>
  <si>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</si>
  <si>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</si>
  <si>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</si>
  <si>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</si>
  <si>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</si>
  <si>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</si>
  <si>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</si>
  <si>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</si>
  <si>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</si>
  <si>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</si>
  <si>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</si>
  <si>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</si>
  <si>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</si>
  <si>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</si>
  <si>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</si>
  <si>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</si>
  <si>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</si>
  <si>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</si>
  <si>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</si>
  <si>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</si>
  <si>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</si>
  <si>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</si>
  <si>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</si>
  <si>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</si>
  <si>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</si>
  <si>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</si>
  <si>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</si>
  <si>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</si>
  <si>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</si>
  <si>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</si>
  <si>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</si>
  <si>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</si>
  <si>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</si>
  <si>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</si>
  <si>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</si>
  <si>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</si>
  <si>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</si>
  <si>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</si>
  <si>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</si>
  <si>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</si>
  <si>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</si>
  <si>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</si>
  <si>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</si>
  <si>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</si>
  <si>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</si>
  <si>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</si>
  <si>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</si>
  <si>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</si>
  <si>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</si>
  <si>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</si>
  <si>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</si>
  <si>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</si>
  <si>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</si>
  <si>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</si>
  <si>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</si>
  <si>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</si>
  <si>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</si>
  <si>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</si>
  <si>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</si>
  <si>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</si>
  <si>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</si>
  <si>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</si>
  <si>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</si>
  <si>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</si>
  <si>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</si>
  <si>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</si>
  <si>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</si>
  <si>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</si>
  <si>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</si>
  <si>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</si>
  <si>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</si>
  <si>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</si>
  <si>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</si>
  <si>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</si>
  <si>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</si>
  <si>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</si>
  <si>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</si>
  <si>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</si>
  <si>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</si>
  <si>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</si>
  <si>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</si>
  <si>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</si>
  <si>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</si>
  <si>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</si>
  <si>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</si>
  <si>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</si>
  <si>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</si>
  <si>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</si>
  <si>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</si>
  <si>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</si>
  <si>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</si>
  <si>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</si>
  <si>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</si>
  <si>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</si>
  <si>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</si>
  <si>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</si>
  <si>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</si>
  <si>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</si>
  <si>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</si>
  <si>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</si>
  <si>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</si>
  <si>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</si>
  <si>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</si>
  <si>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</si>
  <si>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</si>
  <si>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</si>
  <si>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</si>
  <si>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</si>
  <si>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</si>
  <si>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</si>
  <si>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</si>
  <si>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</si>
  <si>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</si>
  <si>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</si>
  <si>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</si>
  <si>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</si>
  <si>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</si>
  <si>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</si>
  <si>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</si>
  <si>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</si>
  <si>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</si>
  <si>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</si>
  <si>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</si>
  <si>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</si>
  <si>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</si>
  <si>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</si>
  <si>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</si>
  <si>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</si>
  <si>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</si>
  <si>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</si>
  <si>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</si>
  <si>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</si>
  <si>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</si>
  <si>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</si>
  <si>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</si>
  <si>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</si>
  <si>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</si>
  <si>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</si>
  <si>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</si>
  <si>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</si>
  <si>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</si>
  <si>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</si>
  <si>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</si>
  <si>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</si>
  <si>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</si>
  <si>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</si>
  <si>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</si>
  <si>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</si>
  <si>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</si>
  <si>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</si>
  <si>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</si>
  <si>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</si>
  <si>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</si>
  <si>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</si>
  <si>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</si>
  <si>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</si>
  <si>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</si>
  <si>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</si>
  <si>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</si>
  <si>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</si>
  <si>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</si>
  <si>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</si>
  <si>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</si>
  <si>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</si>
  <si>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</si>
  <si>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</si>
  <si>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</si>
  <si>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</si>
  <si>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</si>
  <si>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</si>
  <si>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</si>
  <si>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</si>
  <si>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</si>
  <si>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</si>
  <si>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</si>
  <si>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</si>
  <si>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</si>
  <si>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</si>
  <si>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</si>
  <si>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</si>
  <si>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</si>
  <si>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</si>
  <si>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</si>
  <si>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</si>
  <si>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</si>
  <si>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</si>
  <si>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</si>
  <si>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</si>
  <si>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</si>
  <si>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</si>
  <si>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</si>
  <si>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</si>
  <si>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</si>
  <si>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</si>
  <si>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</si>
  <si>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</si>
  <si>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</si>
  <si>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</si>
  <si>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</si>
  <si>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</si>
  <si>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</si>
  <si>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</si>
  <si>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</si>
  <si>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</si>
  <si>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</si>
  <si>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</si>
  <si>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</si>
  <si>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</si>
  <si>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</si>
  <si>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</si>
  <si>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</si>
  <si>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</si>
  <si>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</si>
  <si>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</si>
  <si>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</si>
  <si>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</si>
  <si>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</si>
  <si>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</si>
  <si>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</si>
  <si>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</si>
  <si>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</si>
  <si>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</si>
  <si>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</si>
  <si>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</si>
  <si>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</si>
  <si>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</si>
  <si>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</si>
  <si>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</si>
  <si>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</si>
  <si>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</si>
  <si>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</si>
  <si>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</si>
  <si>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</si>
  <si>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</si>
  <si>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</si>
  <si>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</si>
  <si>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</si>
  <si>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</si>
  <si>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</si>
  <si>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</si>
  <si>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</si>
  <si>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</si>
  <si>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</si>
  <si>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</si>
  <si>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</si>
  <si>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</si>
  <si>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</si>
  <si>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</si>
  <si>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</si>
  <si>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</si>
  <si>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</si>
  <si>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</si>
  <si>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</si>
  <si>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</si>
  <si>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</si>
  <si>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73009, Херсон г, Некрасова ул, 2,</t>
  </si>
  <si>
    <t>590704_4</t>
  </si>
  <si>
    <t>2</t>
  </si>
  <si>
    <t>302004Российская Федерация, Орловская обл, Орёл г, Ливенская ул, д.78,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</si>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</sst>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2" t="s">
        <v>26</v>
      </c>
      <c r="E1" s="542"/>
      <c r="F1" s="542"/>
      <c r="G1" s="14" t="s">
        <v>66</v>
      </c>
      <c r="H1" s="542" t="s">
        <v>46</v>
      </c>
      <c r="I1" s="542"/>
      <c r="J1" s="542"/>
      <c r="K1" s="542"/>
      <c r="L1" s="542"/>
      <c r="M1" s="542"/>
      <c r="N1" s="542"/>
      <c r="O1" s="542"/>
      <c r="P1" s="542"/>
      <c r="Q1" s="542"/>
      <c r="R1" s="543" t="s">
        <v>67</v>
      </c>
      <c r="S1" s="544"/>
      <c r="T1" s="54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5"/>
      <c r="R2" s="545"/>
      <c r="S2" s="545"/>
      <c r="T2" s="545"/>
      <c r="U2" s="545"/>
      <c r="V2" s="545"/>
      <c r="W2" s="54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5"/>
      <c r="Q3" s="545"/>
      <c r="R3" s="545"/>
      <c r="S3" s="545"/>
      <c r="T3" s="545"/>
      <c r="U3" s="545"/>
      <c r="V3" s="545"/>
      <c r="W3" s="54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46" t="s">
        <v>8</v>
      </c>
      <c r="B5" s="546"/>
      <c r="C5" s="546"/>
      <c r="D5" s="547"/>
      <c r="E5" s="547"/>
      <c r="F5" s="548" t="s">
        <v>14</v>
      </c>
      <c r="G5" s="548"/>
      <c r="H5" s="547"/>
      <c r="I5" s="547"/>
      <c r="J5" s="547"/>
      <c r="K5" s="547"/>
      <c r="L5" s="547"/>
      <c r="M5" s="547"/>
      <c r="N5" s="72"/>
      <c r="P5" s="27" t="s">
        <v>4</v>
      </c>
      <c r="Q5" s="549">
        <v>45935</v>
      </c>
      <c r="R5" s="549"/>
      <c r="T5" s="550" t="s">
        <v>3</v>
      </c>
      <c r="U5" s="551"/>
      <c r="V5" s="552" t="s">
        <v>754</v>
      </c>
      <c r="W5" s="553"/>
      <c r="AB5" s="59"/>
      <c r="AC5" s="59"/>
      <c r="AD5" s="59"/>
      <c r="AE5" s="59"/>
    </row>
    <row r="6" spans="1:32" s="17" customFormat="1" ht="24" customHeight="1" x14ac:dyDescent="0.2">
      <c r="A6" s="546" t="s">
        <v>1</v>
      </c>
      <c r="B6" s="546"/>
      <c r="C6" s="546"/>
      <c r="D6" s="554" t="s">
        <v>755</v>
      </c>
      <c r="E6" s="554"/>
      <c r="F6" s="554"/>
      <c r="G6" s="554"/>
      <c r="H6" s="554"/>
      <c r="I6" s="554"/>
      <c r="J6" s="554"/>
      <c r="K6" s="554"/>
      <c r="L6" s="554"/>
      <c r="M6" s="554"/>
      <c r="N6" s="73"/>
      <c r="P6" s="27" t="s">
        <v>27</v>
      </c>
      <c r="Q6" s="555" t="str">
        <f>IF(Q5=0," ",CHOOSE(WEEKDAY(Q5,2),"Понедельник","Вторник","Среда","Четверг","Пятница","Суббота","Воскресенье"))</f>
        <v>Воскресенье</v>
      </c>
      <c r="R6" s="555"/>
      <c r="T6" s="556" t="s">
        <v>5</v>
      </c>
      <c r="U6" s="557"/>
      <c r="V6" s="558" t="s">
        <v>69</v>
      </c>
      <c r="W6" s="55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64" t="str">
        <f>IFERROR(VLOOKUP(DeliveryAddress,Table,3,0),1)</f>
        <v>1</v>
      </c>
      <c r="E7" s="565"/>
      <c r="F7" s="565"/>
      <c r="G7" s="565"/>
      <c r="H7" s="565"/>
      <c r="I7" s="565"/>
      <c r="J7" s="565"/>
      <c r="K7" s="565"/>
      <c r="L7" s="565"/>
      <c r="M7" s="566"/>
      <c r="N7" s="74"/>
      <c r="P7" s="29"/>
      <c r="Q7" s="48"/>
      <c r="R7" s="48"/>
      <c r="T7" s="556"/>
      <c r="U7" s="557"/>
      <c r="V7" s="560"/>
      <c r="W7" s="561"/>
      <c r="AB7" s="59"/>
      <c r="AC7" s="59"/>
      <c r="AD7" s="59"/>
      <c r="AE7" s="59"/>
    </row>
    <row r="8" spans="1:32" s="17" customFormat="1" ht="25.5" customHeight="1" x14ac:dyDescent="0.2">
      <c r="A8" s="567" t="s">
        <v>57</v>
      </c>
      <c r="B8" s="567"/>
      <c r="C8" s="567"/>
      <c r="D8" s="568"/>
      <c r="E8" s="568"/>
      <c r="F8" s="568"/>
      <c r="G8" s="568"/>
      <c r="H8" s="568"/>
      <c r="I8" s="568"/>
      <c r="J8" s="568"/>
      <c r="K8" s="568"/>
      <c r="L8" s="568"/>
      <c r="M8" s="568"/>
      <c r="N8" s="75"/>
      <c r="P8" s="27" t="s">
        <v>11</v>
      </c>
      <c r="Q8" s="569">
        <v>0.375</v>
      </c>
      <c r="R8" s="569"/>
      <c r="T8" s="556"/>
      <c r="U8" s="557"/>
      <c r="V8" s="560"/>
      <c r="W8" s="561"/>
      <c r="AB8" s="59"/>
      <c r="AC8" s="59"/>
      <c r="AD8" s="59"/>
      <c r="AE8" s="59"/>
    </row>
    <row r="9" spans="1:32" s="17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0"/>
      <c r="C9" s="570"/>
      <c r="D9" s="571" t="s">
        <v>45</v>
      </c>
      <c r="E9" s="572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0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70"/>
      <c r="P9" s="31" t="s">
        <v>15</v>
      </c>
      <c r="Q9" s="574"/>
      <c r="R9" s="574"/>
      <c r="T9" s="556"/>
      <c r="U9" s="557"/>
      <c r="V9" s="562"/>
      <c r="W9" s="56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0"/>
      <c r="C10" s="570"/>
      <c r="D10" s="571"/>
      <c r="E10" s="572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0"/>
      <c r="H10" s="575" t="str">
        <f>IFERROR(VLOOKUP($D$10,Proxy,2,FALSE),"")</f>
        <v/>
      </c>
      <c r="I10" s="575"/>
      <c r="J10" s="575"/>
      <c r="K10" s="575"/>
      <c r="L10" s="575"/>
      <c r="M10" s="575"/>
      <c r="N10" s="71"/>
      <c r="P10" s="31" t="s">
        <v>32</v>
      </c>
      <c r="Q10" s="576"/>
      <c r="R10" s="576"/>
      <c r="U10" s="29" t="s">
        <v>12</v>
      </c>
      <c r="V10" s="577" t="s">
        <v>70</v>
      </c>
      <c r="W10" s="5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79"/>
      <c r="R11" s="579"/>
      <c r="U11" s="29" t="s">
        <v>28</v>
      </c>
      <c r="V11" s="580" t="s">
        <v>54</v>
      </c>
      <c r="W11" s="5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1" t="s">
        <v>71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1"/>
      <c r="N12" s="76"/>
      <c r="P12" s="27" t="s">
        <v>30</v>
      </c>
      <c r="Q12" s="569"/>
      <c r="R12" s="569"/>
      <c r="S12" s="28"/>
      <c r="T12"/>
      <c r="U12" s="29" t="s">
        <v>45</v>
      </c>
      <c r="V12" s="582"/>
      <c r="W12" s="582"/>
      <c r="X12"/>
      <c r="AB12" s="59"/>
      <c r="AC12" s="59"/>
      <c r="AD12" s="59"/>
      <c r="AE12" s="59"/>
    </row>
    <row r="13" spans="1:32" s="17" customFormat="1" ht="23.25" customHeight="1" x14ac:dyDescent="0.2">
      <c r="A13" s="581" t="s">
        <v>72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1"/>
      <c r="N13" s="76"/>
      <c r="O13" s="31"/>
      <c r="P13" s="31" t="s">
        <v>31</v>
      </c>
      <c r="Q13" s="580"/>
      <c r="R13" s="5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1" t="s">
        <v>73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83" t="s">
        <v>74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3"/>
      <c r="N15" s="77"/>
      <c r="O15"/>
      <c r="P15" s="584" t="s">
        <v>60</v>
      </c>
      <c r="Q15" s="584"/>
      <c r="R15" s="584"/>
      <c r="S15" s="584"/>
      <c r="T15" s="58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85"/>
      <c r="Q16" s="585"/>
      <c r="R16" s="585"/>
      <c r="S16" s="585"/>
      <c r="T16" s="58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88" t="s">
        <v>58</v>
      </c>
      <c r="B17" s="588" t="s">
        <v>48</v>
      </c>
      <c r="C17" s="590" t="s">
        <v>47</v>
      </c>
      <c r="D17" s="592" t="s">
        <v>49</v>
      </c>
      <c r="E17" s="593"/>
      <c r="F17" s="588" t="s">
        <v>21</v>
      </c>
      <c r="G17" s="588" t="s">
        <v>24</v>
      </c>
      <c r="H17" s="588" t="s">
        <v>22</v>
      </c>
      <c r="I17" s="588" t="s">
        <v>23</v>
      </c>
      <c r="J17" s="588" t="s">
        <v>16</v>
      </c>
      <c r="K17" s="588" t="s">
        <v>65</v>
      </c>
      <c r="L17" s="588" t="s">
        <v>63</v>
      </c>
      <c r="M17" s="588" t="s">
        <v>2</v>
      </c>
      <c r="N17" s="588" t="s">
        <v>62</v>
      </c>
      <c r="O17" s="588" t="s">
        <v>25</v>
      </c>
      <c r="P17" s="592" t="s">
        <v>17</v>
      </c>
      <c r="Q17" s="596"/>
      <c r="R17" s="596"/>
      <c r="S17" s="596"/>
      <c r="T17" s="593"/>
      <c r="U17" s="586" t="s">
        <v>55</v>
      </c>
      <c r="V17" s="587"/>
      <c r="W17" s="588" t="s">
        <v>6</v>
      </c>
      <c r="X17" s="588" t="s">
        <v>41</v>
      </c>
      <c r="Y17" s="598" t="s">
        <v>53</v>
      </c>
      <c r="Z17" s="600" t="s">
        <v>18</v>
      </c>
      <c r="AA17" s="602" t="s">
        <v>59</v>
      </c>
      <c r="AB17" s="602" t="s">
        <v>19</v>
      </c>
      <c r="AC17" s="602" t="s">
        <v>64</v>
      </c>
      <c r="AD17" s="604" t="s">
        <v>56</v>
      </c>
      <c r="AE17" s="605"/>
      <c r="AF17" s="606"/>
      <c r="AG17" s="82"/>
      <c r="BD17" s="81" t="s">
        <v>61</v>
      </c>
    </row>
    <row r="18" spans="1:68" ht="14.25" customHeight="1" x14ac:dyDescent="0.2">
      <c r="A18" s="589"/>
      <c r="B18" s="589"/>
      <c r="C18" s="591"/>
      <c r="D18" s="594"/>
      <c r="E18" s="595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594"/>
      <c r="Q18" s="597"/>
      <c r="R18" s="597"/>
      <c r="S18" s="597"/>
      <c r="T18" s="595"/>
      <c r="U18" s="83" t="s">
        <v>44</v>
      </c>
      <c r="V18" s="83" t="s">
        <v>43</v>
      </c>
      <c r="W18" s="589"/>
      <c r="X18" s="589"/>
      <c r="Y18" s="599"/>
      <c r="Z18" s="601"/>
      <c r="AA18" s="603"/>
      <c r="AB18" s="603"/>
      <c r="AC18" s="603"/>
      <c r="AD18" s="607"/>
      <c r="AE18" s="608"/>
      <c r="AF18" s="609"/>
      <c r="AG18" s="82"/>
      <c r="BD18" s="81"/>
    </row>
    <row r="19" spans="1:68" ht="27.75" customHeight="1" x14ac:dyDescent="0.2">
      <c r="A19" s="610" t="s">
        <v>75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54"/>
      <c r="AB19" s="54"/>
      <c r="AC19" s="54"/>
    </row>
    <row r="20" spans="1:68" ht="16.5" customHeight="1" x14ac:dyDescent="0.25">
      <c r="A20" s="611" t="s">
        <v>75</v>
      </c>
      <c r="B20" s="611"/>
      <c r="C20" s="611"/>
      <c r="D20" s="611"/>
      <c r="E20" s="611"/>
      <c r="F20" s="611"/>
      <c r="G20" s="611"/>
      <c r="H20" s="611"/>
      <c r="I20" s="611"/>
      <c r="J20" s="611"/>
      <c r="K20" s="611"/>
      <c r="L20" s="611"/>
      <c r="M20" s="611"/>
      <c r="N20" s="611"/>
      <c r="O20" s="611"/>
      <c r="P20" s="611"/>
      <c r="Q20" s="611"/>
      <c r="R20" s="611"/>
      <c r="S20" s="611"/>
      <c r="T20" s="611"/>
      <c r="U20" s="611"/>
      <c r="V20" s="611"/>
      <c r="W20" s="611"/>
      <c r="X20" s="611"/>
      <c r="Y20" s="611"/>
      <c r="Z20" s="611"/>
      <c r="AA20" s="65"/>
      <c r="AB20" s="65"/>
      <c r="AC20" s="79"/>
    </row>
    <row r="21" spans="1:68" ht="14.25" customHeight="1" x14ac:dyDescent="0.25">
      <c r="A21" s="612" t="s">
        <v>76</v>
      </c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2"/>
      <c r="V21" s="612"/>
      <c r="W21" s="612"/>
      <c r="X21" s="612"/>
      <c r="Y21" s="612"/>
      <c r="Z21" s="61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13">
        <v>4680115886643</v>
      </c>
      <c r="E22" s="61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15"/>
      <c r="R22" s="615"/>
      <c r="S22" s="615"/>
      <c r="T22" s="61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0"/>
      <c r="B23" s="620"/>
      <c r="C23" s="620"/>
      <c r="D23" s="620"/>
      <c r="E23" s="620"/>
      <c r="F23" s="620"/>
      <c r="G23" s="620"/>
      <c r="H23" s="620"/>
      <c r="I23" s="620"/>
      <c r="J23" s="620"/>
      <c r="K23" s="620"/>
      <c r="L23" s="620"/>
      <c r="M23" s="620"/>
      <c r="N23" s="620"/>
      <c r="O23" s="621"/>
      <c r="P23" s="617" t="s">
        <v>40</v>
      </c>
      <c r="Q23" s="618"/>
      <c r="R23" s="618"/>
      <c r="S23" s="618"/>
      <c r="T23" s="618"/>
      <c r="U23" s="618"/>
      <c r="V23" s="61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0"/>
      <c r="B24" s="620"/>
      <c r="C24" s="620"/>
      <c r="D24" s="620"/>
      <c r="E24" s="620"/>
      <c r="F24" s="620"/>
      <c r="G24" s="620"/>
      <c r="H24" s="620"/>
      <c r="I24" s="620"/>
      <c r="J24" s="620"/>
      <c r="K24" s="620"/>
      <c r="L24" s="620"/>
      <c r="M24" s="620"/>
      <c r="N24" s="620"/>
      <c r="O24" s="621"/>
      <c r="P24" s="617" t="s">
        <v>40</v>
      </c>
      <c r="Q24" s="618"/>
      <c r="R24" s="618"/>
      <c r="S24" s="618"/>
      <c r="T24" s="618"/>
      <c r="U24" s="618"/>
      <c r="V24" s="61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12" t="s">
        <v>82</v>
      </c>
      <c r="B25" s="612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13">
        <v>4680115887350</v>
      </c>
      <c r="E26" s="61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2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15"/>
      <c r="R26" s="615"/>
      <c r="S26" s="615"/>
      <c r="T26" s="61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13">
        <v>4680115885912</v>
      </c>
      <c r="E27" s="61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15"/>
      <c r="R27" s="615"/>
      <c r="S27" s="615"/>
      <c r="T27" s="61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13">
        <v>4607091388237</v>
      </c>
      <c r="E28" s="61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15"/>
      <c r="R28" s="615"/>
      <c r="S28" s="615"/>
      <c r="T28" s="61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4301051912</v>
      </c>
      <c r="D29" s="613">
        <v>4680115886230</v>
      </c>
      <c r="E29" s="61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87</v>
      </c>
      <c r="N29" s="38"/>
      <c r="O29" s="37">
        <v>40</v>
      </c>
      <c r="P29" s="62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15"/>
      <c r="R29" s="615"/>
      <c r="S29" s="615"/>
      <c r="T29" s="61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4301051863</v>
      </c>
      <c r="D30" s="613">
        <v>4680115885905</v>
      </c>
      <c r="E30" s="61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87</v>
      </c>
      <c r="N30" s="38"/>
      <c r="O30" s="37">
        <v>40</v>
      </c>
      <c r="P30" s="6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15"/>
      <c r="R30" s="615"/>
      <c r="S30" s="615"/>
      <c r="T30" s="61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13">
        <v>4607091388244</v>
      </c>
      <c r="E31" s="61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15"/>
      <c r="R31" s="615"/>
      <c r="S31" s="615"/>
      <c r="T31" s="61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101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20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17" t="s">
        <v>40</v>
      </c>
      <c r="Q32" s="618"/>
      <c r="R32" s="618"/>
      <c r="S32" s="618"/>
      <c r="T32" s="618"/>
      <c r="U32" s="618"/>
      <c r="V32" s="61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17" t="s">
        <v>40</v>
      </c>
      <c r="Q33" s="618"/>
      <c r="R33" s="618"/>
      <c r="S33" s="618"/>
      <c r="T33" s="618"/>
      <c r="U33" s="618"/>
      <c r="V33" s="61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12" t="s">
        <v>104</v>
      </c>
      <c r="B34" s="612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12"/>
      <c r="W34" s="612"/>
      <c r="X34" s="612"/>
      <c r="Y34" s="612"/>
      <c r="Z34" s="61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13">
        <v>4607091388503</v>
      </c>
      <c r="E35" s="61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15"/>
      <c r="R35" s="615"/>
      <c r="S35" s="615"/>
      <c r="T35" s="61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20"/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1"/>
      <c r="P36" s="617" t="s">
        <v>40</v>
      </c>
      <c r="Q36" s="618"/>
      <c r="R36" s="618"/>
      <c r="S36" s="618"/>
      <c r="T36" s="618"/>
      <c r="U36" s="618"/>
      <c r="V36" s="61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20"/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1"/>
      <c r="P37" s="617" t="s">
        <v>40</v>
      </c>
      <c r="Q37" s="618"/>
      <c r="R37" s="618"/>
      <c r="S37" s="618"/>
      <c r="T37" s="618"/>
      <c r="U37" s="618"/>
      <c r="V37" s="61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10" t="s">
        <v>110</v>
      </c>
      <c r="B38" s="610"/>
      <c r="C38" s="610"/>
      <c r="D38" s="610"/>
      <c r="E38" s="610"/>
      <c r="F38" s="610"/>
      <c r="G38" s="610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610"/>
      <c r="U38" s="610"/>
      <c r="V38" s="610"/>
      <c r="W38" s="610"/>
      <c r="X38" s="610"/>
      <c r="Y38" s="610"/>
      <c r="Z38" s="610"/>
      <c r="AA38" s="54"/>
      <c r="AB38" s="54"/>
      <c r="AC38" s="54"/>
    </row>
    <row r="39" spans="1:68" ht="16.5" customHeight="1" x14ac:dyDescent="0.25">
      <c r="A39" s="611" t="s">
        <v>111</v>
      </c>
      <c r="B39" s="611"/>
      <c r="C39" s="611"/>
      <c r="D39" s="611"/>
      <c r="E39" s="611"/>
      <c r="F39" s="611"/>
      <c r="G39" s="611"/>
      <c r="H39" s="611"/>
      <c r="I39" s="611"/>
      <c r="J39" s="611"/>
      <c r="K39" s="611"/>
      <c r="L39" s="611"/>
      <c r="M39" s="611"/>
      <c r="N39" s="611"/>
      <c r="O39" s="611"/>
      <c r="P39" s="611"/>
      <c r="Q39" s="611"/>
      <c r="R39" s="611"/>
      <c r="S39" s="611"/>
      <c r="T39" s="611"/>
      <c r="U39" s="611"/>
      <c r="V39" s="611"/>
      <c r="W39" s="611"/>
      <c r="X39" s="611"/>
      <c r="Y39" s="611"/>
      <c r="Z39" s="611"/>
      <c r="AA39" s="65"/>
      <c r="AB39" s="65"/>
      <c r="AC39" s="79"/>
    </row>
    <row r="40" spans="1:68" ht="14.25" customHeight="1" x14ac:dyDescent="0.25">
      <c r="A40" s="612" t="s">
        <v>112</v>
      </c>
      <c r="B40" s="612"/>
      <c r="C40" s="612"/>
      <c r="D40" s="612"/>
      <c r="E40" s="612"/>
      <c r="F40" s="612"/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12"/>
      <c r="R40" s="612"/>
      <c r="S40" s="612"/>
      <c r="T40" s="612"/>
      <c r="U40" s="612"/>
      <c r="V40" s="612"/>
      <c r="W40" s="612"/>
      <c r="X40" s="612"/>
      <c r="Y40" s="612"/>
      <c r="Z40" s="61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13">
        <v>4607091385670</v>
      </c>
      <c r="E41" s="61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15"/>
      <c r="R41" s="615"/>
      <c r="S41" s="615"/>
      <c r="T41" s="61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13">
        <v>4607091385687</v>
      </c>
      <c r="E42" s="61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92</v>
      </c>
      <c r="N42" s="38"/>
      <c r="O42" s="37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15"/>
      <c r="R42" s="615"/>
      <c r="S42" s="615"/>
      <c r="T42" s="61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13">
        <v>4680115882539</v>
      </c>
      <c r="E43" s="61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92</v>
      </c>
      <c r="N43" s="38"/>
      <c r="O43" s="37">
        <v>50</v>
      </c>
      <c r="P43" s="6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15"/>
      <c r="R43" s="615"/>
      <c r="S43" s="615"/>
      <c r="T43" s="61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20"/>
      <c r="B44" s="620"/>
      <c r="C44" s="620"/>
      <c r="D44" s="620"/>
      <c r="E44" s="620"/>
      <c r="F44" s="620"/>
      <c r="G44" s="620"/>
      <c r="H44" s="620"/>
      <c r="I44" s="620"/>
      <c r="J44" s="620"/>
      <c r="K44" s="620"/>
      <c r="L44" s="620"/>
      <c r="M44" s="620"/>
      <c r="N44" s="620"/>
      <c r="O44" s="621"/>
      <c r="P44" s="617" t="s">
        <v>40</v>
      </c>
      <c r="Q44" s="618"/>
      <c r="R44" s="618"/>
      <c r="S44" s="618"/>
      <c r="T44" s="618"/>
      <c r="U44" s="618"/>
      <c r="V44" s="61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20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17" t="s">
        <v>40</v>
      </c>
      <c r="Q45" s="618"/>
      <c r="R45" s="618"/>
      <c r="S45" s="618"/>
      <c r="T45" s="618"/>
      <c r="U45" s="618"/>
      <c r="V45" s="61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12" t="s">
        <v>82</v>
      </c>
      <c r="B46" s="612"/>
      <c r="C46" s="612"/>
      <c r="D46" s="612"/>
      <c r="E46" s="612"/>
      <c r="F46" s="612"/>
      <c r="G46" s="612"/>
      <c r="H46" s="612"/>
      <c r="I46" s="612"/>
      <c r="J46" s="612"/>
      <c r="K46" s="612"/>
      <c r="L46" s="612"/>
      <c r="M46" s="612"/>
      <c r="N46" s="612"/>
      <c r="O46" s="612"/>
      <c r="P46" s="612"/>
      <c r="Q46" s="612"/>
      <c r="R46" s="612"/>
      <c r="S46" s="612"/>
      <c r="T46" s="612"/>
      <c r="U46" s="612"/>
      <c r="V46" s="612"/>
      <c r="W46" s="612"/>
      <c r="X46" s="612"/>
      <c r="Y46" s="612"/>
      <c r="Z46" s="61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13">
        <v>4680115884915</v>
      </c>
      <c r="E47" s="61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3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15"/>
      <c r="R47" s="615"/>
      <c r="S47" s="615"/>
      <c r="T47" s="61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20"/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1"/>
      <c r="P48" s="617" t="s">
        <v>40</v>
      </c>
      <c r="Q48" s="618"/>
      <c r="R48" s="618"/>
      <c r="S48" s="618"/>
      <c r="T48" s="618"/>
      <c r="U48" s="618"/>
      <c r="V48" s="61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20"/>
      <c r="B49" s="620"/>
      <c r="C49" s="620"/>
      <c r="D49" s="620"/>
      <c r="E49" s="620"/>
      <c r="F49" s="620"/>
      <c r="G49" s="620"/>
      <c r="H49" s="620"/>
      <c r="I49" s="620"/>
      <c r="J49" s="620"/>
      <c r="K49" s="620"/>
      <c r="L49" s="620"/>
      <c r="M49" s="620"/>
      <c r="N49" s="620"/>
      <c r="O49" s="621"/>
      <c r="P49" s="617" t="s">
        <v>40</v>
      </c>
      <c r="Q49" s="618"/>
      <c r="R49" s="618"/>
      <c r="S49" s="618"/>
      <c r="T49" s="618"/>
      <c r="U49" s="618"/>
      <c r="V49" s="61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11" t="s">
        <v>126</v>
      </c>
      <c r="B50" s="611"/>
      <c r="C50" s="611"/>
      <c r="D50" s="611"/>
      <c r="E50" s="611"/>
      <c r="F50" s="611"/>
      <c r="G50" s="611"/>
      <c r="H50" s="611"/>
      <c r="I50" s="611"/>
      <c r="J50" s="611"/>
      <c r="K50" s="611"/>
      <c r="L50" s="611"/>
      <c r="M50" s="611"/>
      <c r="N50" s="611"/>
      <c r="O50" s="611"/>
      <c r="P50" s="611"/>
      <c r="Q50" s="611"/>
      <c r="R50" s="611"/>
      <c r="S50" s="611"/>
      <c r="T50" s="611"/>
      <c r="U50" s="611"/>
      <c r="V50" s="611"/>
      <c r="W50" s="611"/>
      <c r="X50" s="611"/>
      <c r="Y50" s="611"/>
      <c r="Z50" s="611"/>
      <c r="AA50" s="65"/>
      <c r="AB50" s="65"/>
      <c r="AC50" s="79"/>
    </row>
    <row r="51" spans="1:68" ht="14.25" customHeight="1" x14ac:dyDescent="0.25">
      <c r="A51" s="612" t="s">
        <v>112</v>
      </c>
      <c r="B51" s="612"/>
      <c r="C51" s="612"/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2"/>
      <c r="S51" s="612"/>
      <c r="T51" s="612"/>
      <c r="U51" s="612"/>
      <c r="V51" s="612"/>
      <c r="W51" s="612"/>
      <c r="X51" s="612"/>
      <c r="Y51" s="612"/>
      <c r="Z51" s="61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13">
        <v>4680115885882</v>
      </c>
      <c r="E52" s="61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92</v>
      </c>
      <c r="N52" s="38"/>
      <c r="O52" s="37">
        <v>50</v>
      </c>
      <c r="P52" s="63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15"/>
      <c r="R52" s="615"/>
      <c r="S52" s="615"/>
      <c r="T52" s="61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13">
        <v>4680115881426</v>
      </c>
      <c r="E53" s="61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15"/>
      <c r="R53" s="615"/>
      <c r="S53" s="615"/>
      <c r="T53" s="61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13">
        <v>4680115880283</v>
      </c>
      <c r="E54" s="61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15"/>
      <c r="R54" s="615"/>
      <c r="S54" s="615"/>
      <c r="T54" s="61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13">
        <v>4680115881525</v>
      </c>
      <c r="E55" s="61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15"/>
      <c r="R55" s="615"/>
      <c r="S55" s="615"/>
      <c r="T55" s="61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13">
        <v>4680115885899</v>
      </c>
      <c r="E56" s="61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15"/>
      <c r="R56" s="615"/>
      <c r="S56" s="615"/>
      <c r="T56" s="61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13">
        <v>4680115881419</v>
      </c>
      <c r="E57" s="61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3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15"/>
      <c r="R57" s="615"/>
      <c r="S57" s="615"/>
      <c r="T57" s="61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20"/>
      <c r="B58" s="620"/>
      <c r="C58" s="620"/>
      <c r="D58" s="620"/>
      <c r="E58" s="620"/>
      <c r="F58" s="620"/>
      <c r="G58" s="620"/>
      <c r="H58" s="620"/>
      <c r="I58" s="620"/>
      <c r="J58" s="620"/>
      <c r="K58" s="620"/>
      <c r="L58" s="620"/>
      <c r="M58" s="620"/>
      <c r="N58" s="620"/>
      <c r="O58" s="621"/>
      <c r="P58" s="617" t="s">
        <v>40</v>
      </c>
      <c r="Q58" s="618"/>
      <c r="R58" s="618"/>
      <c r="S58" s="618"/>
      <c r="T58" s="618"/>
      <c r="U58" s="618"/>
      <c r="V58" s="61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20"/>
      <c r="B59" s="620"/>
      <c r="C59" s="620"/>
      <c r="D59" s="620"/>
      <c r="E59" s="620"/>
      <c r="F59" s="620"/>
      <c r="G59" s="620"/>
      <c r="H59" s="620"/>
      <c r="I59" s="620"/>
      <c r="J59" s="620"/>
      <c r="K59" s="620"/>
      <c r="L59" s="620"/>
      <c r="M59" s="620"/>
      <c r="N59" s="620"/>
      <c r="O59" s="621"/>
      <c r="P59" s="617" t="s">
        <v>40</v>
      </c>
      <c r="Q59" s="618"/>
      <c r="R59" s="618"/>
      <c r="S59" s="618"/>
      <c r="T59" s="618"/>
      <c r="U59" s="618"/>
      <c r="V59" s="61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12" t="s">
        <v>144</v>
      </c>
      <c r="B60" s="612"/>
      <c r="C60" s="612"/>
      <c r="D60" s="612"/>
      <c r="E60" s="612"/>
      <c r="F60" s="612"/>
      <c r="G60" s="612"/>
      <c r="H60" s="612"/>
      <c r="I60" s="612"/>
      <c r="J60" s="612"/>
      <c r="K60" s="612"/>
      <c r="L60" s="612"/>
      <c r="M60" s="612"/>
      <c r="N60" s="612"/>
      <c r="O60" s="612"/>
      <c r="P60" s="612"/>
      <c r="Q60" s="612"/>
      <c r="R60" s="612"/>
      <c r="S60" s="612"/>
      <c r="T60" s="612"/>
      <c r="U60" s="612"/>
      <c r="V60" s="612"/>
      <c r="W60" s="612"/>
      <c r="X60" s="612"/>
      <c r="Y60" s="612"/>
      <c r="Z60" s="61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13">
        <v>4680115881440</v>
      </c>
      <c r="E61" s="61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15"/>
      <c r="R61" s="615"/>
      <c r="S61" s="615"/>
      <c r="T61" s="61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13">
        <v>4680115885950</v>
      </c>
      <c r="E62" s="61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4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15"/>
      <c r="R62" s="615"/>
      <c r="S62" s="615"/>
      <c r="T62" s="61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13">
        <v>4680115881433</v>
      </c>
      <c r="E63" s="61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116</v>
      </c>
      <c r="N63" s="38"/>
      <c r="O63" s="37">
        <v>50</v>
      </c>
      <c r="P63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15"/>
      <c r="R63" s="615"/>
      <c r="S63" s="615"/>
      <c r="T63" s="61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20"/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1"/>
      <c r="P64" s="617" t="s">
        <v>40</v>
      </c>
      <c r="Q64" s="618"/>
      <c r="R64" s="618"/>
      <c r="S64" s="618"/>
      <c r="T64" s="618"/>
      <c r="U64" s="618"/>
      <c r="V64" s="619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20"/>
      <c r="B65" s="620"/>
      <c r="C65" s="620"/>
      <c r="D65" s="620"/>
      <c r="E65" s="620"/>
      <c r="F65" s="620"/>
      <c r="G65" s="620"/>
      <c r="H65" s="620"/>
      <c r="I65" s="620"/>
      <c r="J65" s="620"/>
      <c r="K65" s="620"/>
      <c r="L65" s="620"/>
      <c r="M65" s="620"/>
      <c r="N65" s="620"/>
      <c r="O65" s="621"/>
      <c r="P65" s="617" t="s">
        <v>40</v>
      </c>
      <c r="Q65" s="618"/>
      <c r="R65" s="618"/>
      <c r="S65" s="618"/>
      <c r="T65" s="618"/>
      <c r="U65" s="618"/>
      <c r="V65" s="619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12" t="s">
        <v>76</v>
      </c>
      <c r="B66" s="612"/>
      <c r="C66" s="612"/>
      <c r="D66" s="612"/>
      <c r="E66" s="612"/>
      <c r="F66" s="612"/>
      <c r="G66" s="612"/>
      <c r="H66" s="612"/>
      <c r="I66" s="612"/>
      <c r="J66" s="612"/>
      <c r="K66" s="612"/>
      <c r="L66" s="612"/>
      <c r="M66" s="612"/>
      <c r="N66" s="612"/>
      <c r="O66" s="612"/>
      <c r="P66" s="612"/>
      <c r="Q66" s="612"/>
      <c r="R66" s="612"/>
      <c r="S66" s="612"/>
      <c r="T66" s="612"/>
      <c r="U66" s="612"/>
      <c r="V66" s="612"/>
      <c r="W66" s="612"/>
      <c r="X66" s="612"/>
      <c r="Y66" s="612"/>
      <c r="Z66" s="612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13">
        <v>4680115885073</v>
      </c>
      <c r="E67" s="61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15"/>
      <c r="R67" s="615"/>
      <c r="S67" s="615"/>
      <c r="T67" s="61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13">
        <v>4680115885059</v>
      </c>
      <c r="E68" s="61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15"/>
      <c r="R68" s="615"/>
      <c r="S68" s="615"/>
      <c r="T68" s="61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13">
        <v>4680115885097</v>
      </c>
      <c r="E69" s="61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15"/>
      <c r="R69" s="615"/>
      <c r="S69" s="615"/>
      <c r="T69" s="61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20"/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1"/>
      <c r="P70" s="617" t="s">
        <v>40</v>
      </c>
      <c r="Q70" s="618"/>
      <c r="R70" s="618"/>
      <c r="S70" s="618"/>
      <c r="T70" s="618"/>
      <c r="U70" s="618"/>
      <c r="V70" s="61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20"/>
      <c r="B71" s="62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1"/>
      <c r="P71" s="617" t="s">
        <v>40</v>
      </c>
      <c r="Q71" s="618"/>
      <c r="R71" s="618"/>
      <c r="S71" s="618"/>
      <c r="T71" s="618"/>
      <c r="U71" s="618"/>
      <c r="V71" s="61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12" t="s">
        <v>82</v>
      </c>
      <c r="B72" s="612"/>
      <c r="C72" s="612"/>
      <c r="D72" s="612"/>
      <c r="E72" s="612"/>
      <c r="F72" s="612"/>
      <c r="G72" s="612"/>
      <c r="H72" s="612"/>
      <c r="I72" s="612"/>
      <c r="J72" s="612"/>
      <c r="K72" s="612"/>
      <c r="L72" s="612"/>
      <c r="M72" s="612"/>
      <c r="N72" s="612"/>
      <c r="O72" s="612"/>
      <c r="P72" s="612"/>
      <c r="Q72" s="612"/>
      <c r="R72" s="612"/>
      <c r="S72" s="612"/>
      <c r="T72" s="612"/>
      <c r="U72" s="612"/>
      <c r="V72" s="612"/>
      <c r="W72" s="612"/>
      <c r="X72" s="612"/>
      <c r="Y72" s="612"/>
      <c r="Z72" s="612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13">
        <v>4680115881891</v>
      </c>
      <c r="E73" s="61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92</v>
      </c>
      <c r="N73" s="38"/>
      <c r="O73" s="37">
        <v>40</v>
      </c>
      <c r="P73" s="6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15"/>
      <c r="R73" s="615"/>
      <c r="S73" s="615"/>
      <c r="T73" s="61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13">
        <v>4680115885769</v>
      </c>
      <c r="E74" s="61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92</v>
      </c>
      <c r="N74" s="38"/>
      <c r="O74" s="37">
        <v>45</v>
      </c>
      <c r="P74" s="6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15"/>
      <c r="R74" s="615"/>
      <c r="S74" s="615"/>
      <c r="T74" s="61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13">
        <v>4680115884311</v>
      </c>
      <c r="E75" s="61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15"/>
      <c r="R75" s="615"/>
      <c r="S75" s="615"/>
      <c r="T75" s="61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13">
        <v>4680115885929</v>
      </c>
      <c r="E76" s="61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4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15"/>
      <c r="R76" s="615"/>
      <c r="S76" s="615"/>
      <c r="T76" s="61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13">
        <v>4680115884403</v>
      </c>
      <c r="E77" s="61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15"/>
      <c r="R77" s="615"/>
      <c r="S77" s="615"/>
      <c r="T77" s="61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17" t="s">
        <v>40</v>
      </c>
      <c r="Q78" s="618"/>
      <c r="R78" s="618"/>
      <c r="S78" s="618"/>
      <c r="T78" s="618"/>
      <c r="U78" s="618"/>
      <c r="V78" s="619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20"/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1"/>
      <c r="P79" s="617" t="s">
        <v>40</v>
      </c>
      <c r="Q79" s="618"/>
      <c r="R79" s="618"/>
      <c r="S79" s="618"/>
      <c r="T79" s="618"/>
      <c r="U79" s="618"/>
      <c r="V79" s="619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12" t="s">
        <v>174</v>
      </c>
      <c r="B80" s="612"/>
      <c r="C80" s="612"/>
      <c r="D80" s="612"/>
      <c r="E80" s="612"/>
      <c r="F80" s="612"/>
      <c r="G80" s="612"/>
      <c r="H80" s="612"/>
      <c r="I80" s="612"/>
      <c r="J80" s="612"/>
      <c r="K80" s="612"/>
      <c r="L80" s="612"/>
      <c r="M80" s="612"/>
      <c r="N80" s="612"/>
      <c r="O80" s="612"/>
      <c r="P80" s="612"/>
      <c r="Q80" s="612"/>
      <c r="R80" s="612"/>
      <c r="S80" s="612"/>
      <c r="T80" s="612"/>
      <c r="U80" s="612"/>
      <c r="V80" s="612"/>
      <c r="W80" s="612"/>
      <c r="X80" s="612"/>
      <c r="Y80" s="612"/>
      <c r="Z80" s="612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13">
        <v>4680115881532</v>
      </c>
      <c r="E81" s="61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87</v>
      </c>
      <c r="N81" s="38"/>
      <c r="O81" s="37">
        <v>30</v>
      </c>
      <c r="P81" s="6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15"/>
      <c r="R81" s="615"/>
      <c r="S81" s="615"/>
      <c r="T81" s="61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13">
        <v>4680115881464</v>
      </c>
      <c r="E82" s="61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92</v>
      </c>
      <c r="N82" s="38"/>
      <c r="O82" s="37">
        <v>30</v>
      </c>
      <c r="P82" s="6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15"/>
      <c r="R82" s="615"/>
      <c r="S82" s="615"/>
      <c r="T82" s="61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17" t="s">
        <v>40</v>
      </c>
      <c r="Q83" s="618"/>
      <c r="R83" s="618"/>
      <c r="S83" s="618"/>
      <c r="T83" s="618"/>
      <c r="U83" s="618"/>
      <c r="V83" s="61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20"/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1"/>
      <c r="P84" s="617" t="s">
        <v>40</v>
      </c>
      <c r="Q84" s="618"/>
      <c r="R84" s="618"/>
      <c r="S84" s="618"/>
      <c r="T84" s="618"/>
      <c r="U84" s="618"/>
      <c r="V84" s="61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11" t="s">
        <v>181</v>
      </c>
      <c r="B85" s="611"/>
      <c r="C85" s="611"/>
      <c r="D85" s="611"/>
      <c r="E85" s="611"/>
      <c r="F85" s="611"/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1"/>
      <c r="S85" s="611"/>
      <c r="T85" s="611"/>
      <c r="U85" s="611"/>
      <c r="V85" s="611"/>
      <c r="W85" s="611"/>
      <c r="X85" s="611"/>
      <c r="Y85" s="611"/>
      <c r="Z85" s="611"/>
      <c r="AA85" s="65"/>
      <c r="AB85" s="65"/>
      <c r="AC85" s="79"/>
    </row>
    <row r="86" spans="1:68" ht="14.25" customHeight="1" x14ac:dyDescent="0.25">
      <c r="A86" s="612" t="s">
        <v>112</v>
      </c>
      <c r="B86" s="612"/>
      <c r="C86" s="612"/>
      <c r="D86" s="612"/>
      <c r="E86" s="612"/>
      <c r="F86" s="612"/>
      <c r="G86" s="612"/>
      <c r="H86" s="612"/>
      <c r="I86" s="612"/>
      <c r="J86" s="612"/>
      <c r="K86" s="612"/>
      <c r="L86" s="612"/>
      <c r="M86" s="612"/>
      <c r="N86" s="612"/>
      <c r="O86" s="612"/>
      <c r="P86" s="612"/>
      <c r="Q86" s="612"/>
      <c r="R86" s="612"/>
      <c r="S86" s="612"/>
      <c r="T86" s="612"/>
      <c r="U86" s="612"/>
      <c r="V86" s="612"/>
      <c r="W86" s="612"/>
      <c r="X86" s="612"/>
      <c r="Y86" s="612"/>
      <c r="Z86" s="612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13">
        <v>4680115881327</v>
      </c>
      <c r="E87" s="61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87</v>
      </c>
      <c r="N87" s="38"/>
      <c r="O87" s="37">
        <v>50</v>
      </c>
      <c r="P87" s="6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15"/>
      <c r="R87" s="615"/>
      <c r="S87" s="615"/>
      <c r="T87" s="61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13">
        <v>4680115881518</v>
      </c>
      <c r="E88" s="61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92</v>
      </c>
      <c r="N88" s="38"/>
      <c r="O88" s="37">
        <v>50</v>
      </c>
      <c r="P88" s="65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15"/>
      <c r="R88" s="615"/>
      <c r="S88" s="615"/>
      <c r="T88" s="61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13">
        <v>4680115881303</v>
      </c>
      <c r="E89" s="61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87</v>
      </c>
      <c r="N89" s="38"/>
      <c r="O89" s="37">
        <v>50</v>
      </c>
      <c r="P89" s="6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15"/>
      <c r="R89" s="615"/>
      <c r="S89" s="615"/>
      <c r="T89" s="61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17" t="s">
        <v>40</v>
      </c>
      <c r="Q90" s="618"/>
      <c r="R90" s="618"/>
      <c r="S90" s="618"/>
      <c r="T90" s="618"/>
      <c r="U90" s="618"/>
      <c r="V90" s="61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20"/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1"/>
      <c r="P91" s="617" t="s">
        <v>40</v>
      </c>
      <c r="Q91" s="618"/>
      <c r="R91" s="618"/>
      <c r="S91" s="618"/>
      <c r="T91" s="618"/>
      <c r="U91" s="618"/>
      <c r="V91" s="61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12" t="s">
        <v>82</v>
      </c>
      <c r="B92" s="612"/>
      <c r="C92" s="612"/>
      <c r="D92" s="612"/>
      <c r="E92" s="612"/>
      <c r="F92" s="612"/>
      <c r="G92" s="612"/>
      <c r="H92" s="612"/>
      <c r="I92" s="612"/>
      <c r="J92" s="612"/>
      <c r="K92" s="612"/>
      <c r="L92" s="612"/>
      <c r="M92" s="612"/>
      <c r="N92" s="612"/>
      <c r="O92" s="612"/>
      <c r="P92" s="612"/>
      <c r="Q92" s="612"/>
      <c r="R92" s="612"/>
      <c r="S92" s="612"/>
      <c r="T92" s="612"/>
      <c r="U92" s="612"/>
      <c r="V92" s="612"/>
      <c r="W92" s="612"/>
      <c r="X92" s="612"/>
      <c r="Y92" s="612"/>
      <c r="Z92" s="612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13">
        <v>4607091386967</v>
      </c>
      <c r="E93" s="61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87</v>
      </c>
      <c r="N93" s="38"/>
      <c r="O93" s="37">
        <v>45</v>
      </c>
      <c r="P93" s="655" t="s">
        <v>191</v>
      </c>
      <c r="Q93" s="615"/>
      <c r="R93" s="615"/>
      <c r="S93" s="615"/>
      <c r="T93" s="61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13">
        <v>4680115884953</v>
      </c>
      <c r="E94" s="61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5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15"/>
      <c r="R94" s="615"/>
      <c r="S94" s="615"/>
      <c r="T94" s="61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613">
        <v>4607091385731</v>
      </c>
      <c r="E95" s="61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5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15"/>
      <c r="R95" s="615"/>
      <c r="S95" s="615"/>
      <c r="T95" s="61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613">
        <v>4680115880894</v>
      </c>
      <c r="E96" s="61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15"/>
      <c r="R96" s="615"/>
      <c r="S96" s="615"/>
      <c r="T96" s="61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20"/>
      <c r="B97" s="620"/>
      <c r="C97" s="620"/>
      <c r="D97" s="620"/>
      <c r="E97" s="620"/>
      <c r="F97" s="620"/>
      <c r="G97" s="620"/>
      <c r="H97" s="620"/>
      <c r="I97" s="620"/>
      <c r="J97" s="620"/>
      <c r="K97" s="620"/>
      <c r="L97" s="620"/>
      <c r="M97" s="620"/>
      <c r="N97" s="620"/>
      <c r="O97" s="621"/>
      <c r="P97" s="617" t="s">
        <v>40</v>
      </c>
      <c r="Q97" s="618"/>
      <c r="R97" s="618"/>
      <c r="S97" s="618"/>
      <c r="T97" s="618"/>
      <c r="U97" s="618"/>
      <c r="V97" s="61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20"/>
      <c r="B98" s="620"/>
      <c r="C98" s="620"/>
      <c r="D98" s="620"/>
      <c r="E98" s="620"/>
      <c r="F98" s="620"/>
      <c r="G98" s="620"/>
      <c r="H98" s="620"/>
      <c r="I98" s="620"/>
      <c r="J98" s="620"/>
      <c r="K98" s="620"/>
      <c r="L98" s="620"/>
      <c r="M98" s="620"/>
      <c r="N98" s="620"/>
      <c r="O98" s="621"/>
      <c r="P98" s="617" t="s">
        <v>40</v>
      </c>
      <c r="Q98" s="618"/>
      <c r="R98" s="618"/>
      <c r="S98" s="618"/>
      <c r="T98" s="618"/>
      <c r="U98" s="618"/>
      <c r="V98" s="61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11" t="s">
        <v>201</v>
      </c>
      <c r="B99" s="611"/>
      <c r="C99" s="611"/>
      <c r="D99" s="611"/>
      <c r="E99" s="611"/>
      <c r="F99" s="611"/>
      <c r="G99" s="611"/>
      <c r="H99" s="611"/>
      <c r="I99" s="611"/>
      <c r="J99" s="611"/>
      <c r="K99" s="611"/>
      <c r="L99" s="611"/>
      <c r="M99" s="611"/>
      <c r="N99" s="611"/>
      <c r="O99" s="611"/>
      <c r="P99" s="611"/>
      <c r="Q99" s="611"/>
      <c r="R99" s="611"/>
      <c r="S99" s="611"/>
      <c r="T99" s="611"/>
      <c r="U99" s="611"/>
      <c r="V99" s="611"/>
      <c r="W99" s="611"/>
      <c r="X99" s="611"/>
      <c r="Y99" s="611"/>
      <c r="Z99" s="611"/>
      <c r="AA99" s="65"/>
      <c r="AB99" s="65"/>
      <c r="AC99" s="79"/>
    </row>
    <row r="100" spans="1:68" ht="14.25" customHeight="1" x14ac:dyDescent="0.25">
      <c r="A100" s="612" t="s">
        <v>112</v>
      </c>
      <c r="B100" s="612"/>
      <c r="C100" s="612"/>
      <c r="D100" s="612"/>
      <c r="E100" s="612"/>
      <c r="F100" s="612"/>
      <c r="G100" s="612"/>
      <c r="H100" s="612"/>
      <c r="I100" s="612"/>
      <c r="J100" s="612"/>
      <c r="K100" s="612"/>
      <c r="L100" s="612"/>
      <c r="M100" s="612"/>
      <c r="N100" s="612"/>
      <c r="O100" s="612"/>
      <c r="P100" s="612"/>
      <c r="Q100" s="612"/>
      <c r="R100" s="612"/>
      <c r="S100" s="612"/>
      <c r="T100" s="612"/>
      <c r="U100" s="612"/>
      <c r="V100" s="612"/>
      <c r="W100" s="612"/>
      <c r="X100" s="612"/>
      <c r="Y100" s="612"/>
      <c r="Z100" s="612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613">
        <v>4680115882133</v>
      </c>
      <c r="E101" s="61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15"/>
      <c r="R101" s="615"/>
      <c r="S101" s="615"/>
      <c r="T101" s="61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613">
        <v>4680115880269</v>
      </c>
      <c r="E102" s="61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92</v>
      </c>
      <c r="N102" s="38"/>
      <c r="O102" s="37">
        <v>50</v>
      </c>
      <c r="P102" s="6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15"/>
      <c r="R102" s="615"/>
      <c r="S102" s="615"/>
      <c r="T102" s="61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613">
        <v>4680115880429</v>
      </c>
      <c r="E103" s="61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92</v>
      </c>
      <c r="N103" s="38"/>
      <c r="O103" s="37">
        <v>50</v>
      </c>
      <c r="P103" s="6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15"/>
      <c r="R103" s="615"/>
      <c r="S103" s="615"/>
      <c r="T103" s="61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613">
        <v>4680115881457</v>
      </c>
      <c r="E104" s="61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92</v>
      </c>
      <c r="N104" s="38"/>
      <c r="O104" s="37">
        <v>50</v>
      </c>
      <c r="P104" s="6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15"/>
      <c r="R104" s="615"/>
      <c r="S104" s="615"/>
      <c r="T104" s="61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20"/>
      <c r="B105" s="620"/>
      <c r="C105" s="620"/>
      <c r="D105" s="620"/>
      <c r="E105" s="620"/>
      <c r="F105" s="620"/>
      <c r="G105" s="620"/>
      <c r="H105" s="620"/>
      <c r="I105" s="620"/>
      <c r="J105" s="620"/>
      <c r="K105" s="620"/>
      <c r="L105" s="620"/>
      <c r="M105" s="620"/>
      <c r="N105" s="620"/>
      <c r="O105" s="621"/>
      <c r="P105" s="617" t="s">
        <v>40</v>
      </c>
      <c r="Q105" s="618"/>
      <c r="R105" s="618"/>
      <c r="S105" s="618"/>
      <c r="T105" s="618"/>
      <c r="U105" s="618"/>
      <c r="V105" s="61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20"/>
      <c r="B106" s="62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1"/>
      <c r="P106" s="617" t="s">
        <v>40</v>
      </c>
      <c r="Q106" s="618"/>
      <c r="R106" s="618"/>
      <c r="S106" s="618"/>
      <c r="T106" s="618"/>
      <c r="U106" s="618"/>
      <c r="V106" s="61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12" t="s">
        <v>144</v>
      </c>
      <c r="B107" s="612"/>
      <c r="C107" s="612"/>
      <c r="D107" s="612"/>
      <c r="E107" s="612"/>
      <c r="F107" s="612"/>
      <c r="G107" s="612"/>
      <c r="H107" s="612"/>
      <c r="I107" s="612"/>
      <c r="J107" s="612"/>
      <c r="K107" s="612"/>
      <c r="L107" s="612"/>
      <c r="M107" s="612"/>
      <c r="N107" s="612"/>
      <c r="O107" s="612"/>
      <c r="P107" s="612"/>
      <c r="Q107" s="612"/>
      <c r="R107" s="612"/>
      <c r="S107" s="612"/>
      <c r="T107" s="612"/>
      <c r="U107" s="612"/>
      <c r="V107" s="612"/>
      <c r="W107" s="612"/>
      <c r="X107" s="612"/>
      <c r="Y107" s="612"/>
      <c r="Z107" s="612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613">
        <v>4680115881488</v>
      </c>
      <c r="E108" s="61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15"/>
      <c r="R108" s="615"/>
      <c r="S108" s="615"/>
      <c r="T108" s="61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613">
        <v>4680115882775</v>
      </c>
      <c r="E109" s="61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15"/>
      <c r="R109" s="615"/>
      <c r="S109" s="615"/>
      <c r="T109" s="61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613">
        <v>4680115880658</v>
      </c>
      <c r="E110" s="61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116</v>
      </c>
      <c r="N110" s="38"/>
      <c r="O110" s="37">
        <v>55</v>
      </c>
      <c r="P110" s="6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15"/>
      <c r="R110" s="615"/>
      <c r="S110" s="615"/>
      <c r="T110" s="61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20"/>
      <c r="B111" s="620"/>
      <c r="C111" s="620"/>
      <c r="D111" s="620"/>
      <c r="E111" s="620"/>
      <c r="F111" s="620"/>
      <c r="G111" s="620"/>
      <c r="H111" s="620"/>
      <c r="I111" s="620"/>
      <c r="J111" s="620"/>
      <c r="K111" s="620"/>
      <c r="L111" s="620"/>
      <c r="M111" s="620"/>
      <c r="N111" s="620"/>
      <c r="O111" s="621"/>
      <c r="P111" s="617" t="s">
        <v>40</v>
      </c>
      <c r="Q111" s="618"/>
      <c r="R111" s="618"/>
      <c r="S111" s="618"/>
      <c r="T111" s="618"/>
      <c r="U111" s="618"/>
      <c r="V111" s="61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20"/>
      <c r="B112" s="620"/>
      <c r="C112" s="620"/>
      <c r="D112" s="620"/>
      <c r="E112" s="620"/>
      <c r="F112" s="620"/>
      <c r="G112" s="620"/>
      <c r="H112" s="620"/>
      <c r="I112" s="620"/>
      <c r="J112" s="620"/>
      <c r="K112" s="620"/>
      <c r="L112" s="620"/>
      <c r="M112" s="620"/>
      <c r="N112" s="620"/>
      <c r="O112" s="621"/>
      <c r="P112" s="617" t="s">
        <v>40</v>
      </c>
      <c r="Q112" s="618"/>
      <c r="R112" s="618"/>
      <c r="S112" s="618"/>
      <c r="T112" s="618"/>
      <c r="U112" s="618"/>
      <c r="V112" s="61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12" t="s">
        <v>82</v>
      </c>
      <c r="B113" s="612"/>
      <c r="C113" s="612"/>
      <c r="D113" s="612"/>
      <c r="E113" s="612"/>
      <c r="F113" s="612"/>
      <c r="G113" s="612"/>
      <c r="H113" s="612"/>
      <c r="I113" s="612"/>
      <c r="J113" s="612"/>
      <c r="K113" s="612"/>
      <c r="L113" s="612"/>
      <c r="M113" s="612"/>
      <c r="N113" s="612"/>
      <c r="O113" s="612"/>
      <c r="P113" s="612"/>
      <c r="Q113" s="612"/>
      <c r="R113" s="612"/>
      <c r="S113" s="612"/>
      <c r="T113" s="612"/>
      <c r="U113" s="612"/>
      <c r="V113" s="612"/>
      <c r="W113" s="612"/>
      <c r="X113" s="612"/>
      <c r="Y113" s="612"/>
      <c r="Z113" s="612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613">
        <v>4607091385168</v>
      </c>
      <c r="E114" s="61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87</v>
      </c>
      <c r="N114" s="38"/>
      <c r="O114" s="37">
        <v>45</v>
      </c>
      <c r="P114" s="66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15"/>
      <c r="R114" s="615"/>
      <c r="S114" s="615"/>
      <c r="T114" s="61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613">
        <v>4607091383256</v>
      </c>
      <c r="E115" s="61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15"/>
      <c r="R115" s="615"/>
      <c r="S115" s="615"/>
      <c r="T115" s="61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613">
        <v>4607091385748</v>
      </c>
      <c r="E116" s="61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15"/>
      <c r="R116" s="615"/>
      <c r="S116" s="615"/>
      <c r="T116" s="61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613">
        <v>4680115884533</v>
      </c>
      <c r="E117" s="61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15"/>
      <c r="R117" s="615"/>
      <c r="S117" s="615"/>
      <c r="T117" s="61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20"/>
      <c r="B118" s="620"/>
      <c r="C118" s="620"/>
      <c r="D118" s="620"/>
      <c r="E118" s="620"/>
      <c r="F118" s="620"/>
      <c r="G118" s="620"/>
      <c r="H118" s="620"/>
      <c r="I118" s="620"/>
      <c r="J118" s="620"/>
      <c r="K118" s="620"/>
      <c r="L118" s="620"/>
      <c r="M118" s="620"/>
      <c r="N118" s="620"/>
      <c r="O118" s="621"/>
      <c r="P118" s="617" t="s">
        <v>40</v>
      </c>
      <c r="Q118" s="618"/>
      <c r="R118" s="618"/>
      <c r="S118" s="618"/>
      <c r="T118" s="618"/>
      <c r="U118" s="618"/>
      <c r="V118" s="619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20"/>
      <c r="B119" s="620"/>
      <c r="C119" s="620"/>
      <c r="D119" s="620"/>
      <c r="E119" s="620"/>
      <c r="F119" s="620"/>
      <c r="G119" s="620"/>
      <c r="H119" s="620"/>
      <c r="I119" s="620"/>
      <c r="J119" s="620"/>
      <c r="K119" s="620"/>
      <c r="L119" s="620"/>
      <c r="M119" s="620"/>
      <c r="N119" s="620"/>
      <c r="O119" s="621"/>
      <c r="P119" s="617" t="s">
        <v>40</v>
      </c>
      <c r="Q119" s="618"/>
      <c r="R119" s="618"/>
      <c r="S119" s="618"/>
      <c r="T119" s="618"/>
      <c r="U119" s="618"/>
      <c r="V119" s="619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12" t="s">
        <v>174</v>
      </c>
      <c r="B120" s="612"/>
      <c r="C120" s="612"/>
      <c r="D120" s="612"/>
      <c r="E120" s="612"/>
      <c r="F120" s="612"/>
      <c r="G120" s="612"/>
      <c r="H120" s="612"/>
      <c r="I120" s="612"/>
      <c r="J120" s="612"/>
      <c r="K120" s="612"/>
      <c r="L120" s="612"/>
      <c r="M120" s="612"/>
      <c r="N120" s="612"/>
      <c r="O120" s="612"/>
      <c r="P120" s="612"/>
      <c r="Q120" s="612"/>
      <c r="R120" s="612"/>
      <c r="S120" s="612"/>
      <c r="T120" s="612"/>
      <c r="U120" s="612"/>
      <c r="V120" s="612"/>
      <c r="W120" s="612"/>
      <c r="X120" s="612"/>
      <c r="Y120" s="612"/>
      <c r="Z120" s="612"/>
      <c r="AA120" s="66"/>
      <c r="AB120" s="66"/>
      <c r="AC120" s="80"/>
    </row>
    <row r="121" spans="1:68" ht="16.5" customHeight="1" x14ac:dyDescent="0.25">
      <c r="A121" s="63" t="s">
        <v>228</v>
      </c>
      <c r="B121" s="63" t="s">
        <v>229</v>
      </c>
      <c r="C121" s="36">
        <v>4301060317</v>
      </c>
      <c r="D121" s="613">
        <v>4680115880238</v>
      </c>
      <c r="E121" s="613"/>
      <c r="F121" s="62">
        <v>0.33</v>
      </c>
      <c r="G121" s="37">
        <v>6</v>
      </c>
      <c r="H121" s="62">
        <v>1.98</v>
      </c>
      <c r="I121" s="62">
        <v>2.238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7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615"/>
      <c r="R121" s="615"/>
      <c r="S121" s="615"/>
      <c r="T121" s="61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20"/>
      <c r="B122" s="620"/>
      <c r="C122" s="620"/>
      <c r="D122" s="620"/>
      <c r="E122" s="620"/>
      <c r="F122" s="620"/>
      <c r="G122" s="620"/>
      <c r="H122" s="620"/>
      <c r="I122" s="620"/>
      <c r="J122" s="620"/>
      <c r="K122" s="620"/>
      <c r="L122" s="620"/>
      <c r="M122" s="620"/>
      <c r="N122" s="620"/>
      <c r="O122" s="621"/>
      <c r="P122" s="617" t="s">
        <v>40</v>
      </c>
      <c r="Q122" s="618"/>
      <c r="R122" s="618"/>
      <c r="S122" s="618"/>
      <c r="T122" s="618"/>
      <c r="U122" s="618"/>
      <c r="V122" s="619"/>
      <c r="W122" s="42" t="s">
        <v>39</v>
      </c>
      <c r="X122" s="43">
        <f>IFERROR(X121/H121,"0")</f>
        <v>0</v>
      </c>
      <c r="Y122" s="43">
        <f>IFERROR(Y121/H121,"0")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620"/>
      <c r="B123" s="620"/>
      <c r="C123" s="620"/>
      <c r="D123" s="620"/>
      <c r="E123" s="620"/>
      <c r="F123" s="620"/>
      <c r="G123" s="620"/>
      <c r="H123" s="620"/>
      <c r="I123" s="620"/>
      <c r="J123" s="620"/>
      <c r="K123" s="620"/>
      <c r="L123" s="620"/>
      <c r="M123" s="620"/>
      <c r="N123" s="620"/>
      <c r="O123" s="621"/>
      <c r="P123" s="617" t="s">
        <v>40</v>
      </c>
      <c r="Q123" s="618"/>
      <c r="R123" s="618"/>
      <c r="S123" s="618"/>
      <c r="T123" s="618"/>
      <c r="U123" s="618"/>
      <c r="V123" s="619"/>
      <c r="W123" s="42" t="s">
        <v>0</v>
      </c>
      <c r="X123" s="43">
        <f>IFERROR(SUM(X121:X121),"0")</f>
        <v>0</v>
      </c>
      <c r="Y123" s="43">
        <f>IFERROR(SUM(Y121:Y121),"0")</f>
        <v>0</v>
      </c>
      <c r="Z123" s="42"/>
      <c r="AA123" s="67"/>
      <c r="AB123" s="67"/>
      <c r="AC123" s="67"/>
    </row>
    <row r="124" spans="1:68" ht="16.5" customHeight="1" x14ac:dyDescent="0.25">
      <c r="A124" s="611" t="s">
        <v>110</v>
      </c>
      <c r="B124" s="611"/>
      <c r="C124" s="611"/>
      <c r="D124" s="611"/>
      <c r="E124" s="611"/>
      <c r="F124" s="611"/>
      <c r="G124" s="611"/>
      <c r="H124" s="611"/>
      <c r="I124" s="611"/>
      <c r="J124" s="611"/>
      <c r="K124" s="611"/>
      <c r="L124" s="611"/>
      <c r="M124" s="611"/>
      <c r="N124" s="611"/>
      <c r="O124" s="611"/>
      <c r="P124" s="611"/>
      <c r="Q124" s="611"/>
      <c r="R124" s="611"/>
      <c r="S124" s="611"/>
      <c r="T124" s="611"/>
      <c r="U124" s="611"/>
      <c r="V124" s="611"/>
      <c r="W124" s="611"/>
      <c r="X124" s="611"/>
      <c r="Y124" s="611"/>
      <c r="Z124" s="611"/>
      <c r="AA124" s="65"/>
      <c r="AB124" s="65"/>
      <c r="AC124" s="79"/>
    </row>
    <row r="125" spans="1:68" ht="14.25" customHeight="1" x14ac:dyDescent="0.25">
      <c r="A125" s="612" t="s">
        <v>112</v>
      </c>
      <c r="B125" s="612"/>
      <c r="C125" s="612"/>
      <c r="D125" s="612"/>
      <c r="E125" s="612"/>
      <c r="F125" s="612"/>
      <c r="G125" s="612"/>
      <c r="H125" s="612"/>
      <c r="I125" s="612"/>
      <c r="J125" s="612"/>
      <c r="K125" s="612"/>
      <c r="L125" s="612"/>
      <c r="M125" s="612"/>
      <c r="N125" s="612"/>
      <c r="O125" s="612"/>
      <c r="P125" s="612"/>
      <c r="Q125" s="612"/>
      <c r="R125" s="612"/>
      <c r="S125" s="612"/>
      <c r="T125" s="612"/>
      <c r="U125" s="612"/>
      <c r="V125" s="612"/>
      <c r="W125" s="612"/>
      <c r="X125" s="612"/>
      <c r="Y125" s="612"/>
      <c r="Z125" s="612"/>
      <c r="AA125" s="66"/>
      <c r="AB125" s="66"/>
      <c r="AC125" s="80"/>
    </row>
    <row r="126" spans="1:68" ht="27" customHeight="1" x14ac:dyDescent="0.25">
      <c r="A126" s="63" t="s">
        <v>231</v>
      </c>
      <c r="B126" s="63" t="s">
        <v>232</v>
      </c>
      <c r="C126" s="36">
        <v>4301011705</v>
      </c>
      <c r="D126" s="613">
        <v>4607091384604</v>
      </c>
      <c r="E126" s="613"/>
      <c r="F126" s="62">
        <v>0.4</v>
      </c>
      <c r="G126" s="37">
        <v>10</v>
      </c>
      <c r="H126" s="62">
        <v>4</v>
      </c>
      <c r="I126" s="62">
        <v>4.21</v>
      </c>
      <c r="J126" s="37">
        <v>132</v>
      </c>
      <c r="K126" s="37" t="s">
        <v>120</v>
      </c>
      <c r="L126" s="37" t="s">
        <v>45</v>
      </c>
      <c r="M126" s="38" t="s">
        <v>116</v>
      </c>
      <c r="N126" s="38"/>
      <c r="O126" s="37">
        <v>50</v>
      </c>
      <c r="P126" s="6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26" s="615"/>
      <c r="R126" s="615"/>
      <c r="S126" s="615"/>
      <c r="T126" s="61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186" t="s">
        <v>233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234</v>
      </c>
      <c r="B127" s="63" t="s">
        <v>235</v>
      </c>
      <c r="C127" s="36">
        <v>4301012179</v>
      </c>
      <c r="D127" s="613">
        <v>4680115886810</v>
      </c>
      <c r="E127" s="613"/>
      <c r="F127" s="62">
        <v>0.3</v>
      </c>
      <c r="G127" s="37">
        <v>10</v>
      </c>
      <c r="H127" s="62">
        <v>3</v>
      </c>
      <c r="I127" s="62">
        <v>3.18</v>
      </c>
      <c r="J127" s="37">
        <v>182</v>
      </c>
      <c r="K127" s="37" t="s">
        <v>88</v>
      </c>
      <c r="L127" s="37" t="s">
        <v>45</v>
      </c>
      <c r="M127" s="38" t="s">
        <v>116</v>
      </c>
      <c r="N127" s="38"/>
      <c r="O127" s="37">
        <v>55</v>
      </c>
      <c r="P127" s="672" t="s">
        <v>236</v>
      </c>
      <c r="Q127" s="615"/>
      <c r="R127" s="615"/>
      <c r="S127" s="615"/>
      <c r="T127" s="61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20"/>
      <c r="B128" s="620"/>
      <c r="C128" s="620"/>
      <c r="D128" s="620"/>
      <c r="E128" s="620"/>
      <c r="F128" s="620"/>
      <c r="G128" s="620"/>
      <c r="H128" s="620"/>
      <c r="I128" s="620"/>
      <c r="J128" s="620"/>
      <c r="K128" s="620"/>
      <c r="L128" s="620"/>
      <c r="M128" s="620"/>
      <c r="N128" s="620"/>
      <c r="O128" s="621"/>
      <c r="P128" s="617" t="s">
        <v>40</v>
      </c>
      <c r="Q128" s="618"/>
      <c r="R128" s="618"/>
      <c r="S128" s="618"/>
      <c r="T128" s="618"/>
      <c r="U128" s="618"/>
      <c r="V128" s="61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20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17" t="s">
        <v>40</v>
      </c>
      <c r="Q129" s="618"/>
      <c r="R129" s="618"/>
      <c r="S129" s="618"/>
      <c r="T129" s="618"/>
      <c r="U129" s="618"/>
      <c r="V129" s="61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4.25" customHeight="1" x14ac:dyDescent="0.25">
      <c r="A130" s="612" t="s">
        <v>76</v>
      </c>
      <c r="B130" s="612"/>
      <c r="C130" s="612"/>
      <c r="D130" s="612"/>
      <c r="E130" s="612"/>
      <c r="F130" s="612"/>
      <c r="G130" s="612"/>
      <c r="H130" s="612"/>
      <c r="I130" s="612"/>
      <c r="J130" s="612"/>
      <c r="K130" s="612"/>
      <c r="L130" s="612"/>
      <c r="M130" s="612"/>
      <c r="N130" s="612"/>
      <c r="O130" s="612"/>
      <c r="P130" s="612"/>
      <c r="Q130" s="612"/>
      <c r="R130" s="612"/>
      <c r="S130" s="612"/>
      <c r="T130" s="612"/>
      <c r="U130" s="612"/>
      <c r="V130" s="612"/>
      <c r="W130" s="612"/>
      <c r="X130" s="612"/>
      <c r="Y130" s="612"/>
      <c r="Z130" s="612"/>
      <c r="AA130" s="66"/>
      <c r="AB130" s="66"/>
      <c r="AC130" s="80"/>
    </row>
    <row r="131" spans="1:68" ht="16.5" customHeight="1" x14ac:dyDescent="0.25">
      <c r="A131" s="63" t="s">
        <v>238</v>
      </c>
      <c r="B131" s="63" t="s">
        <v>239</v>
      </c>
      <c r="C131" s="36">
        <v>4301030895</v>
      </c>
      <c r="D131" s="613">
        <v>4607091387667</v>
      </c>
      <c r="E131" s="613"/>
      <c r="F131" s="62">
        <v>0.9</v>
      </c>
      <c r="G131" s="37">
        <v>10</v>
      </c>
      <c r="H131" s="62">
        <v>9</v>
      </c>
      <c r="I131" s="62">
        <v>9.5850000000000009</v>
      </c>
      <c r="J131" s="37">
        <v>64</v>
      </c>
      <c r="K131" s="37" t="s">
        <v>117</v>
      </c>
      <c r="L131" s="37" t="s">
        <v>45</v>
      </c>
      <c r="M131" s="38" t="s">
        <v>116</v>
      </c>
      <c r="N131" s="38"/>
      <c r="O131" s="37">
        <v>40</v>
      </c>
      <c r="P131" s="6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31" s="615"/>
      <c r="R131" s="615"/>
      <c r="S131" s="615"/>
      <c r="T131" s="61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241</v>
      </c>
      <c r="B132" s="63" t="s">
        <v>242</v>
      </c>
      <c r="C132" s="36">
        <v>4301030961</v>
      </c>
      <c r="D132" s="613">
        <v>4607091387636</v>
      </c>
      <c r="E132" s="613"/>
      <c r="F132" s="62">
        <v>0.7</v>
      </c>
      <c r="G132" s="37">
        <v>6</v>
      </c>
      <c r="H132" s="62">
        <v>4.2</v>
      </c>
      <c r="I132" s="62">
        <v>4.47</v>
      </c>
      <c r="J132" s="37">
        <v>182</v>
      </c>
      <c r="K132" s="37" t="s">
        <v>88</v>
      </c>
      <c r="L132" s="37" t="s">
        <v>45</v>
      </c>
      <c r="M132" s="38" t="s">
        <v>80</v>
      </c>
      <c r="N132" s="38"/>
      <c r="O132" s="37">
        <v>40</v>
      </c>
      <c r="P132" s="6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32" s="615"/>
      <c r="R132" s="615"/>
      <c r="S132" s="615"/>
      <c r="T132" s="61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243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244</v>
      </c>
      <c r="B133" s="63" t="s">
        <v>245</v>
      </c>
      <c r="C133" s="36">
        <v>4301030963</v>
      </c>
      <c r="D133" s="613">
        <v>4607091382426</v>
      </c>
      <c r="E133" s="613"/>
      <c r="F133" s="62">
        <v>0.9</v>
      </c>
      <c r="G133" s="37">
        <v>10</v>
      </c>
      <c r="H133" s="62">
        <v>9</v>
      </c>
      <c r="I133" s="62">
        <v>9.5850000000000009</v>
      </c>
      <c r="J133" s="37">
        <v>64</v>
      </c>
      <c r="K133" s="37" t="s">
        <v>117</v>
      </c>
      <c r="L133" s="37" t="s">
        <v>45</v>
      </c>
      <c r="M133" s="38" t="s">
        <v>80</v>
      </c>
      <c r="N133" s="38"/>
      <c r="O133" s="37">
        <v>40</v>
      </c>
      <c r="P133" s="6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33" s="615"/>
      <c r="R133" s="615"/>
      <c r="S133" s="615"/>
      <c r="T133" s="61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194" t="s">
        <v>246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20"/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1"/>
      <c r="P134" s="617" t="s">
        <v>40</v>
      </c>
      <c r="Q134" s="618"/>
      <c r="R134" s="618"/>
      <c r="S134" s="618"/>
      <c r="T134" s="618"/>
      <c r="U134" s="618"/>
      <c r="V134" s="619"/>
      <c r="W134" s="42" t="s">
        <v>39</v>
      </c>
      <c r="X134" s="43">
        <f>IFERROR(X131/H131,"0")+IFERROR(X132/H132,"0")+IFERROR(X133/H133,"0")</f>
        <v>0</v>
      </c>
      <c r="Y134" s="43">
        <f>IFERROR(Y131/H131,"0")+IFERROR(Y132/H132,"0")+IFERROR(Y133/H133,"0")</f>
        <v>0</v>
      </c>
      <c r="Z134" s="43">
        <f>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620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17" t="s">
        <v>40</v>
      </c>
      <c r="Q135" s="618"/>
      <c r="R135" s="618"/>
      <c r="S135" s="618"/>
      <c r="T135" s="618"/>
      <c r="U135" s="618"/>
      <c r="V135" s="619"/>
      <c r="W135" s="42" t="s">
        <v>0</v>
      </c>
      <c r="X135" s="43">
        <f>IFERROR(SUM(X131:X133),"0")</f>
        <v>0</v>
      </c>
      <c r="Y135" s="43">
        <f>IFERROR(SUM(Y131:Y133),"0")</f>
        <v>0</v>
      </c>
      <c r="Z135" s="42"/>
      <c r="AA135" s="67"/>
      <c r="AB135" s="67"/>
      <c r="AC135" s="67"/>
    </row>
    <row r="136" spans="1:68" ht="27.75" customHeight="1" x14ac:dyDescent="0.2">
      <c r="A136" s="610" t="s">
        <v>247</v>
      </c>
      <c r="B136" s="610"/>
      <c r="C136" s="610"/>
      <c r="D136" s="610"/>
      <c r="E136" s="610"/>
      <c r="F136" s="610"/>
      <c r="G136" s="610"/>
      <c r="H136" s="610"/>
      <c r="I136" s="610"/>
      <c r="J136" s="610"/>
      <c r="K136" s="610"/>
      <c r="L136" s="610"/>
      <c r="M136" s="610"/>
      <c r="N136" s="610"/>
      <c r="O136" s="610"/>
      <c r="P136" s="610"/>
      <c r="Q136" s="610"/>
      <c r="R136" s="610"/>
      <c r="S136" s="610"/>
      <c r="T136" s="610"/>
      <c r="U136" s="610"/>
      <c r="V136" s="610"/>
      <c r="W136" s="610"/>
      <c r="X136" s="610"/>
      <c r="Y136" s="610"/>
      <c r="Z136" s="610"/>
      <c r="AA136" s="54"/>
      <c r="AB136" s="54"/>
      <c r="AC136" s="54"/>
    </row>
    <row r="137" spans="1:68" ht="16.5" customHeight="1" x14ac:dyDescent="0.25">
      <c r="A137" s="611" t="s">
        <v>248</v>
      </c>
      <c r="B137" s="611"/>
      <c r="C137" s="611"/>
      <c r="D137" s="611"/>
      <c r="E137" s="611"/>
      <c r="F137" s="611"/>
      <c r="G137" s="611"/>
      <c r="H137" s="611"/>
      <c r="I137" s="611"/>
      <c r="J137" s="611"/>
      <c r="K137" s="611"/>
      <c r="L137" s="611"/>
      <c r="M137" s="611"/>
      <c r="N137" s="611"/>
      <c r="O137" s="611"/>
      <c r="P137" s="611"/>
      <c r="Q137" s="611"/>
      <c r="R137" s="611"/>
      <c r="S137" s="611"/>
      <c r="T137" s="611"/>
      <c r="U137" s="611"/>
      <c r="V137" s="611"/>
      <c r="W137" s="611"/>
      <c r="X137" s="611"/>
      <c r="Y137" s="611"/>
      <c r="Z137" s="611"/>
      <c r="AA137" s="65"/>
      <c r="AB137" s="65"/>
      <c r="AC137" s="79"/>
    </row>
    <row r="138" spans="1:68" ht="14.25" customHeight="1" x14ac:dyDescent="0.25">
      <c r="A138" s="612" t="s">
        <v>144</v>
      </c>
      <c r="B138" s="612"/>
      <c r="C138" s="612"/>
      <c r="D138" s="612"/>
      <c r="E138" s="612"/>
      <c r="F138" s="612"/>
      <c r="G138" s="612"/>
      <c r="H138" s="612"/>
      <c r="I138" s="612"/>
      <c r="J138" s="612"/>
      <c r="K138" s="612"/>
      <c r="L138" s="612"/>
      <c r="M138" s="612"/>
      <c r="N138" s="612"/>
      <c r="O138" s="612"/>
      <c r="P138" s="612"/>
      <c r="Q138" s="612"/>
      <c r="R138" s="612"/>
      <c r="S138" s="612"/>
      <c r="T138" s="612"/>
      <c r="U138" s="612"/>
      <c r="V138" s="612"/>
      <c r="W138" s="612"/>
      <c r="X138" s="612"/>
      <c r="Y138" s="612"/>
      <c r="Z138" s="612"/>
      <c r="AA138" s="66"/>
      <c r="AB138" s="66"/>
      <c r="AC138" s="80"/>
    </row>
    <row r="139" spans="1:68" ht="27" customHeight="1" x14ac:dyDescent="0.25">
      <c r="A139" s="63" t="s">
        <v>249</v>
      </c>
      <c r="B139" s="63" t="s">
        <v>250</v>
      </c>
      <c r="C139" s="36">
        <v>4301020323</v>
      </c>
      <c r="D139" s="613">
        <v>4680115886223</v>
      </c>
      <c r="E139" s="613"/>
      <c r="F139" s="62">
        <v>0.33</v>
      </c>
      <c r="G139" s="37">
        <v>6</v>
      </c>
      <c r="H139" s="62">
        <v>1.98</v>
      </c>
      <c r="I139" s="62">
        <v>2.08</v>
      </c>
      <c r="J139" s="37">
        <v>234</v>
      </c>
      <c r="K139" s="37" t="s">
        <v>81</v>
      </c>
      <c r="L139" s="37" t="s">
        <v>45</v>
      </c>
      <c r="M139" s="38" t="s">
        <v>80</v>
      </c>
      <c r="N139" s="38"/>
      <c r="O139" s="37">
        <v>40</v>
      </c>
      <c r="P139" s="6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39" s="615"/>
      <c r="R139" s="615"/>
      <c r="S139" s="615"/>
      <c r="T139" s="616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IFERROR(IF(Y139=0,"",ROUNDUP(Y139/H139,0)*0.00502),"")</f>
        <v/>
      </c>
      <c r="AA139" s="68" t="s">
        <v>45</v>
      </c>
      <c r="AB139" s="69" t="s">
        <v>45</v>
      </c>
      <c r="AC139" s="196" t="s">
        <v>251</v>
      </c>
      <c r="AG139" s="78"/>
      <c r="AJ139" s="84" t="s">
        <v>45</v>
      </c>
      <c r="AK139" s="84">
        <v>0</v>
      </c>
      <c r="BB139" s="19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20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17" t="s">
        <v>40</v>
      </c>
      <c r="Q140" s="618"/>
      <c r="R140" s="618"/>
      <c r="S140" s="618"/>
      <c r="T140" s="618"/>
      <c r="U140" s="618"/>
      <c r="V140" s="619"/>
      <c r="W140" s="42" t="s">
        <v>39</v>
      </c>
      <c r="X140" s="43">
        <f>IFERROR(X139/H139,"0")</f>
        <v>0</v>
      </c>
      <c r="Y140" s="43">
        <f>IFERROR(Y139/H139,"0")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17" t="s">
        <v>40</v>
      </c>
      <c r="Q141" s="618"/>
      <c r="R141" s="618"/>
      <c r="S141" s="618"/>
      <c r="T141" s="618"/>
      <c r="U141" s="618"/>
      <c r="V141" s="619"/>
      <c r="W141" s="42" t="s">
        <v>0</v>
      </c>
      <c r="X141" s="43">
        <f>IFERROR(SUM(X139:X139),"0")</f>
        <v>0</v>
      </c>
      <c r="Y141" s="43">
        <f>IFERROR(SUM(Y139:Y139),"0")</f>
        <v>0</v>
      </c>
      <c r="Z141" s="42"/>
      <c r="AA141" s="67"/>
      <c r="AB141" s="67"/>
      <c r="AC141" s="67"/>
    </row>
    <row r="142" spans="1:68" ht="14.25" customHeight="1" x14ac:dyDescent="0.25">
      <c r="A142" s="612" t="s">
        <v>76</v>
      </c>
      <c r="B142" s="612"/>
      <c r="C142" s="612"/>
      <c r="D142" s="612"/>
      <c r="E142" s="612"/>
      <c r="F142" s="612"/>
      <c r="G142" s="612"/>
      <c r="H142" s="612"/>
      <c r="I142" s="612"/>
      <c r="J142" s="612"/>
      <c r="K142" s="612"/>
      <c r="L142" s="612"/>
      <c r="M142" s="612"/>
      <c r="N142" s="612"/>
      <c r="O142" s="612"/>
      <c r="P142" s="612"/>
      <c r="Q142" s="612"/>
      <c r="R142" s="612"/>
      <c r="S142" s="612"/>
      <c r="T142" s="612"/>
      <c r="U142" s="612"/>
      <c r="V142" s="612"/>
      <c r="W142" s="612"/>
      <c r="X142" s="612"/>
      <c r="Y142" s="612"/>
      <c r="Z142" s="612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4301031191</v>
      </c>
      <c r="D143" s="613">
        <v>4680115880993</v>
      </c>
      <c r="E143" s="613"/>
      <c r="F143" s="62">
        <v>0.7</v>
      </c>
      <c r="G143" s="37">
        <v>6</v>
      </c>
      <c r="H143" s="62">
        <v>4.2</v>
      </c>
      <c r="I143" s="62">
        <v>4.47</v>
      </c>
      <c r="J143" s="37">
        <v>132</v>
      </c>
      <c r="K143" s="37" t="s">
        <v>120</v>
      </c>
      <c r="L143" s="37" t="s">
        <v>45</v>
      </c>
      <c r="M143" s="38" t="s">
        <v>80</v>
      </c>
      <c r="N143" s="38"/>
      <c r="O143" s="37">
        <v>40</v>
      </c>
      <c r="P143" s="6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43" s="615"/>
      <c r="R143" s="615"/>
      <c r="S143" s="615"/>
      <c r="T143" s="61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ref="Y143:Y151" si="11"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8" t="s">
        <v>254</v>
      </c>
      <c r="AG143" s="78"/>
      <c r="AJ143" s="84" t="s">
        <v>45</v>
      </c>
      <c r="AK143" s="84">
        <v>0</v>
      </c>
      <c r="BB143" s="199" t="s">
        <v>66</v>
      </c>
      <c r="BM143" s="78">
        <f t="shared" ref="BM143:BM151" si="12">IFERROR(X143*I143/H143,"0")</f>
        <v>0</v>
      </c>
      <c r="BN143" s="78">
        <f t="shared" ref="BN143:BN151" si="13">IFERROR(Y143*I143/H143,"0")</f>
        <v>0</v>
      </c>
      <c r="BO143" s="78">
        <f t="shared" ref="BO143:BO151" si="14">IFERROR(1/J143*(X143/H143),"0")</f>
        <v>0</v>
      </c>
      <c r="BP143" s="78">
        <f t="shared" ref="BP143:BP151" si="15">IFERROR(1/J143*(Y143/H143),"0")</f>
        <v>0</v>
      </c>
    </row>
    <row r="144" spans="1:68" ht="27" customHeight="1" x14ac:dyDescent="0.25">
      <c r="A144" s="63" t="s">
        <v>255</v>
      </c>
      <c r="B144" s="63" t="s">
        <v>256</v>
      </c>
      <c r="C144" s="36">
        <v>4301031204</v>
      </c>
      <c r="D144" s="613">
        <v>4680115881761</v>
      </c>
      <c r="E144" s="613"/>
      <c r="F144" s="62">
        <v>0.7</v>
      </c>
      <c r="G144" s="37">
        <v>6</v>
      </c>
      <c r="H144" s="62">
        <v>4.2</v>
      </c>
      <c r="I144" s="62">
        <v>4.47</v>
      </c>
      <c r="J144" s="37">
        <v>132</v>
      </c>
      <c r="K144" s="37" t="s">
        <v>120</v>
      </c>
      <c r="L144" s="37" t="s">
        <v>45</v>
      </c>
      <c r="M144" s="38" t="s">
        <v>80</v>
      </c>
      <c r="N144" s="38"/>
      <c r="O144" s="37">
        <v>40</v>
      </c>
      <c r="P144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44" s="615"/>
      <c r="R144" s="615"/>
      <c r="S144" s="615"/>
      <c r="T144" s="61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11"/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0" t="s">
        <v>257</v>
      </c>
      <c r="AG144" s="78"/>
      <c r="AJ144" s="84" t="s">
        <v>45</v>
      </c>
      <c r="AK144" s="84">
        <v>0</v>
      </c>
      <c r="BB144" s="201" t="s">
        <v>66</v>
      </c>
      <c r="BM144" s="78">
        <f t="shared" si="12"/>
        <v>0</v>
      </c>
      <c r="BN144" s="78">
        <f t="shared" si="13"/>
        <v>0</v>
      </c>
      <c r="BO144" s="78">
        <f t="shared" si="14"/>
        <v>0</v>
      </c>
      <c r="BP144" s="78">
        <f t="shared" si="15"/>
        <v>0</v>
      </c>
    </row>
    <row r="145" spans="1:68" ht="27" customHeight="1" x14ac:dyDescent="0.25">
      <c r="A145" s="63" t="s">
        <v>258</v>
      </c>
      <c r="B145" s="63" t="s">
        <v>259</v>
      </c>
      <c r="C145" s="36">
        <v>4301031201</v>
      </c>
      <c r="D145" s="613">
        <v>4680115881563</v>
      </c>
      <c r="E145" s="613"/>
      <c r="F145" s="62">
        <v>0.7</v>
      </c>
      <c r="G145" s="37">
        <v>6</v>
      </c>
      <c r="H145" s="62">
        <v>4.2</v>
      </c>
      <c r="I145" s="62">
        <v>4.41</v>
      </c>
      <c r="J145" s="37">
        <v>132</v>
      </c>
      <c r="K145" s="37" t="s">
        <v>120</v>
      </c>
      <c r="L145" s="37" t="s">
        <v>45</v>
      </c>
      <c r="M145" s="38" t="s">
        <v>80</v>
      </c>
      <c r="N145" s="38"/>
      <c r="O145" s="37">
        <v>40</v>
      </c>
      <c r="P145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45" s="615"/>
      <c r="R145" s="615"/>
      <c r="S145" s="615"/>
      <c r="T145" s="616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11"/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2" t="s">
        <v>260</v>
      </c>
      <c r="AG145" s="78"/>
      <c r="AJ145" s="84" t="s">
        <v>45</v>
      </c>
      <c r="AK145" s="84">
        <v>0</v>
      </c>
      <c r="BB145" s="203" t="s">
        <v>66</v>
      </c>
      <c r="BM145" s="78">
        <f t="shared" si="12"/>
        <v>0</v>
      </c>
      <c r="BN145" s="78">
        <f t="shared" si="13"/>
        <v>0</v>
      </c>
      <c r="BO145" s="78">
        <f t="shared" si="14"/>
        <v>0</v>
      </c>
      <c r="BP145" s="78">
        <f t="shared" si="15"/>
        <v>0</v>
      </c>
    </row>
    <row r="146" spans="1:68" ht="27" customHeight="1" x14ac:dyDescent="0.25">
      <c r="A146" s="63" t="s">
        <v>261</v>
      </c>
      <c r="B146" s="63" t="s">
        <v>262</v>
      </c>
      <c r="C146" s="36">
        <v>4301031199</v>
      </c>
      <c r="D146" s="613">
        <v>4680115880986</v>
      </c>
      <c r="E146" s="613"/>
      <c r="F146" s="62">
        <v>0.35</v>
      </c>
      <c r="G146" s="37">
        <v>6</v>
      </c>
      <c r="H146" s="62">
        <v>2.1</v>
      </c>
      <c r="I146" s="62">
        <v>2.23</v>
      </c>
      <c r="J146" s="37">
        <v>234</v>
      </c>
      <c r="K146" s="37" t="s">
        <v>81</v>
      </c>
      <c r="L146" s="37" t="s">
        <v>45</v>
      </c>
      <c r="M146" s="38" t="s">
        <v>80</v>
      </c>
      <c r="N146" s="38"/>
      <c r="O146" s="37">
        <v>40</v>
      </c>
      <c r="P146" s="6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46" s="615"/>
      <c r="R146" s="615"/>
      <c r="S146" s="615"/>
      <c r="T146" s="616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11"/>
        <v>0</v>
      </c>
      <c r="Z146" s="41" t="str">
        <f>IFERROR(IF(Y146=0,"",ROUNDUP(Y146/H146,0)*0.00502),"")</f>
        <v/>
      </c>
      <c r="AA146" s="68" t="s">
        <v>45</v>
      </c>
      <c r="AB146" s="69" t="s">
        <v>45</v>
      </c>
      <c r="AC146" s="204" t="s">
        <v>254</v>
      </c>
      <c r="AG146" s="78"/>
      <c r="AJ146" s="84" t="s">
        <v>45</v>
      </c>
      <c r="AK146" s="84">
        <v>0</v>
      </c>
      <c r="BB146" s="205" t="s">
        <v>66</v>
      </c>
      <c r="BM146" s="78">
        <f t="shared" si="12"/>
        <v>0</v>
      </c>
      <c r="BN146" s="78">
        <f t="shared" si="13"/>
        <v>0</v>
      </c>
      <c r="BO146" s="78">
        <f t="shared" si="14"/>
        <v>0</v>
      </c>
      <c r="BP146" s="78">
        <f t="shared" si="15"/>
        <v>0</v>
      </c>
    </row>
    <row r="147" spans="1:68" ht="27" customHeight="1" x14ac:dyDescent="0.25">
      <c r="A147" s="63" t="s">
        <v>263</v>
      </c>
      <c r="B147" s="63" t="s">
        <v>264</v>
      </c>
      <c r="C147" s="36">
        <v>4301031205</v>
      </c>
      <c r="D147" s="613">
        <v>4680115881785</v>
      </c>
      <c r="E147" s="613"/>
      <c r="F147" s="62">
        <v>0.35</v>
      </c>
      <c r="G147" s="37">
        <v>6</v>
      </c>
      <c r="H147" s="62">
        <v>2.1</v>
      </c>
      <c r="I147" s="62">
        <v>2.23</v>
      </c>
      <c r="J147" s="37">
        <v>234</v>
      </c>
      <c r="K147" s="37" t="s">
        <v>81</v>
      </c>
      <c r="L147" s="37" t="s">
        <v>45</v>
      </c>
      <c r="M147" s="38" t="s">
        <v>80</v>
      </c>
      <c r="N147" s="38"/>
      <c r="O147" s="37">
        <v>40</v>
      </c>
      <c r="P147" s="6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47" s="615"/>
      <c r="R147" s="615"/>
      <c r="S147" s="615"/>
      <c r="T147" s="616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11"/>
        <v>0</v>
      </c>
      <c r="Z147" s="41" t="str">
        <f>IFERROR(IF(Y147=0,"",ROUNDUP(Y147/H147,0)*0.00502),"")</f>
        <v/>
      </c>
      <c r="AA147" s="68" t="s">
        <v>45</v>
      </c>
      <c r="AB147" s="69" t="s">
        <v>45</v>
      </c>
      <c r="AC147" s="206" t="s">
        <v>257</v>
      </c>
      <c r="AG147" s="78"/>
      <c r="AJ147" s="84" t="s">
        <v>45</v>
      </c>
      <c r="AK147" s="84">
        <v>0</v>
      </c>
      <c r="BB147" s="207" t="s">
        <v>66</v>
      </c>
      <c r="BM147" s="78">
        <f t="shared" si="12"/>
        <v>0</v>
      </c>
      <c r="BN147" s="78">
        <f t="shared" si="13"/>
        <v>0</v>
      </c>
      <c r="BO147" s="78">
        <f t="shared" si="14"/>
        <v>0</v>
      </c>
      <c r="BP147" s="78">
        <f t="shared" si="15"/>
        <v>0</v>
      </c>
    </row>
    <row r="148" spans="1:68" ht="27" customHeight="1" x14ac:dyDescent="0.25">
      <c r="A148" s="63" t="s">
        <v>265</v>
      </c>
      <c r="B148" s="63" t="s">
        <v>266</v>
      </c>
      <c r="C148" s="36">
        <v>4301031399</v>
      </c>
      <c r="D148" s="613">
        <v>4680115886537</v>
      </c>
      <c r="E148" s="613"/>
      <c r="F148" s="62">
        <v>0.3</v>
      </c>
      <c r="G148" s="37">
        <v>6</v>
      </c>
      <c r="H148" s="62">
        <v>1.8</v>
      </c>
      <c r="I148" s="62">
        <v>1.93</v>
      </c>
      <c r="J148" s="37">
        <v>234</v>
      </c>
      <c r="K148" s="37" t="s">
        <v>81</v>
      </c>
      <c r="L148" s="37" t="s">
        <v>45</v>
      </c>
      <c r="M148" s="38" t="s">
        <v>80</v>
      </c>
      <c r="N148" s="38"/>
      <c r="O148" s="37">
        <v>40</v>
      </c>
      <c r="P148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48" s="615"/>
      <c r="R148" s="615"/>
      <c r="S148" s="615"/>
      <c r="T148" s="616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11"/>
        <v>0</v>
      </c>
      <c r="Z148" s="41" t="str">
        <f>IFERROR(IF(Y148=0,"",ROUNDUP(Y148/H148,0)*0.00502),"")</f>
        <v/>
      </c>
      <c r="AA148" s="68" t="s">
        <v>45</v>
      </c>
      <c r="AB148" s="69" t="s">
        <v>45</v>
      </c>
      <c r="AC148" s="208" t="s">
        <v>267</v>
      </c>
      <c r="AG148" s="78"/>
      <c r="AJ148" s="84" t="s">
        <v>45</v>
      </c>
      <c r="AK148" s="84">
        <v>0</v>
      </c>
      <c r="BB148" s="209" t="s">
        <v>66</v>
      </c>
      <c r="BM148" s="78">
        <f t="shared" si="12"/>
        <v>0</v>
      </c>
      <c r="BN148" s="78">
        <f t="shared" si="13"/>
        <v>0</v>
      </c>
      <c r="BO148" s="78">
        <f t="shared" si="14"/>
        <v>0</v>
      </c>
      <c r="BP148" s="78">
        <f t="shared" si="15"/>
        <v>0</v>
      </c>
    </row>
    <row r="149" spans="1:68" ht="37.5" customHeight="1" x14ac:dyDescent="0.25">
      <c r="A149" s="63" t="s">
        <v>268</v>
      </c>
      <c r="B149" s="63" t="s">
        <v>269</v>
      </c>
      <c r="C149" s="36">
        <v>4301031202</v>
      </c>
      <c r="D149" s="613">
        <v>4680115881679</v>
      </c>
      <c r="E149" s="613"/>
      <c r="F149" s="62">
        <v>0.35</v>
      </c>
      <c r="G149" s="37">
        <v>6</v>
      </c>
      <c r="H149" s="62">
        <v>2.1</v>
      </c>
      <c r="I149" s="62">
        <v>2.2000000000000002</v>
      </c>
      <c r="J149" s="37">
        <v>234</v>
      </c>
      <c r="K149" s="37" t="s">
        <v>81</v>
      </c>
      <c r="L149" s="37" t="s">
        <v>45</v>
      </c>
      <c r="M149" s="38" t="s">
        <v>80</v>
      </c>
      <c r="N149" s="38"/>
      <c r="O149" s="37">
        <v>40</v>
      </c>
      <c r="P149" s="6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49" s="615"/>
      <c r="R149" s="615"/>
      <c r="S149" s="615"/>
      <c r="T149" s="616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si="11"/>
        <v>0</v>
      </c>
      <c r="Z149" s="41" t="str">
        <f>IFERROR(IF(Y149=0,"",ROUNDUP(Y149/H149,0)*0.00502),"")</f>
        <v/>
      </c>
      <c r="AA149" s="68" t="s">
        <v>45</v>
      </c>
      <c r="AB149" s="69" t="s">
        <v>45</v>
      </c>
      <c r="AC149" s="210" t="s">
        <v>260</v>
      </c>
      <c r="AG149" s="78"/>
      <c r="AJ149" s="84" t="s">
        <v>45</v>
      </c>
      <c r="AK149" s="84">
        <v>0</v>
      </c>
      <c r="BB149" s="211" t="s">
        <v>66</v>
      </c>
      <c r="BM149" s="78">
        <f t="shared" si="12"/>
        <v>0</v>
      </c>
      <c r="BN149" s="78">
        <f t="shared" si="13"/>
        <v>0</v>
      </c>
      <c r="BO149" s="78">
        <f t="shared" si="14"/>
        <v>0</v>
      </c>
      <c r="BP149" s="78">
        <f t="shared" si="15"/>
        <v>0</v>
      </c>
    </row>
    <row r="150" spans="1:68" ht="27" customHeight="1" x14ac:dyDescent="0.25">
      <c r="A150" s="63" t="s">
        <v>270</v>
      </c>
      <c r="B150" s="63" t="s">
        <v>271</v>
      </c>
      <c r="C150" s="36">
        <v>4301031158</v>
      </c>
      <c r="D150" s="613">
        <v>4680115880191</v>
      </c>
      <c r="E150" s="613"/>
      <c r="F150" s="62">
        <v>0.4</v>
      </c>
      <c r="G150" s="37">
        <v>6</v>
      </c>
      <c r="H150" s="62">
        <v>2.4</v>
      </c>
      <c r="I150" s="62">
        <v>2.58</v>
      </c>
      <c r="J150" s="37">
        <v>182</v>
      </c>
      <c r="K150" s="37" t="s">
        <v>88</v>
      </c>
      <c r="L150" s="37" t="s">
        <v>45</v>
      </c>
      <c r="M150" s="38" t="s">
        <v>80</v>
      </c>
      <c r="N150" s="38"/>
      <c r="O150" s="37">
        <v>40</v>
      </c>
      <c r="P150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50" s="615"/>
      <c r="R150" s="615"/>
      <c r="S150" s="615"/>
      <c r="T150" s="616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1"/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12" t="s">
        <v>260</v>
      </c>
      <c r="AG150" s="78"/>
      <c r="AJ150" s="84" t="s">
        <v>45</v>
      </c>
      <c r="AK150" s="84">
        <v>0</v>
      </c>
      <c r="BB150" s="213" t="s">
        <v>66</v>
      </c>
      <c r="BM150" s="78">
        <f t="shared" si="12"/>
        <v>0</v>
      </c>
      <c r="BN150" s="78">
        <f t="shared" si="13"/>
        <v>0</v>
      </c>
      <c r="BO150" s="78">
        <f t="shared" si="14"/>
        <v>0</v>
      </c>
      <c r="BP150" s="78">
        <f t="shared" si="15"/>
        <v>0</v>
      </c>
    </row>
    <row r="151" spans="1:68" ht="27" customHeight="1" x14ac:dyDescent="0.25">
      <c r="A151" s="63" t="s">
        <v>272</v>
      </c>
      <c r="B151" s="63" t="s">
        <v>273</v>
      </c>
      <c r="C151" s="36">
        <v>4301031245</v>
      </c>
      <c r="D151" s="613">
        <v>4680115883963</v>
      </c>
      <c r="E151" s="613"/>
      <c r="F151" s="62">
        <v>0.28000000000000003</v>
      </c>
      <c r="G151" s="37">
        <v>6</v>
      </c>
      <c r="H151" s="62">
        <v>1.68</v>
      </c>
      <c r="I151" s="62">
        <v>1.78</v>
      </c>
      <c r="J151" s="37">
        <v>234</v>
      </c>
      <c r="K151" s="37" t="s">
        <v>81</v>
      </c>
      <c r="L151" s="37" t="s">
        <v>45</v>
      </c>
      <c r="M151" s="38" t="s">
        <v>80</v>
      </c>
      <c r="N151" s="38"/>
      <c r="O151" s="37">
        <v>40</v>
      </c>
      <c r="P151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51" s="615"/>
      <c r="R151" s="615"/>
      <c r="S151" s="615"/>
      <c r="T151" s="616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1"/>
        <v>0</v>
      </c>
      <c r="Z151" s="41" t="str">
        <f>IFERROR(IF(Y151=0,"",ROUNDUP(Y151/H151,0)*0.00502),"")</f>
        <v/>
      </c>
      <c r="AA151" s="68" t="s">
        <v>45</v>
      </c>
      <c r="AB151" s="69" t="s">
        <v>45</v>
      </c>
      <c r="AC151" s="214" t="s">
        <v>274</v>
      </c>
      <c r="AG151" s="78"/>
      <c r="AJ151" s="84" t="s">
        <v>45</v>
      </c>
      <c r="AK151" s="84">
        <v>0</v>
      </c>
      <c r="BB151" s="215" t="s">
        <v>66</v>
      </c>
      <c r="BM151" s="78">
        <f t="shared" si="12"/>
        <v>0</v>
      </c>
      <c r="BN151" s="78">
        <f t="shared" si="13"/>
        <v>0</v>
      </c>
      <c r="BO151" s="78">
        <f t="shared" si="14"/>
        <v>0</v>
      </c>
      <c r="BP151" s="78">
        <f t="shared" si="15"/>
        <v>0</v>
      </c>
    </row>
    <row r="152" spans="1:68" x14ac:dyDescent="0.2">
      <c r="A152" s="620"/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1"/>
      <c r="P152" s="617" t="s">
        <v>40</v>
      </c>
      <c r="Q152" s="618"/>
      <c r="R152" s="618"/>
      <c r="S152" s="618"/>
      <c r="T152" s="618"/>
      <c r="U152" s="618"/>
      <c r="V152" s="619"/>
      <c r="W152" s="42" t="s">
        <v>39</v>
      </c>
      <c r="X152" s="43">
        <f>IFERROR(X143/H143,"0")+IFERROR(X144/H144,"0")+IFERROR(X145/H145,"0")+IFERROR(X146/H146,"0")+IFERROR(X147/H147,"0")+IFERROR(X148/H148,"0")+IFERROR(X149/H149,"0")+IFERROR(X150/H150,"0")+IFERROR(X151/H151,"0")</f>
        <v>0</v>
      </c>
      <c r="Y152" s="43">
        <f>IFERROR(Y143/H143,"0")+IFERROR(Y144/H144,"0")+IFERROR(Y145/H145,"0")+IFERROR(Y146/H146,"0")+IFERROR(Y147/H147,"0")+IFERROR(Y148/H148,"0")+IFERROR(Y149/H149,"0")+IFERROR(Y150/H150,"0")+IFERROR(Y151/H151,"0")</f>
        <v>0</v>
      </c>
      <c r="Z152" s="43">
        <f>IFERROR(IF(Z143="",0,Z143),"0")+IFERROR(IF(Z144="",0,Z144),"0")+IFERROR(IF(Z145="",0,Z145),"0")+IFERROR(IF(Z146="",0,Z146),"0")+IFERROR(IF(Z147="",0,Z147),"0")+IFERROR(IF(Z148="",0,Z148),"0")+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620"/>
      <c r="B153" s="620"/>
      <c r="C153" s="620"/>
      <c r="D153" s="620"/>
      <c r="E153" s="620"/>
      <c r="F153" s="620"/>
      <c r="G153" s="620"/>
      <c r="H153" s="620"/>
      <c r="I153" s="620"/>
      <c r="J153" s="620"/>
      <c r="K153" s="620"/>
      <c r="L153" s="620"/>
      <c r="M153" s="620"/>
      <c r="N153" s="620"/>
      <c r="O153" s="621"/>
      <c r="P153" s="617" t="s">
        <v>40</v>
      </c>
      <c r="Q153" s="618"/>
      <c r="R153" s="618"/>
      <c r="S153" s="618"/>
      <c r="T153" s="618"/>
      <c r="U153" s="618"/>
      <c r="V153" s="619"/>
      <c r="W153" s="42" t="s">
        <v>0</v>
      </c>
      <c r="X153" s="43">
        <f>IFERROR(SUM(X143:X151),"0")</f>
        <v>0</v>
      </c>
      <c r="Y153" s="43">
        <f>IFERROR(SUM(Y143:Y151),"0")</f>
        <v>0</v>
      </c>
      <c r="Z153" s="42"/>
      <c r="AA153" s="67"/>
      <c r="AB153" s="67"/>
      <c r="AC153" s="67"/>
    </row>
    <row r="154" spans="1:68" ht="14.25" customHeight="1" x14ac:dyDescent="0.25">
      <c r="A154" s="612" t="s">
        <v>104</v>
      </c>
      <c r="B154" s="612"/>
      <c r="C154" s="612"/>
      <c r="D154" s="612"/>
      <c r="E154" s="612"/>
      <c r="F154" s="612"/>
      <c r="G154" s="612"/>
      <c r="H154" s="612"/>
      <c r="I154" s="612"/>
      <c r="J154" s="612"/>
      <c r="K154" s="612"/>
      <c r="L154" s="612"/>
      <c r="M154" s="612"/>
      <c r="N154" s="612"/>
      <c r="O154" s="612"/>
      <c r="P154" s="612"/>
      <c r="Q154" s="612"/>
      <c r="R154" s="612"/>
      <c r="S154" s="612"/>
      <c r="T154" s="612"/>
      <c r="U154" s="612"/>
      <c r="V154" s="612"/>
      <c r="W154" s="612"/>
      <c r="X154" s="612"/>
      <c r="Y154" s="612"/>
      <c r="Z154" s="612"/>
      <c r="AA154" s="66"/>
      <c r="AB154" s="66"/>
      <c r="AC154" s="80"/>
    </row>
    <row r="155" spans="1:68" ht="27" customHeight="1" x14ac:dyDescent="0.25">
      <c r="A155" s="63" t="s">
        <v>275</v>
      </c>
      <c r="B155" s="63" t="s">
        <v>276</v>
      </c>
      <c r="C155" s="36">
        <v>4301032053</v>
      </c>
      <c r="D155" s="613">
        <v>4680115886780</v>
      </c>
      <c r="E155" s="613"/>
      <c r="F155" s="62">
        <v>7.0000000000000007E-2</v>
      </c>
      <c r="G155" s="37">
        <v>18</v>
      </c>
      <c r="H155" s="62">
        <v>1.26</v>
      </c>
      <c r="I155" s="62">
        <v>1.45</v>
      </c>
      <c r="J155" s="37">
        <v>216</v>
      </c>
      <c r="K155" s="37" t="s">
        <v>279</v>
      </c>
      <c r="L155" s="37" t="s">
        <v>45</v>
      </c>
      <c r="M155" s="38" t="s">
        <v>278</v>
      </c>
      <c r="N155" s="38"/>
      <c r="O155" s="37">
        <v>60</v>
      </c>
      <c r="P155" s="68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55" s="615"/>
      <c r="R155" s="615"/>
      <c r="S155" s="615"/>
      <c r="T155" s="61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IFERROR(IF(Y155=0,"",ROUNDUP(Y155/H155,0)*0.0059),"")</f>
        <v/>
      </c>
      <c r="AA155" s="68" t="s">
        <v>45</v>
      </c>
      <c r="AB155" s="69" t="s">
        <v>45</v>
      </c>
      <c r="AC155" s="216" t="s">
        <v>277</v>
      </c>
      <c r="AG155" s="78"/>
      <c r="AJ155" s="84" t="s">
        <v>45</v>
      </c>
      <c r="AK155" s="84">
        <v>0</v>
      </c>
      <c r="BB155" s="217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280</v>
      </c>
      <c r="B156" s="63" t="s">
        <v>281</v>
      </c>
      <c r="C156" s="36">
        <v>4301032051</v>
      </c>
      <c r="D156" s="613">
        <v>4680115886742</v>
      </c>
      <c r="E156" s="613"/>
      <c r="F156" s="62">
        <v>7.0000000000000007E-2</v>
      </c>
      <c r="G156" s="37">
        <v>18</v>
      </c>
      <c r="H156" s="62">
        <v>1.26</v>
      </c>
      <c r="I156" s="62">
        <v>1.45</v>
      </c>
      <c r="J156" s="37">
        <v>216</v>
      </c>
      <c r="K156" s="37" t="s">
        <v>279</v>
      </c>
      <c r="L156" s="37" t="s">
        <v>45</v>
      </c>
      <c r="M156" s="38" t="s">
        <v>278</v>
      </c>
      <c r="N156" s="38"/>
      <c r="O156" s="37">
        <v>90</v>
      </c>
      <c r="P156" s="68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56" s="615"/>
      <c r="R156" s="615"/>
      <c r="S156" s="615"/>
      <c r="T156" s="61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IFERROR(IF(Y156=0,"",ROUNDUP(Y156/H156,0)*0.0059),"")</f>
        <v/>
      </c>
      <c r="AA156" s="68" t="s">
        <v>45</v>
      </c>
      <c r="AB156" s="69" t="s">
        <v>45</v>
      </c>
      <c r="AC156" s="218" t="s">
        <v>282</v>
      </c>
      <c r="AG156" s="78"/>
      <c r="AJ156" s="84" t="s">
        <v>45</v>
      </c>
      <c r="AK156" s="84">
        <v>0</v>
      </c>
      <c r="BB156" s="219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283</v>
      </c>
      <c r="B157" s="63" t="s">
        <v>284</v>
      </c>
      <c r="C157" s="36">
        <v>4301032052</v>
      </c>
      <c r="D157" s="613">
        <v>4680115886766</v>
      </c>
      <c r="E157" s="613"/>
      <c r="F157" s="62">
        <v>7.0000000000000007E-2</v>
      </c>
      <c r="G157" s="37">
        <v>18</v>
      </c>
      <c r="H157" s="62">
        <v>1.26</v>
      </c>
      <c r="I157" s="62">
        <v>1.45</v>
      </c>
      <c r="J157" s="37">
        <v>216</v>
      </c>
      <c r="K157" s="37" t="s">
        <v>279</v>
      </c>
      <c r="L157" s="37" t="s">
        <v>45</v>
      </c>
      <c r="M157" s="38" t="s">
        <v>278</v>
      </c>
      <c r="N157" s="38"/>
      <c r="O157" s="37">
        <v>90</v>
      </c>
      <c r="P157" s="6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57" s="615"/>
      <c r="R157" s="615"/>
      <c r="S157" s="615"/>
      <c r="T157" s="616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IFERROR(IF(Y157=0,"",ROUNDUP(Y157/H157,0)*0.0059),"")</f>
        <v/>
      </c>
      <c r="AA157" s="68" t="s">
        <v>45</v>
      </c>
      <c r="AB157" s="69" t="s">
        <v>45</v>
      </c>
      <c r="AC157" s="220" t="s">
        <v>282</v>
      </c>
      <c r="AG157" s="78"/>
      <c r="AJ157" s="84" t="s">
        <v>45</v>
      </c>
      <c r="AK157" s="84">
        <v>0</v>
      </c>
      <c r="BB157" s="221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620"/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1"/>
      <c r="P158" s="617" t="s">
        <v>40</v>
      </c>
      <c r="Q158" s="618"/>
      <c r="R158" s="618"/>
      <c r="S158" s="618"/>
      <c r="T158" s="618"/>
      <c r="U158" s="618"/>
      <c r="V158" s="619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620"/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1"/>
      <c r="P159" s="617" t="s">
        <v>40</v>
      </c>
      <c r="Q159" s="618"/>
      <c r="R159" s="618"/>
      <c r="S159" s="618"/>
      <c r="T159" s="618"/>
      <c r="U159" s="618"/>
      <c r="V159" s="619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14.25" customHeight="1" x14ac:dyDescent="0.25">
      <c r="A160" s="612" t="s">
        <v>285</v>
      </c>
      <c r="B160" s="612"/>
      <c r="C160" s="612"/>
      <c r="D160" s="612"/>
      <c r="E160" s="612"/>
      <c r="F160" s="612"/>
      <c r="G160" s="612"/>
      <c r="H160" s="612"/>
      <c r="I160" s="612"/>
      <c r="J160" s="612"/>
      <c r="K160" s="612"/>
      <c r="L160" s="612"/>
      <c r="M160" s="612"/>
      <c r="N160" s="612"/>
      <c r="O160" s="612"/>
      <c r="P160" s="612"/>
      <c r="Q160" s="612"/>
      <c r="R160" s="612"/>
      <c r="S160" s="612"/>
      <c r="T160" s="612"/>
      <c r="U160" s="612"/>
      <c r="V160" s="612"/>
      <c r="W160" s="612"/>
      <c r="X160" s="612"/>
      <c r="Y160" s="612"/>
      <c r="Z160" s="612"/>
      <c r="AA160" s="66"/>
      <c r="AB160" s="66"/>
      <c r="AC160" s="80"/>
    </row>
    <row r="161" spans="1:68" ht="27" customHeight="1" x14ac:dyDescent="0.25">
      <c r="A161" s="63" t="s">
        <v>286</v>
      </c>
      <c r="B161" s="63" t="s">
        <v>287</v>
      </c>
      <c r="C161" s="36">
        <v>4301170013</v>
      </c>
      <c r="D161" s="613">
        <v>4680115886797</v>
      </c>
      <c r="E161" s="613"/>
      <c r="F161" s="62">
        <v>7.0000000000000007E-2</v>
      </c>
      <c r="G161" s="37">
        <v>18</v>
      </c>
      <c r="H161" s="62">
        <v>1.26</v>
      </c>
      <c r="I161" s="62">
        <v>1.45</v>
      </c>
      <c r="J161" s="37">
        <v>216</v>
      </c>
      <c r="K161" s="37" t="s">
        <v>279</v>
      </c>
      <c r="L161" s="37" t="s">
        <v>45</v>
      </c>
      <c r="M161" s="38" t="s">
        <v>278</v>
      </c>
      <c r="N161" s="38"/>
      <c r="O161" s="37">
        <v>90</v>
      </c>
      <c r="P161" s="68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61" s="615"/>
      <c r="R161" s="615"/>
      <c r="S161" s="615"/>
      <c r="T161" s="616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IFERROR(IF(Y161=0,"",ROUNDUP(Y161/H161,0)*0.0059),"")</f>
        <v/>
      </c>
      <c r="AA161" s="68" t="s">
        <v>45</v>
      </c>
      <c r="AB161" s="69" t="s">
        <v>45</v>
      </c>
      <c r="AC161" s="222" t="s">
        <v>282</v>
      </c>
      <c r="AG161" s="78"/>
      <c r="AJ161" s="84" t="s">
        <v>45</v>
      </c>
      <c r="AK161" s="84">
        <v>0</v>
      </c>
      <c r="BB161" s="223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20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17" t="s">
        <v>40</v>
      </c>
      <c r="Q162" s="618"/>
      <c r="R162" s="618"/>
      <c r="S162" s="618"/>
      <c r="T162" s="618"/>
      <c r="U162" s="618"/>
      <c r="V162" s="619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17" t="s">
        <v>40</v>
      </c>
      <c r="Q163" s="618"/>
      <c r="R163" s="618"/>
      <c r="S163" s="618"/>
      <c r="T163" s="618"/>
      <c r="U163" s="618"/>
      <c r="V163" s="619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6.5" customHeight="1" x14ac:dyDescent="0.25">
      <c r="A164" s="611" t="s">
        <v>288</v>
      </c>
      <c r="B164" s="611"/>
      <c r="C164" s="611"/>
      <c r="D164" s="611"/>
      <c r="E164" s="611"/>
      <c r="F164" s="611"/>
      <c r="G164" s="611"/>
      <c r="H164" s="611"/>
      <c r="I164" s="611"/>
      <c r="J164" s="611"/>
      <c r="K164" s="611"/>
      <c r="L164" s="611"/>
      <c r="M164" s="611"/>
      <c r="N164" s="611"/>
      <c r="O164" s="611"/>
      <c r="P164" s="611"/>
      <c r="Q164" s="611"/>
      <c r="R164" s="611"/>
      <c r="S164" s="611"/>
      <c r="T164" s="611"/>
      <c r="U164" s="611"/>
      <c r="V164" s="611"/>
      <c r="W164" s="611"/>
      <c r="X164" s="611"/>
      <c r="Y164" s="611"/>
      <c r="Z164" s="611"/>
      <c r="AA164" s="65"/>
      <c r="AB164" s="65"/>
      <c r="AC164" s="79"/>
    </row>
    <row r="165" spans="1:68" ht="14.25" customHeight="1" x14ac:dyDescent="0.25">
      <c r="A165" s="612" t="s">
        <v>112</v>
      </c>
      <c r="B165" s="612"/>
      <c r="C165" s="612"/>
      <c r="D165" s="612"/>
      <c r="E165" s="612"/>
      <c r="F165" s="612"/>
      <c r="G165" s="612"/>
      <c r="H165" s="612"/>
      <c r="I165" s="612"/>
      <c r="J165" s="612"/>
      <c r="K165" s="612"/>
      <c r="L165" s="612"/>
      <c r="M165" s="612"/>
      <c r="N165" s="612"/>
      <c r="O165" s="612"/>
      <c r="P165" s="612"/>
      <c r="Q165" s="612"/>
      <c r="R165" s="612"/>
      <c r="S165" s="612"/>
      <c r="T165" s="612"/>
      <c r="U165" s="612"/>
      <c r="V165" s="612"/>
      <c r="W165" s="612"/>
      <c r="X165" s="612"/>
      <c r="Y165" s="612"/>
      <c r="Z165" s="612"/>
      <c r="AA165" s="66"/>
      <c r="AB165" s="66"/>
      <c r="AC165" s="80"/>
    </row>
    <row r="166" spans="1:68" ht="16.5" customHeight="1" x14ac:dyDescent="0.25">
      <c r="A166" s="63" t="s">
        <v>289</v>
      </c>
      <c r="B166" s="63" t="s">
        <v>290</v>
      </c>
      <c r="C166" s="36">
        <v>4301011450</v>
      </c>
      <c r="D166" s="613">
        <v>4680115881402</v>
      </c>
      <c r="E166" s="613"/>
      <c r="F166" s="62">
        <v>1.35</v>
      </c>
      <c r="G166" s="37">
        <v>8</v>
      </c>
      <c r="H166" s="62">
        <v>10.8</v>
      </c>
      <c r="I166" s="62">
        <v>11.234999999999999</v>
      </c>
      <c r="J166" s="37">
        <v>64</v>
      </c>
      <c r="K166" s="37" t="s">
        <v>117</v>
      </c>
      <c r="L166" s="37" t="s">
        <v>45</v>
      </c>
      <c r="M166" s="38" t="s">
        <v>116</v>
      </c>
      <c r="N166" s="38"/>
      <c r="O166" s="37">
        <v>55</v>
      </c>
      <c r="P166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6" s="615"/>
      <c r="R166" s="615"/>
      <c r="S166" s="615"/>
      <c r="T166" s="616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4" t="s">
        <v>291</v>
      </c>
      <c r="AG166" s="78"/>
      <c r="AJ166" s="84" t="s">
        <v>45</v>
      </c>
      <c r="AK166" s="84">
        <v>0</v>
      </c>
      <c r="BB166" s="225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292</v>
      </c>
      <c r="B167" s="63" t="s">
        <v>293</v>
      </c>
      <c r="C167" s="36">
        <v>4301011768</v>
      </c>
      <c r="D167" s="613">
        <v>4680115881396</v>
      </c>
      <c r="E167" s="613"/>
      <c r="F167" s="62">
        <v>0.45</v>
      </c>
      <c r="G167" s="37">
        <v>6</v>
      </c>
      <c r="H167" s="62">
        <v>2.7</v>
      </c>
      <c r="I167" s="62">
        <v>2.88</v>
      </c>
      <c r="J167" s="37">
        <v>182</v>
      </c>
      <c r="K167" s="37" t="s">
        <v>88</v>
      </c>
      <c r="L167" s="37" t="s">
        <v>45</v>
      </c>
      <c r="M167" s="38" t="s">
        <v>116</v>
      </c>
      <c r="N167" s="38"/>
      <c r="O167" s="37">
        <v>55</v>
      </c>
      <c r="P167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7" s="615"/>
      <c r="R167" s="615"/>
      <c r="S167" s="615"/>
      <c r="T167" s="616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620"/>
      <c r="B168" s="620"/>
      <c r="C168" s="620"/>
      <c r="D168" s="620"/>
      <c r="E168" s="620"/>
      <c r="F168" s="620"/>
      <c r="G168" s="620"/>
      <c r="H168" s="620"/>
      <c r="I168" s="620"/>
      <c r="J168" s="620"/>
      <c r="K168" s="620"/>
      <c r="L168" s="620"/>
      <c r="M168" s="620"/>
      <c r="N168" s="620"/>
      <c r="O168" s="621"/>
      <c r="P168" s="617" t="s">
        <v>40</v>
      </c>
      <c r="Q168" s="618"/>
      <c r="R168" s="618"/>
      <c r="S168" s="618"/>
      <c r="T168" s="618"/>
      <c r="U168" s="618"/>
      <c r="V168" s="619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620"/>
      <c r="B169" s="620"/>
      <c r="C169" s="620"/>
      <c r="D169" s="620"/>
      <c r="E169" s="620"/>
      <c r="F169" s="620"/>
      <c r="G169" s="620"/>
      <c r="H169" s="620"/>
      <c r="I169" s="620"/>
      <c r="J169" s="620"/>
      <c r="K169" s="620"/>
      <c r="L169" s="620"/>
      <c r="M169" s="620"/>
      <c r="N169" s="620"/>
      <c r="O169" s="621"/>
      <c r="P169" s="617" t="s">
        <v>40</v>
      </c>
      <c r="Q169" s="618"/>
      <c r="R169" s="618"/>
      <c r="S169" s="618"/>
      <c r="T169" s="618"/>
      <c r="U169" s="618"/>
      <c r="V169" s="619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14.25" customHeight="1" x14ac:dyDescent="0.25">
      <c r="A170" s="612" t="s">
        <v>144</v>
      </c>
      <c r="B170" s="612"/>
      <c r="C170" s="612"/>
      <c r="D170" s="612"/>
      <c r="E170" s="612"/>
      <c r="F170" s="612"/>
      <c r="G170" s="612"/>
      <c r="H170" s="612"/>
      <c r="I170" s="612"/>
      <c r="J170" s="612"/>
      <c r="K170" s="612"/>
      <c r="L170" s="612"/>
      <c r="M170" s="612"/>
      <c r="N170" s="612"/>
      <c r="O170" s="612"/>
      <c r="P170" s="612"/>
      <c r="Q170" s="612"/>
      <c r="R170" s="612"/>
      <c r="S170" s="612"/>
      <c r="T170" s="612"/>
      <c r="U170" s="612"/>
      <c r="V170" s="612"/>
      <c r="W170" s="612"/>
      <c r="X170" s="612"/>
      <c r="Y170" s="612"/>
      <c r="Z170" s="612"/>
      <c r="AA170" s="66"/>
      <c r="AB170" s="66"/>
      <c r="AC170" s="80"/>
    </row>
    <row r="171" spans="1:68" ht="16.5" customHeight="1" x14ac:dyDescent="0.25">
      <c r="A171" s="63" t="s">
        <v>294</v>
      </c>
      <c r="B171" s="63" t="s">
        <v>295</v>
      </c>
      <c r="C171" s="36">
        <v>4301020261</v>
      </c>
      <c r="D171" s="613">
        <v>4680115882935</v>
      </c>
      <c r="E171" s="613"/>
      <c r="F171" s="62">
        <v>1.35</v>
      </c>
      <c r="G171" s="37">
        <v>8</v>
      </c>
      <c r="H171" s="62">
        <v>10.8</v>
      </c>
      <c r="I171" s="62">
        <v>11.234999999999999</v>
      </c>
      <c r="J171" s="37">
        <v>64</v>
      </c>
      <c r="K171" s="37" t="s">
        <v>117</v>
      </c>
      <c r="L171" s="37" t="s">
        <v>45</v>
      </c>
      <c r="M171" s="38" t="s">
        <v>116</v>
      </c>
      <c r="N171" s="38"/>
      <c r="O171" s="37">
        <v>50</v>
      </c>
      <c r="P171" s="6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1" s="615"/>
      <c r="R171" s="615"/>
      <c r="S171" s="615"/>
      <c r="T171" s="61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IFERROR(IF(Y171=0,"",ROUNDUP(Y171/H171,0)*0.01898),"")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16.5" customHeight="1" x14ac:dyDescent="0.25">
      <c r="A172" s="63" t="s">
        <v>297</v>
      </c>
      <c r="B172" s="63" t="s">
        <v>298</v>
      </c>
      <c r="C172" s="36">
        <v>4301020220</v>
      </c>
      <c r="D172" s="613">
        <v>4680115880764</v>
      </c>
      <c r="E172" s="613"/>
      <c r="F172" s="62">
        <v>0.35</v>
      </c>
      <c r="G172" s="37">
        <v>6</v>
      </c>
      <c r="H172" s="62">
        <v>2.1</v>
      </c>
      <c r="I172" s="62">
        <v>2.2799999999999998</v>
      </c>
      <c r="J172" s="37">
        <v>182</v>
      </c>
      <c r="K172" s="37" t="s">
        <v>88</v>
      </c>
      <c r="L172" s="37" t="s">
        <v>45</v>
      </c>
      <c r="M172" s="38" t="s">
        <v>116</v>
      </c>
      <c r="N172" s="38"/>
      <c r="O172" s="37">
        <v>50</v>
      </c>
      <c r="P172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2" s="615"/>
      <c r="R172" s="615"/>
      <c r="S172" s="615"/>
      <c r="T172" s="61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20"/>
      <c r="B173" s="620"/>
      <c r="C173" s="620"/>
      <c r="D173" s="620"/>
      <c r="E173" s="620"/>
      <c r="F173" s="620"/>
      <c r="G173" s="620"/>
      <c r="H173" s="620"/>
      <c r="I173" s="620"/>
      <c r="J173" s="620"/>
      <c r="K173" s="620"/>
      <c r="L173" s="620"/>
      <c r="M173" s="620"/>
      <c r="N173" s="620"/>
      <c r="O173" s="621"/>
      <c r="P173" s="617" t="s">
        <v>40</v>
      </c>
      <c r="Q173" s="618"/>
      <c r="R173" s="618"/>
      <c r="S173" s="618"/>
      <c r="T173" s="618"/>
      <c r="U173" s="618"/>
      <c r="V173" s="619"/>
      <c r="W173" s="42" t="s">
        <v>39</v>
      </c>
      <c r="X173" s="43">
        <f>IFERROR(X171/H171,"0")+IFERROR(X172/H172,"0")</f>
        <v>0</v>
      </c>
      <c r="Y173" s="43">
        <f>IFERROR(Y171/H171,"0")+IFERROR(Y172/H172,"0")</f>
        <v>0</v>
      </c>
      <c r="Z173" s="43">
        <f>IFERROR(IF(Z171="",0,Z171),"0")+IFERROR(IF(Z172="",0,Z172),"0")</f>
        <v>0</v>
      </c>
      <c r="AA173" s="67"/>
      <c r="AB173" s="67"/>
      <c r="AC173" s="67"/>
    </row>
    <row r="174" spans="1:68" x14ac:dyDescent="0.2">
      <c r="A174" s="620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17" t="s">
        <v>40</v>
      </c>
      <c r="Q174" s="618"/>
      <c r="R174" s="618"/>
      <c r="S174" s="618"/>
      <c r="T174" s="618"/>
      <c r="U174" s="618"/>
      <c r="V174" s="619"/>
      <c r="W174" s="42" t="s">
        <v>0</v>
      </c>
      <c r="X174" s="43">
        <f>IFERROR(SUM(X171:X172),"0")</f>
        <v>0</v>
      </c>
      <c r="Y174" s="43">
        <f>IFERROR(SUM(Y171:Y172),"0")</f>
        <v>0</v>
      </c>
      <c r="Z174" s="42"/>
      <c r="AA174" s="67"/>
      <c r="AB174" s="67"/>
      <c r="AC174" s="67"/>
    </row>
    <row r="175" spans="1:68" ht="14.25" customHeight="1" x14ac:dyDescent="0.25">
      <c r="A175" s="612" t="s">
        <v>76</v>
      </c>
      <c r="B175" s="612"/>
      <c r="C175" s="612"/>
      <c r="D175" s="612"/>
      <c r="E175" s="612"/>
      <c r="F175" s="612"/>
      <c r="G175" s="612"/>
      <c r="H175" s="612"/>
      <c r="I175" s="612"/>
      <c r="J175" s="612"/>
      <c r="K175" s="612"/>
      <c r="L175" s="612"/>
      <c r="M175" s="612"/>
      <c r="N175" s="612"/>
      <c r="O175" s="612"/>
      <c r="P175" s="612"/>
      <c r="Q175" s="612"/>
      <c r="R175" s="612"/>
      <c r="S175" s="612"/>
      <c r="T175" s="612"/>
      <c r="U175" s="612"/>
      <c r="V175" s="612"/>
      <c r="W175" s="612"/>
      <c r="X175" s="612"/>
      <c r="Y175" s="612"/>
      <c r="Z175" s="612"/>
      <c r="AA175" s="66"/>
      <c r="AB175" s="66"/>
      <c r="AC175" s="80"/>
    </row>
    <row r="176" spans="1:68" ht="27" customHeight="1" x14ac:dyDescent="0.25">
      <c r="A176" s="63" t="s">
        <v>299</v>
      </c>
      <c r="B176" s="63" t="s">
        <v>300</v>
      </c>
      <c r="C176" s="36">
        <v>4301031224</v>
      </c>
      <c r="D176" s="613">
        <v>4680115882683</v>
      </c>
      <c r="E176" s="613"/>
      <c r="F176" s="62">
        <v>0.9</v>
      </c>
      <c r="G176" s="37">
        <v>6</v>
      </c>
      <c r="H176" s="62">
        <v>5.4</v>
      </c>
      <c r="I176" s="62">
        <v>5.61</v>
      </c>
      <c r="J176" s="37">
        <v>132</v>
      </c>
      <c r="K176" s="37" t="s">
        <v>120</v>
      </c>
      <c r="L176" s="37" t="s">
        <v>45</v>
      </c>
      <c r="M176" s="38" t="s">
        <v>80</v>
      </c>
      <c r="N176" s="38"/>
      <c r="O176" s="37">
        <v>40</v>
      </c>
      <c r="P176" s="6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6" s="615"/>
      <c r="R176" s="615"/>
      <c r="S176" s="615"/>
      <c r="T176" s="616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ref="Y176:Y183" si="16"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32" t="s">
        <v>301</v>
      </c>
      <c r="AG176" s="78"/>
      <c r="AJ176" s="84" t="s">
        <v>45</v>
      </c>
      <c r="AK176" s="84">
        <v>0</v>
      </c>
      <c r="BB176" s="233" t="s">
        <v>66</v>
      </c>
      <c r="BM176" s="78">
        <f t="shared" ref="BM176:BM183" si="17">IFERROR(X176*I176/H176,"0")</f>
        <v>0</v>
      </c>
      <c r="BN176" s="78">
        <f t="shared" ref="BN176:BN183" si="18">IFERROR(Y176*I176/H176,"0")</f>
        <v>0</v>
      </c>
      <c r="BO176" s="78">
        <f t="shared" ref="BO176:BO183" si="19">IFERROR(1/J176*(X176/H176),"0")</f>
        <v>0</v>
      </c>
      <c r="BP176" s="78">
        <f t="shared" ref="BP176:BP183" si="20">IFERROR(1/J176*(Y176/H176),"0")</f>
        <v>0</v>
      </c>
    </row>
    <row r="177" spans="1:68" ht="27" customHeight="1" x14ac:dyDescent="0.25">
      <c r="A177" s="63" t="s">
        <v>302</v>
      </c>
      <c r="B177" s="63" t="s">
        <v>303</v>
      </c>
      <c r="C177" s="36">
        <v>4301031230</v>
      </c>
      <c r="D177" s="613">
        <v>4680115882690</v>
      </c>
      <c r="E177" s="613"/>
      <c r="F177" s="62">
        <v>0.9</v>
      </c>
      <c r="G177" s="37">
        <v>6</v>
      </c>
      <c r="H177" s="62">
        <v>5.4</v>
      </c>
      <c r="I177" s="62">
        <v>5.61</v>
      </c>
      <c r="J177" s="37">
        <v>132</v>
      </c>
      <c r="K177" s="37" t="s">
        <v>120</v>
      </c>
      <c r="L177" s="37" t="s">
        <v>45</v>
      </c>
      <c r="M177" s="38" t="s">
        <v>80</v>
      </c>
      <c r="N177" s="38"/>
      <c r="O177" s="37">
        <v>40</v>
      </c>
      <c r="P177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7" s="615"/>
      <c r="R177" s="615"/>
      <c r="S177" s="615"/>
      <c r="T177" s="616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16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34" t="s">
        <v>304</v>
      </c>
      <c r="AG177" s="78"/>
      <c r="AJ177" s="84" t="s">
        <v>45</v>
      </c>
      <c r="AK177" s="84">
        <v>0</v>
      </c>
      <c r="BB177" s="235" t="s">
        <v>66</v>
      </c>
      <c r="BM177" s="78">
        <f t="shared" si="17"/>
        <v>0</v>
      </c>
      <c r="BN177" s="78">
        <f t="shared" si="18"/>
        <v>0</v>
      </c>
      <c r="BO177" s="78">
        <f t="shared" si="19"/>
        <v>0</v>
      </c>
      <c r="BP177" s="78">
        <f t="shared" si="20"/>
        <v>0</v>
      </c>
    </row>
    <row r="178" spans="1:68" ht="27" customHeight="1" x14ac:dyDescent="0.25">
      <c r="A178" s="63" t="s">
        <v>305</v>
      </c>
      <c r="B178" s="63" t="s">
        <v>306</v>
      </c>
      <c r="C178" s="36">
        <v>4301031220</v>
      </c>
      <c r="D178" s="613">
        <v>4680115882669</v>
      </c>
      <c r="E178" s="613"/>
      <c r="F178" s="62">
        <v>0.9</v>
      </c>
      <c r="G178" s="37">
        <v>6</v>
      </c>
      <c r="H178" s="62">
        <v>5.4</v>
      </c>
      <c r="I178" s="62">
        <v>5.61</v>
      </c>
      <c r="J178" s="37">
        <v>132</v>
      </c>
      <c r="K178" s="37" t="s">
        <v>120</v>
      </c>
      <c r="L178" s="37" t="s">
        <v>45</v>
      </c>
      <c r="M178" s="38" t="s">
        <v>80</v>
      </c>
      <c r="N178" s="38"/>
      <c r="O178" s="37">
        <v>40</v>
      </c>
      <c r="P178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78" s="615"/>
      <c r="R178" s="615"/>
      <c r="S178" s="615"/>
      <c r="T178" s="616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16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6" t="s">
        <v>307</v>
      </c>
      <c r="AG178" s="78"/>
      <c r="AJ178" s="84" t="s">
        <v>45</v>
      </c>
      <c r="AK178" s="84">
        <v>0</v>
      </c>
      <c r="BB178" s="237" t="s">
        <v>66</v>
      </c>
      <c r="BM178" s="78">
        <f t="shared" si="17"/>
        <v>0</v>
      </c>
      <c r="BN178" s="78">
        <f t="shared" si="18"/>
        <v>0</v>
      </c>
      <c r="BO178" s="78">
        <f t="shared" si="19"/>
        <v>0</v>
      </c>
      <c r="BP178" s="78">
        <f t="shared" si="20"/>
        <v>0</v>
      </c>
    </row>
    <row r="179" spans="1:68" ht="27" customHeight="1" x14ac:dyDescent="0.25">
      <c r="A179" s="63" t="s">
        <v>308</v>
      </c>
      <c r="B179" s="63" t="s">
        <v>309</v>
      </c>
      <c r="C179" s="36">
        <v>4301031221</v>
      </c>
      <c r="D179" s="613">
        <v>4680115882676</v>
      </c>
      <c r="E179" s="613"/>
      <c r="F179" s="62">
        <v>0.9</v>
      </c>
      <c r="G179" s="37">
        <v>6</v>
      </c>
      <c r="H179" s="62">
        <v>5.4</v>
      </c>
      <c r="I179" s="62">
        <v>5.61</v>
      </c>
      <c r="J179" s="37">
        <v>132</v>
      </c>
      <c r="K179" s="37" t="s">
        <v>120</v>
      </c>
      <c r="L179" s="37" t="s">
        <v>45</v>
      </c>
      <c r="M179" s="38" t="s">
        <v>80</v>
      </c>
      <c r="N179" s="38"/>
      <c r="O179" s="37">
        <v>40</v>
      </c>
      <c r="P179" s="6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79" s="615"/>
      <c r="R179" s="615"/>
      <c r="S179" s="615"/>
      <c r="T179" s="616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16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38" t="s">
        <v>310</v>
      </c>
      <c r="AG179" s="78"/>
      <c r="AJ179" s="84" t="s">
        <v>45</v>
      </c>
      <c r="AK179" s="84">
        <v>0</v>
      </c>
      <c r="BB179" s="239" t="s">
        <v>66</v>
      </c>
      <c r="BM179" s="78">
        <f t="shared" si="17"/>
        <v>0</v>
      </c>
      <c r="BN179" s="78">
        <f t="shared" si="18"/>
        <v>0</v>
      </c>
      <c r="BO179" s="78">
        <f t="shared" si="19"/>
        <v>0</v>
      </c>
      <c r="BP179" s="78">
        <f t="shared" si="20"/>
        <v>0</v>
      </c>
    </row>
    <row r="180" spans="1:68" ht="27" customHeight="1" x14ac:dyDescent="0.25">
      <c r="A180" s="63" t="s">
        <v>311</v>
      </c>
      <c r="B180" s="63" t="s">
        <v>312</v>
      </c>
      <c r="C180" s="36">
        <v>4301031223</v>
      </c>
      <c r="D180" s="613">
        <v>4680115884014</v>
      </c>
      <c r="E180" s="613"/>
      <c r="F180" s="62">
        <v>0.3</v>
      </c>
      <c r="G180" s="37">
        <v>6</v>
      </c>
      <c r="H180" s="62">
        <v>1.8</v>
      </c>
      <c r="I180" s="62">
        <v>1.93</v>
      </c>
      <c r="J180" s="37">
        <v>234</v>
      </c>
      <c r="K180" s="37" t="s">
        <v>81</v>
      </c>
      <c r="L180" s="37" t="s">
        <v>45</v>
      </c>
      <c r="M180" s="38" t="s">
        <v>80</v>
      </c>
      <c r="N180" s="38"/>
      <c r="O180" s="37">
        <v>40</v>
      </c>
      <c r="P180" s="6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0" s="615"/>
      <c r="R180" s="615"/>
      <c r="S180" s="615"/>
      <c r="T180" s="616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16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40" t="s">
        <v>301</v>
      </c>
      <c r="AG180" s="78"/>
      <c r="AJ180" s="84" t="s">
        <v>45</v>
      </c>
      <c r="AK180" s="84">
        <v>0</v>
      </c>
      <c r="BB180" s="241" t="s">
        <v>66</v>
      </c>
      <c r="BM180" s="78">
        <f t="shared" si="17"/>
        <v>0</v>
      </c>
      <c r="BN180" s="78">
        <f t="shared" si="18"/>
        <v>0</v>
      </c>
      <c r="BO180" s="78">
        <f t="shared" si="19"/>
        <v>0</v>
      </c>
      <c r="BP180" s="78">
        <f t="shared" si="20"/>
        <v>0</v>
      </c>
    </row>
    <row r="181" spans="1:68" ht="27" customHeight="1" x14ac:dyDescent="0.25">
      <c r="A181" s="63" t="s">
        <v>313</v>
      </c>
      <c r="B181" s="63" t="s">
        <v>314</v>
      </c>
      <c r="C181" s="36">
        <v>4301031222</v>
      </c>
      <c r="D181" s="613">
        <v>4680115884007</v>
      </c>
      <c r="E181" s="613"/>
      <c r="F181" s="62">
        <v>0.3</v>
      </c>
      <c r="G181" s="37">
        <v>6</v>
      </c>
      <c r="H181" s="62">
        <v>1.8</v>
      </c>
      <c r="I181" s="62">
        <v>1.9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1" s="615"/>
      <c r="R181" s="615"/>
      <c r="S181" s="615"/>
      <c r="T181" s="616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1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42" t="s">
        <v>304</v>
      </c>
      <c r="AG181" s="78"/>
      <c r="AJ181" s="84" t="s">
        <v>45</v>
      </c>
      <c r="AK181" s="84">
        <v>0</v>
      </c>
      <c r="BB181" s="243" t="s">
        <v>66</v>
      </c>
      <c r="BM181" s="78">
        <f t="shared" si="17"/>
        <v>0</v>
      </c>
      <c r="BN181" s="78">
        <f t="shared" si="18"/>
        <v>0</v>
      </c>
      <c r="BO181" s="78">
        <f t="shared" si="19"/>
        <v>0</v>
      </c>
      <c r="BP181" s="78">
        <f t="shared" si="20"/>
        <v>0</v>
      </c>
    </row>
    <row r="182" spans="1:68" ht="27" customHeight="1" x14ac:dyDescent="0.25">
      <c r="A182" s="63" t="s">
        <v>315</v>
      </c>
      <c r="B182" s="63" t="s">
        <v>316</v>
      </c>
      <c r="C182" s="36">
        <v>4301031229</v>
      </c>
      <c r="D182" s="613">
        <v>4680115884038</v>
      </c>
      <c r="E182" s="613"/>
      <c r="F182" s="62">
        <v>0.3</v>
      </c>
      <c r="G182" s="37">
        <v>6</v>
      </c>
      <c r="H182" s="62">
        <v>1.8</v>
      </c>
      <c r="I182" s="62">
        <v>1.9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7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2" s="615"/>
      <c r="R182" s="615"/>
      <c r="S182" s="615"/>
      <c r="T182" s="616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1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44" t="s">
        <v>307</v>
      </c>
      <c r="AG182" s="78"/>
      <c r="AJ182" s="84" t="s">
        <v>45</v>
      </c>
      <c r="AK182" s="84">
        <v>0</v>
      </c>
      <c r="BB182" s="245" t="s">
        <v>66</v>
      </c>
      <c r="BM182" s="78">
        <f t="shared" si="17"/>
        <v>0</v>
      </c>
      <c r="BN182" s="78">
        <f t="shared" si="18"/>
        <v>0</v>
      </c>
      <c r="BO182" s="78">
        <f t="shared" si="19"/>
        <v>0</v>
      </c>
      <c r="BP182" s="78">
        <f t="shared" si="20"/>
        <v>0</v>
      </c>
    </row>
    <row r="183" spans="1:68" ht="27" customHeight="1" x14ac:dyDescent="0.25">
      <c r="A183" s="63" t="s">
        <v>317</v>
      </c>
      <c r="B183" s="63" t="s">
        <v>318</v>
      </c>
      <c r="C183" s="36">
        <v>4301031225</v>
      </c>
      <c r="D183" s="613">
        <v>4680115884021</v>
      </c>
      <c r="E183" s="613"/>
      <c r="F183" s="62">
        <v>0.3</v>
      </c>
      <c r="G183" s="37">
        <v>6</v>
      </c>
      <c r="H183" s="62">
        <v>1.8</v>
      </c>
      <c r="I183" s="62">
        <v>1.9</v>
      </c>
      <c r="J183" s="37">
        <v>234</v>
      </c>
      <c r="K183" s="37" t="s">
        <v>81</v>
      </c>
      <c r="L183" s="37" t="s">
        <v>45</v>
      </c>
      <c r="M183" s="38" t="s">
        <v>80</v>
      </c>
      <c r="N183" s="38"/>
      <c r="O183" s="37">
        <v>40</v>
      </c>
      <c r="P183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3" s="615"/>
      <c r="R183" s="615"/>
      <c r="S183" s="615"/>
      <c r="T183" s="616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16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46" t="s">
        <v>310</v>
      </c>
      <c r="AG183" s="78"/>
      <c r="AJ183" s="84" t="s">
        <v>45</v>
      </c>
      <c r="AK183" s="84">
        <v>0</v>
      </c>
      <c r="BB183" s="247" t="s">
        <v>66</v>
      </c>
      <c r="BM183" s="78">
        <f t="shared" si="17"/>
        <v>0</v>
      </c>
      <c r="BN183" s="78">
        <f t="shared" si="18"/>
        <v>0</v>
      </c>
      <c r="BO183" s="78">
        <f t="shared" si="19"/>
        <v>0</v>
      </c>
      <c r="BP183" s="78">
        <f t="shared" si="20"/>
        <v>0</v>
      </c>
    </row>
    <row r="184" spans="1:68" x14ac:dyDescent="0.2">
      <c r="A184" s="620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17" t="s">
        <v>40</v>
      </c>
      <c r="Q184" s="618"/>
      <c r="R184" s="618"/>
      <c r="S184" s="618"/>
      <c r="T184" s="618"/>
      <c r="U184" s="618"/>
      <c r="V184" s="619"/>
      <c r="W184" s="42" t="s">
        <v>39</v>
      </c>
      <c r="X184" s="43">
        <f>IFERROR(X176/H176,"0")+IFERROR(X177/H177,"0")+IFERROR(X178/H178,"0")+IFERROR(X179/H179,"0")+IFERROR(X180/H180,"0")+IFERROR(X181/H181,"0")+IFERROR(X182/H182,"0")+IFERROR(X183/H183,"0")</f>
        <v>0</v>
      </c>
      <c r="Y184" s="43">
        <f>IFERROR(Y176/H176,"0")+IFERROR(Y177/H177,"0")+IFERROR(Y178/H178,"0")+IFERROR(Y179/H179,"0")+IFERROR(Y180/H180,"0")+IFERROR(Y181/H181,"0")+IFERROR(Y182/H182,"0")+IFERROR(Y183/H183,"0")</f>
        <v>0</v>
      </c>
      <c r="Z184" s="43">
        <f>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17" t="s">
        <v>40</v>
      </c>
      <c r="Q185" s="618"/>
      <c r="R185" s="618"/>
      <c r="S185" s="618"/>
      <c r="T185" s="618"/>
      <c r="U185" s="618"/>
      <c r="V185" s="619"/>
      <c r="W185" s="42" t="s">
        <v>0</v>
      </c>
      <c r="X185" s="43">
        <f>IFERROR(SUM(X176:X183),"0")</f>
        <v>0</v>
      </c>
      <c r="Y185" s="43">
        <f>IFERROR(SUM(Y176:Y183),"0")</f>
        <v>0</v>
      </c>
      <c r="Z185" s="42"/>
      <c r="AA185" s="67"/>
      <c r="AB185" s="67"/>
      <c r="AC185" s="67"/>
    </row>
    <row r="186" spans="1:68" ht="14.25" customHeight="1" x14ac:dyDescent="0.25">
      <c r="A186" s="612" t="s">
        <v>82</v>
      </c>
      <c r="B186" s="612"/>
      <c r="C186" s="612"/>
      <c r="D186" s="612"/>
      <c r="E186" s="612"/>
      <c r="F186" s="612"/>
      <c r="G186" s="612"/>
      <c r="H186" s="612"/>
      <c r="I186" s="612"/>
      <c r="J186" s="612"/>
      <c r="K186" s="612"/>
      <c r="L186" s="612"/>
      <c r="M186" s="612"/>
      <c r="N186" s="612"/>
      <c r="O186" s="612"/>
      <c r="P186" s="612"/>
      <c r="Q186" s="612"/>
      <c r="R186" s="612"/>
      <c r="S186" s="612"/>
      <c r="T186" s="612"/>
      <c r="U186" s="612"/>
      <c r="V186" s="612"/>
      <c r="W186" s="612"/>
      <c r="X186" s="612"/>
      <c r="Y186" s="612"/>
      <c r="Z186" s="612"/>
      <c r="AA186" s="66"/>
      <c r="AB186" s="66"/>
      <c r="AC186" s="80"/>
    </row>
    <row r="187" spans="1:68" ht="27" customHeight="1" x14ac:dyDescent="0.25">
      <c r="A187" s="63" t="s">
        <v>319</v>
      </c>
      <c r="B187" s="63" t="s">
        <v>320</v>
      </c>
      <c r="C187" s="36">
        <v>4301051408</v>
      </c>
      <c r="D187" s="613">
        <v>4680115881594</v>
      </c>
      <c r="E187" s="613"/>
      <c r="F187" s="62">
        <v>1.35</v>
      </c>
      <c r="G187" s="37">
        <v>6</v>
      </c>
      <c r="H187" s="62">
        <v>8.1</v>
      </c>
      <c r="I187" s="62">
        <v>8.6189999999999998</v>
      </c>
      <c r="J187" s="37">
        <v>64</v>
      </c>
      <c r="K187" s="37" t="s">
        <v>117</v>
      </c>
      <c r="L187" s="37" t="s">
        <v>45</v>
      </c>
      <c r="M187" s="38" t="s">
        <v>92</v>
      </c>
      <c r="N187" s="38"/>
      <c r="O187" s="37">
        <v>40</v>
      </c>
      <c r="P187" s="7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87" s="615"/>
      <c r="R187" s="615"/>
      <c r="S187" s="615"/>
      <c r="T187" s="616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ref="Y187:Y195" si="21"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8" t="s">
        <v>321</v>
      </c>
      <c r="AG187" s="78"/>
      <c r="AJ187" s="84" t="s">
        <v>45</v>
      </c>
      <c r="AK187" s="84">
        <v>0</v>
      </c>
      <c r="BB187" s="249" t="s">
        <v>66</v>
      </c>
      <c r="BM187" s="78">
        <f t="shared" ref="BM187:BM195" si="22">IFERROR(X187*I187/H187,"0")</f>
        <v>0</v>
      </c>
      <c r="BN187" s="78">
        <f t="shared" ref="BN187:BN195" si="23">IFERROR(Y187*I187/H187,"0")</f>
        <v>0</v>
      </c>
      <c r="BO187" s="78">
        <f t="shared" ref="BO187:BO195" si="24">IFERROR(1/J187*(X187/H187),"0")</f>
        <v>0</v>
      </c>
      <c r="BP187" s="78">
        <f t="shared" ref="BP187:BP195" si="25">IFERROR(1/J187*(Y187/H187),"0")</f>
        <v>0</v>
      </c>
    </row>
    <row r="188" spans="1:68" ht="27" customHeight="1" x14ac:dyDescent="0.25">
      <c r="A188" s="63" t="s">
        <v>322</v>
      </c>
      <c r="B188" s="63" t="s">
        <v>323</v>
      </c>
      <c r="C188" s="36">
        <v>4301051411</v>
      </c>
      <c r="D188" s="613">
        <v>4680115881617</v>
      </c>
      <c r="E188" s="613"/>
      <c r="F188" s="62">
        <v>1.35</v>
      </c>
      <c r="G188" s="37">
        <v>6</v>
      </c>
      <c r="H188" s="62">
        <v>8.1</v>
      </c>
      <c r="I188" s="62">
        <v>8.6010000000000009</v>
      </c>
      <c r="J188" s="37">
        <v>64</v>
      </c>
      <c r="K188" s="37" t="s">
        <v>117</v>
      </c>
      <c r="L188" s="37" t="s">
        <v>45</v>
      </c>
      <c r="M188" s="38" t="s">
        <v>92</v>
      </c>
      <c r="N188" s="38"/>
      <c r="O188" s="37">
        <v>40</v>
      </c>
      <c r="P188" s="7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88" s="615"/>
      <c r="R188" s="615"/>
      <c r="S188" s="615"/>
      <c r="T188" s="616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1"/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50" t="s">
        <v>324</v>
      </c>
      <c r="AG188" s="78"/>
      <c r="AJ188" s="84" t="s">
        <v>45</v>
      </c>
      <c r="AK188" s="84">
        <v>0</v>
      </c>
      <c r="BB188" s="251" t="s">
        <v>66</v>
      </c>
      <c r="BM188" s="78">
        <f t="shared" si="22"/>
        <v>0</v>
      </c>
      <c r="BN188" s="78">
        <f t="shared" si="23"/>
        <v>0</v>
      </c>
      <c r="BO188" s="78">
        <f t="shared" si="24"/>
        <v>0</v>
      </c>
      <c r="BP188" s="78">
        <f t="shared" si="25"/>
        <v>0</v>
      </c>
    </row>
    <row r="189" spans="1:68" ht="16.5" customHeight="1" x14ac:dyDescent="0.25">
      <c r="A189" s="63" t="s">
        <v>325</v>
      </c>
      <c r="B189" s="63" t="s">
        <v>326</v>
      </c>
      <c r="C189" s="36">
        <v>4301051656</v>
      </c>
      <c r="D189" s="613">
        <v>4680115880573</v>
      </c>
      <c r="E189" s="613"/>
      <c r="F189" s="62">
        <v>1.45</v>
      </c>
      <c r="G189" s="37">
        <v>6</v>
      </c>
      <c r="H189" s="62">
        <v>8.6999999999999993</v>
      </c>
      <c r="I189" s="62">
        <v>9.2189999999999994</v>
      </c>
      <c r="J189" s="37">
        <v>64</v>
      </c>
      <c r="K189" s="37" t="s">
        <v>117</v>
      </c>
      <c r="L189" s="37" t="s">
        <v>45</v>
      </c>
      <c r="M189" s="38" t="s">
        <v>92</v>
      </c>
      <c r="N189" s="38"/>
      <c r="O189" s="37">
        <v>45</v>
      </c>
      <c r="P189" s="7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89" s="615"/>
      <c r="R189" s="615"/>
      <c r="S189" s="615"/>
      <c r="T189" s="616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1"/>
        <v>0</v>
      </c>
      <c r="Z189" s="41" t="str">
        <f>IFERROR(IF(Y189=0,"",ROUNDUP(Y189/H189,0)*0.01898),"")</f>
        <v/>
      </c>
      <c r="AA189" s="68" t="s">
        <v>45</v>
      </c>
      <c r="AB189" s="69" t="s">
        <v>45</v>
      </c>
      <c r="AC189" s="252" t="s">
        <v>327</v>
      </c>
      <c r="AG189" s="78"/>
      <c r="AJ189" s="84" t="s">
        <v>45</v>
      </c>
      <c r="AK189" s="84">
        <v>0</v>
      </c>
      <c r="BB189" s="253" t="s">
        <v>66</v>
      </c>
      <c r="BM189" s="78">
        <f t="shared" si="22"/>
        <v>0</v>
      </c>
      <c r="BN189" s="78">
        <f t="shared" si="23"/>
        <v>0</v>
      </c>
      <c r="BO189" s="78">
        <f t="shared" si="24"/>
        <v>0</v>
      </c>
      <c r="BP189" s="78">
        <f t="shared" si="25"/>
        <v>0</v>
      </c>
    </row>
    <row r="190" spans="1:68" ht="27" customHeight="1" x14ac:dyDescent="0.25">
      <c r="A190" s="63" t="s">
        <v>328</v>
      </c>
      <c r="B190" s="63" t="s">
        <v>329</v>
      </c>
      <c r="C190" s="36">
        <v>4301051407</v>
      </c>
      <c r="D190" s="613">
        <v>4680115882195</v>
      </c>
      <c r="E190" s="613"/>
      <c r="F190" s="62">
        <v>0.4</v>
      </c>
      <c r="G190" s="37">
        <v>6</v>
      </c>
      <c r="H190" s="62">
        <v>2.4</v>
      </c>
      <c r="I190" s="62">
        <v>2.67</v>
      </c>
      <c r="J190" s="37">
        <v>182</v>
      </c>
      <c r="K190" s="37" t="s">
        <v>88</v>
      </c>
      <c r="L190" s="37" t="s">
        <v>45</v>
      </c>
      <c r="M190" s="38" t="s">
        <v>92</v>
      </c>
      <c r="N190" s="38"/>
      <c r="O190" s="37">
        <v>40</v>
      </c>
      <c r="P190" s="7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0" s="615"/>
      <c r="R190" s="615"/>
      <c r="S190" s="615"/>
      <c r="T190" s="616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21"/>
        <v>0</v>
      </c>
      <c r="Z190" s="41" t="str">
        <f t="shared" ref="Z190:Z195" si="26">IFERROR(IF(Y190=0,"",ROUNDUP(Y190/H190,0)*0.00651),"")</f>
        <v/>
      </c>
      <c r="AA190" s="68" t="s">
        <v>45</v>
      </c>
      <c r="AB190" s="69" t="s">
        <v>45</v>
      </c>
      <c r="AC190" s="254" t="s">
        <v>321</v>
      </c>
      <c r="AG190" s="78"/>
      <c r="AJ190" s="84" t="s">
        <v>45</v>
      </c>
      <c r="AK190" s="84">
        <v>0</v>
      </c>
      <c r="BB190" s="255" t="s">
        <v>66</v>
      </c>
      <c r="BM190" s="78">
        <f t="shared" si="22"/>
        <v>0</v>
      </c>
      <c r="BN190" s="78">
        <f t="shared" si="23"/>
        <v>0</v>
      </c>
      <c r="BO190" s="78">
        <f t="shared" si="24"/>
        <v>0</v>
      </c>
      <c r="BP190" s="78">
        <f t="shared" si="25"/>
        <v>0</v>
      </c>
    </row>
    <row r="191" spans="1:68" ht="27" customHeight="1" x14ac:dyDescent="0.25">
      <c r="A191" s="63" t="s">
        <v>330</v>
      </c>
      <c r="B191" s="63" t="s">
        <v>331</v>
      </c>
      <c r="C191" s="36">
        <v>4301051752</v>
      </c>
      <c r="D191" s="613">
        <v>4680115882607</v>
      </c>
      <c r="E191" s="613"/>
      <c r="F191" s="62">
        <v>0.3</v>
      </c>
      <c r="G191" s="37">
        <v>6</v>
      </c>
      <c r="H191" s="62">
        <v>1.8</v>
      </c>
      <c r="I191" s="62">
        <v>2.052</v>
      </c>
      <c r="J191" s="37">
        <v>182</v>
      </c>
      <c r="K191" s="37" t="s">
        <v>88</v>
      </c>
      <c r="L191" s="37" t="s">
        <v>45</v>
      </c>
      <c r="M191" s="38" t="s">
        <v>87</v>
      </c>
      <c r="N191" s="38"/>
      <c r="O191" s="37">
        <v>45</v>
      </c>
      <c r="P191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91" s="615"/>
      <c r="R191" s="615"/>
      <c r="S191" s="615"/>
      <c r="T191" s="61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21"/>
        <v>0</v>
      </c>
      <c r="Z191" s="41" t="str">
        <f t="shared" si="26"/>
        <v/>
      </c>
      <c r="AA191" s="68" t="s">
        <v>45</v>
      </c>
      <c r="AB191" s="69" t="s">
        <v>45</v>
      </c>
      <c r="AC191" s="256" t="s">
        <v>332</v>
      </c>
      <c r="AG191" s="78"/>
      <c r="AJ191" s="84" t="s">
        <v>45</v>
      </c>
      <c r="AK191" s="84">
        <v>0</v>
      </c>
      <c r="BB191" s="257" t="s">
        <v>66</v>
      </c>
      <c r="BM191" s="78">
        <f t="shared" si="22"/>
        <v>0</v>
      </c>
      <c r="BN191" s="78">
        <f t="shared" si="23"/>
        <v>0</v>
      </c>
      <c r="BO191" s="78">
        <f t="shared" si="24"/>
        <v>0</v>
      </c>
      <c r="BP191" s="78">
        <f t="shared" si="25"/>
        <v>0</v>
      </c>
    </row>
    <row r="192" spans="1:68" ht="27" customHeight="1" x14ac:dyDescent="0.25">
      <c r="A192" s="63" t="s">
        <v>333</v>
      </c>
      <c r="B192" s="63" t="s">
        <v>334</v>
      </c>
      <c r="C192" s="36">
        <v>4301051666</v>
      </c>
      <c r="D192" s="613">
        <v>4680115880092</v>
      </c>
      <c r="E192" s="613"/>
      <c r="F192" s="62">
        <v>0.4</v>
      </c>
      <c r="G192" s="37">
        <v>6</v>
      </c>
      <c r="H192" s="62">
        <v>2.4</v>
      </c>
      <c r="I192" s="62">
        <v>2.6520000000000001</v>
      </c>
      <c r="J192" s="37">
        <v>182</v>
      </c>
      <c r="K192" s="37" t="s">
        <v>88</v>
      </c>
      <c r="L192" s="37" t="s">
        <v>45</v>
      </c>
      <c r="M192" s="38" t="s">
        <v>92</v>
      </c>
      <c r="N192" s="38"/>
      <c r="O192" s="37">
        <v>45</v>
      </c>
      <c r="P192" s="7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92" s="615"/>
      <c r="R192" s="615"/>
      <c r="S192" s="615"/>
      <c r="T192" s="61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1"/>
        <v>0</v>
      </c>
      <c r="Z192" s="41" t="str">
        <f t="shared" si="26"/>
        <v/>
      </c>
      <c r="AA192" s="68" t="s">
        <v>45</v>
      </c>
      <c r="AB192" s="69" t="s">
        <v>45</v>
      </c>
      <c r="AC192" s="258" t="s">
        <v>327</v>
      </c>
      <c r="AG192" s="78"/>
      <c r="AJ192" s="84" t="s">
        <v>45</v>
      </c>
      <c r="AK192" s="84">
        <v>0</v>
      </c>
      <c r="BB192" s="259" t="s">
        <v>66</v>
      </c>
      <c r="BM192" s="78">
        <f t="shared" si="22"/>
        <v>0</v>
      </c>
      <c r="BN192" s="78">
        <f t="shared" si="23"/>
        <v>0</v>
      </c>
      <c r="BO192" s="78">
        <f t="shared" si="24"/>
        <v>0</v>
      </c>
      <c r="BP192" s="78">
        <f t="shared" si="25"/>
        <v>0</v>
      </c>
    </row>
    <row r="193" spans="1:68" ht="27" customHeight="1" x14ac:dyDescent="0.25">
      <c r="A193" s="63" t="s">
        <v>335</v>
      </c>
      <c r="B193" s="63" t="s">
        <v>336</v>
      </c>
      <c r="C193" s="36">
        <v>4301051668</v>
      </c>
      <c r="D193" s="613">
        <v>4680115880221</v>
      </c>
      <c r="E193" s="613"/>
      <c r="F193" s="62">
        <v>0.4</v>
      </c>
      <c r="G193" s="37">
        <v>6</v>
      </c>
      <c r="H193" s="62">
        <v>2.4</v>
      </c>
      <c r="I193" s="62">
        <v>2.6520000000000001</v>
      </c>
      <c r="J193" s="37">
        <v>182</v>
      </c>
      <c r="K193" s="37" t="s">
        <v>88</v>
      </c>
      <c r="L193" s="37" t="s">
        <v>45</v>
      </c>
      <c r="M193" s="38" t="s">
        <v>92</v>
      </c>
      <c r="N193" s="38"/>
      <c r="O193" s="37">
        <v>45</v>
      </c>
      <c r="P193" s="7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93" s="615"/>
      <c r="R193" s="615"/>
      <c r="S193" s="615"/>
      <c r="T193" s="61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1"/>
        <v>0</v>
      </c>
      <c r="Z193" s="41" t="str">
        <f t="shared" si="26"/>
        <v/>
      </c>
      <c r="AA193" s="68" t="s">
        <v>45</v>
      </c>
      <c r="AB193" s="69" t="s">
        <v>45</v>
      </c>
      <c r="AC193" s="260" t="s">
        <v>327</v>
      </c>
      <c r="AG193" s="78"/>
      <c r="AJ193" s="84" t="s">
        <v>45</v>
      </c>
      <c r="AK193" s="84">
        <v>0</v>
      </c>
      <c r="BB193" s="261" t="s">
        <v>66</v>
      </c>
      <c r="BM193" s="78">
        <f t="shared" si="22"/>
        <v>0</v>
      </c>
      <c r="BN193" s="78">
        <f t="shared" si="23"/>
        <v>0</v>
      </c>
      <c r="BO193" s="78">
        <f t="shared" si="24"/>
        <v>0</v>
      </c>
      <c r="BP193" s="78">
        <f t="shared" si="25"/>
        <v>0</v>
      </c>
    </row>
    <row r="194" spans="1:68" ht="27" customHeight="1" x14ac:dyDescent="0.25">
      <c r="A194" s="63" t="s">
        <v>337</v>
      </c>
      <c r="B194" s="63" t="s">
        <v>338</v>
      </c>
      <c r="C194" s="36">
        <v>4301051945</v>
      </c>
      <c r="D194" s="613">
        <v>4680115880504</v>
      </c>
      <c r="E194" s="613"/>
      <c r="F194" s="62">
        <v>0.4</v>
      </c>
      <c r="G194" s="37">
        <v>6</v>
      </c>
      <c r="H194" s="62">
        <v>2.4</v>
      </c>
      <c r="I194" s="62">
        <v>2.6520000000000001</v>
      </c>
      <c r="J194" s="37">
        <v>182</v>
      </c>
      <c r="K194" s="37" t="s">
        <v>88</v>
      </c>
      <c r="L194" s="37" t="s">
        <v>45</v>
      </c>
      <c r="M194" s="38" t="s">
        <v>87</v>
      </c>
      <c r="N194" s="38"/>
      <c r="O194" s="37">
        <v>40</v>
      </c>
      <c r="P194" s="7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194" s="615"/>
      <c r="R194" s="615"/>
      <c r="S194" s="615"/>
      <c r="T194" s="61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1"/>
        <v>0</v>
      </c>
      <c r="Z194" s="41" t="str">
        <f t="shared" si="26"/>
        <v/>
      </c>
      <c r="AA194" s="68" t="s">
        <v>45</v>
      </c>
      <c r="AB194" s="69" t="s">
        <v>45</v>
      </c>
      <c r="AC194" s="262" t="s">
        <v>339</v>
      </c>
      <c r="AG194" s="78"/>
      <c r="AJ194" s="84" t="s">
        <v>45</v>
      </c>
      <c r="AK194" s="84">
        <v>0</v>
      </c>
      <c r="BB194" s="263" t="s">
        <v>66</v>
      </c>
      <c r="BM194" s="78">
        <f t="shared" si="22"/>
        <v>0</v>
      </c>
      <c r="BN194" s="78">
        <f t="shared" si="23"/>
        <v>0</v>
      </c>
      <c r="BO194" s="78">
        <f t="shared" si="24"/>
        <v>0</v>
      </c>
      <c r="BP194" s="78">
        <f t="shared" si="25"/>
        <v>0</v>
      </c>
    </row>
    <row r="195" spans="1:68" ht="27" customHeight="1" x14ac:dyDescent="0.25">
      <c r="A195" s="63" t="s">
        <v>340</v>
      </c>
      <c r="B195" s="63" t="s">
        <v>341</v>
      </c>
      <c r="C195" s="36">
        <v>4301051410</v>
      </c>
      <c r="D195" s="613">
        <v>4680115882164</v>
      </c>
      <c r="E195" s="613"/>
      <c r="F195" s="62">
        <v>0.4</v>
      </c>
      <c r="G195" s="37">
        <v>6</v>
      </c>
      <c r="H195" s="62">
        <v>2.4</v>
      </c>
      <c r="I195" s="62">
        <v>2.6579999999999999</v>
      </c>
      <c r="J195" s="37">
        <v>182</v>
      </c>
      <c r="K195" s="37" t="s">
        <v>88</v>
      </c>
      <c r="L195" s="37" t="s">
        <v>45</v>
      </c>
      <c r="M195" s="38" t="s">
        <v>92</v>
      </c>
      <c r="N195" s="38"/>
      <c r="O195" s="37">
        <v>40</v>
      </c>
      <c r="P195" s="7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95" s="615"/>
      <c r="R195" s="615"/>
      <c r="S195" s="615"/>
      <c r="T195" s="61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1"/>
        <v>0</v>
      </c>
      <c r="Z195" s="41" t="str">
        <f t="shared" si="26"/>
        <v/>
      </c>
      <c r="AA195" s="68" t="s">
        <v>45</v>
      </c>
      <c r="AB195" s="69" t="s">
        <v>45</v>
      </c>
      <c r="AC195" s="264" t="s">
        <v>324</v>
      </c>
      <c r="AG195" s="78"/>
      <c r="AJ195" s="84" t="s">
        <v>45</v>
      </c>
      <c r="AK195" s="84">
        <v>0</v>
      </c>
      <c r="BB195" s="265" t="s">
        <v>66</v>
      </c>
      <c r="BM195" s="78">
        <f t="shared" si="22"/>
        <v>0</v>
      </c>
      <c r="BN195" s="78">
        <f t="shared" si="23"/>
        <v>0</v>
      </c>
      <c r="BO195" s="78">
        <f t="shared" si="24"/>
        <v>0</v>
      </c>
      <c r="BP195" s="78">
        <f t="shared" si="25"/>
        <v>0</v>
      </c>
    </row>
    <row r="196" spans="1:68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17" t="s">
        <v>40</v>
      </c>
      <c r="Q196" s="618"/>
      <c r="R196" s="618"/>
      <c r="S196" s="618"/>
      <c r="T196" s="618"/>
      <c r="U196" s="618"/>
      <c r="V196" s="619"/>
      <c r="W196" s="42" t="s">
        <v>39</v>
      </c>
      <c r="X196" s="43">
        <f>IFERROR(X187/H187,"0")+IFERROR(X188/H188,"0")+IFERROR(X189/H189,"0")+IFERROR(X190/H190,"0")+IFERROR(X191/H191,"0")+IFERROR(X192/H192,"0")+IFERROR(X193/H193,"0")+IFERROR(X194/H194,"0")+IFERROR(X195/H195,"0")</f>
        <v>0</v>
      </c>
      <c r="Y196" s="43">
        <f>IFERROR(Y187/H187,"0")+IFERROR(Y188/H188,"0")+IFERROR(Y189/H189,"0")+IFERROR(Y190/H190,"0")+IFERROR(Y191/H191,"0")+IFERROR(Y192/H192,"0")+IFERROR(Y193/H193,"0")+IFERROR(Y194/H194,"0")+IFERROR(Y195/H195,"0")</f>
        <v>0</v>
      </c>
      <c r="Z196" s="43">
        <f>IFERROR(IF(Z187="",0,Z187),"0")+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620"/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1"/>
      <c r="P197" s="617" t="s">
        <v>40</v>
      </c>
      <c r="Q197" s="618"/>
      <c r="R197" s="618"/>
      <c r="S197" s="618"/>
      <c r="T197" s="618"/>
      <c r="U197" s="618"/>
      <c r="V197" s="619"/>
      <c r="W197" s="42" t="s">
        <v>0</v>
      </c>
      <c r="X197" s="43">
        <f>IFERROR(SUM(X187:X195),"0")</f>
        <v>0</v>
      </c>
      <c r="Y197" s="43">
        <f>IFERROR(SUM(Y187:Y195),"0")</f>
        <v>0</v>
      </c>
      <c r="Z197" s="42"/>
      <c r="AA197" s="67"/>
      <c r="AB197" s="67"/>
      <c r="AC197" s="67"/>
    </row>
    <row r="198" spans="1:68" ht="14.25" customHeight="1" x14ac:dyDescent="0.25">
      <c r="A198" s="612" t="s">
        <v>174</v>
      </c>
      <c r="B198" s="612"/>
      <c r="C198" s="612"/>
      <c r="D198" s="612"/>
      <c r="E198" s="612"/>
      <c r="F198" s="612"/>
      <c r="G198" s="612"/>
      <c r="H198" s="612"/>
      <c r="I198" s="612"/>
      <c r="J198" s="612"/>
      <c r="K198" s="612"/>
      <c r="L198" s="612"/>
      <c r="M198" s="612"/>
      <c r="N198" s="612"/>
      <c r="O198" s="612"/>
      <c r="P198" s="612"/>
      <c r="Q198" s="612"/>
      <c r="R198" s="612"/>
      <c r="S198" s="612"/>
      <c r="T198" s="612"/>
      <c r="U198" s="612"/>
      <c r="V198" s="612"/>
      <c r="W198" s="612"/>
      <c r="X198" s="612"/>
      <c r="Y198" s="612"/>
      <c r="Z198" s="612"/>
      <c r="AA198" s="66"/>
      <c r="AB198" s="66"/>
      <c r="AC198" s="80"/>
    </row>
    <row r="199" spans="1:68" ht="27" customHeight="1" x14ac:dyDescent="0.25">
      <c r="A199" s="63" t="s">
        <v>342</v>
      </c>
      <c r="B199" s="63" t="s">
        <v>343</v>
      </c>
      <c r="C199" s="36">
        <v>4301060463</v>
      </c>
      <c r="D199" s="613">
        <v>4680115880818</v>
      </c>
      <c r="E199" s="613"/>
      <c r="F199" s="62">
        <v>0.4</v>
      </c>
      <c r="G199" s="37">
        <v>6</v>
      </c>
      <c r="H199" s="62">
        <v>2.4</v>
      </c>
      <c r="I199" s="62">
        <v>2.6520000000000001</v>
      </c>
      <c r="J199" s="37">
        <v>182</v>
      </c>
      <c r="K199" s="37" t="s">
        <v>88</v>
      </c>
      <c r="L199" s="37" t="s">
        <v>45</v>
      </c>
      <c r="M199" s="38" t="s">
        <v>87</v>
      </c>
      <c r="N199" s="38"/>
      <c r="O199" s="37">
        <v>40</v>
      </c>
      <c r="P199" s="7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199" s="615"/>
      <c r="R199" s="615"/>
      <c r="S199" s="615"/>
      <c r="T199" s="616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66" t="s">
        <v>344</v>
      </c>
      <c r="AG199" s="78"/>
      <c r="AJ199" s="84" t="s">
        <v>45</v>
      </c>
      <c r="AK199" s="84">
        <v>0</v>
      </c>
      <c r="BB199" s="26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27" customHeight="1" x14ac:dyDescent="0.25">
      <c r="A200" s="63" t="s">
        <v>345</v>
      </c>
      <c r="B200" s="63" t="s">
        <v>346</v>
      </c>
      <c r="C200" s="36">
        <v>4301060389</v>
      </c>
      <c r="D200" s="613">
        <v>4680115880801</v>
      </c>
      <c r="E200" s="613"/>
      <c r="F200" s="62">
        <v>0.4</v>
      </c>
      <c r="G200" s="37">
        <v>6</v>
      </c>
      <c r="H200" s="62">
        <v>2.4</v>
      </c>
      <c r="I200" s="62">
        <v>2.6520000000000001</v>
      </c>
      <c r="J200" s="37">
        <v>182</v>
      </c>
      <c r="K200" s="37" t="s">
        <v>88</v>
      </c>
      <c r="L200" s="37" t="s">
        <v>45</v>
      </c>
      <c r="M200" s="38" t="s">
        <v>92</v>
      </c>
      <c r="N200" s="38"/>
      <c r="O200" s="37">
        <v>40</v>
      </c>
      <c r="P200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00" s="615"/>
      <c r="R200" s="615"/>
      <c r="S200" s="615"/>
      <c r="T200" s="616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68" t="s">
        <v>347</v>
      </c>
      <c r="AG200" s="78"/>
      <c r="AJ200" s="84" t="s">
        <v>45</v>
      </c>
      <c r="AK200" s="84">
        <v>0</v>
      </c>
      <c r="BB200" s="26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620"/>
      <c r="B201" s="620"/>
      <c r="C201" s="620"/>
      <c r="D201" s="620"/>
      <c r="E201" s="620"/>
      <c r="F201" s="620"/>
      <c r="G201" s="620"/>
      <c r="H201" s="620"/>
      <c r="I201" s="620"/>
      <c r="J201" s="620"/>
      <c r="K201" s="620"/>
      <c r="L201" s="620"/>
      <c r="M201" s="620"/>
      <c r="N201" s="620"/>
      <c r="O201" s="621"/>
      <c r="P201" s="617" t="s">
        <v>40</v>
      </c>
      <c r="Q201" s="618"/>
      <c r="R201" s="618"/>
      <c r="S201" s="618"/>
      <c r="T201" s="618"/>
      <c r="U201" s="618"/>
      <c r="V201" s="619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620"/>
      <c r="B202" s="620"/>
      <c r="C202" s="620"/>
      <c r="D202" s="620"/>
      <c r="E202" s="620"/>
      <c r="F202" s="620"/>
      <c r="G202" s="620"/>
      <c r="H202" s="620"/>
      <c r="I202" s="620"/>
      <c r="J202" s="620"/>
      <c r="K202" s="620"/>
      <c r="L202" s="620"/>
      <c r="M202" s="620"/>
      <c r="N202" s="620"/>
      <c r="O202" s="621"/>
      <c r="P202" s="617" t="s">
        <v>40</v>
      </c>
      <c r="Q202" s="618"/>
      <c r="R202" s="618"/>
      <c r="S202" s="618"/>
      <c r="T202" s="618"/>
      <c r="U202" s="618"/>
      <c r="V202" s="619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6.5" customHeight="1" x14ac:dyDescent="0.25">
      <c r="A203" s="611" t="s">
        <v>348</v>
      </c>
      <c r="B203" s="611"/>
      <c r="C203" s="611"/>
      <c r="D203" s="611"/>
      <c r="E203" s="611"/>
      <c r="F203" s="611"/>
      <c r="G203" s="611"/>
      <c r="H203" s="611"/>
      <c r="I203" s="611"/>
      <c r="J203" s="611"/>
      <c r="K203" s="611"/>
      <c r="L203" s="611"/>
      <c r="M203" s="611"/>
      <c r="N203" s="611"/>
      <c r="O203" s="611"/>
      <c r="P203" s="611"/>
      <c r="Q203" s="611"/>
      <c r="R203" s="611"/>
      <c r="S203" s="611"/>
      <c r="T203" s="611"/>
      <c r="U203" s="611"/>
      <c r="V203" s="611"/>
      <c r="W203" s="611"/>
      <c r="X203" s="611"/>
      <c r="Y203" s="611"/>
      <c r="Z203" s="611"/>
      <c r="AA203" s="65"/>
      <c r="AB203" s="65"/>
      <c r="AC203" s="79"/>
    </row>
    <row r="204" spans="1:68" ht="14.25" customHeight="1" x14ac:dyDescent="0.25">
      <c r="A204" s="612" t="s">
        <v>112</v>
      </c>
      <c r="B204" s="612"/>
      <c r="C204" s="612"/>
      <c r="D204" s="612"/>
      <c r="E204" s="612"/>
      <c r="F204" s="612"/>
      <c r="G204" s="612"/>
      <c r="H204" s="612"/>
      <c r="I204" s="612"/>
      <c r="J204" s="612"/>
      <c r="K204" s="612"/>
      <c r="L204" s="612"/>
      <c r="M204" s="612"/>
      <c r="N204" s="612"/>
      <c r="O204" s="612"/>
      <c r="P204" s="612"/>
      <c r="Q204" s="612"/>
      <c r="R204" s="612"/>
      <c r="S204" s="612"/>
      <c r="T204" s="612"/>
      <c r="U204" s="612"/>
      <c r="V204" s="612"/>
      <c r="W204" s="612"/>
      <c r="X204" s="612"/>
      <c r="Y204" s="612"/>
      <c r="Z204" s="612"/>
      <c r="AA204" s="66"/>
      <c r="AB204" s="66"/>
      <c r="AC204" s="80"/>
    </row>
    <row r="205" spans="1:68" ht="27" customHeight="1" x14ac:dyDescent="0.25">
      <c r="A205" s="63" t="s">
        <v>349</v>
      </c>
      <c r="B205" s="63" t="s">
        <v>350</v>
      </c>
      <c r="C205" s="36">
        <v>4301011826</v>
      </c>
      <c r="D205" s="613">
        <v>4680115884137</v>
      </c>
      <c r="E205" s="613"/>
      <c r="F205" s="62">
        <v>1.45</v>
      </c>
      <c r="G205" s="37">
        <v>8</v>
      </c>
      <c r="H205" s="62">
        <v>11.6</v>
      </c>
      <c r="I205" s="62">
        <v>12.035</v>
      </c>
      <c r="J205" s="37">
        <v>64</v>
      </c>
      <c r="K205" s="37" t="s">
        <v>117</v>
      </c>
      <c r="L205" s="37" t="s">
        <v>45</v>
      </c>
      <c r="M205" s="38" t="s">
        <v>116</v>
      </c>
      <c r="N205" s="38"/>
      <c r="O205" s="37">
        <v>55</v>
      </c>
      <c r="P205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05" s="615"/>
      <c r="R205" s="615"/>
      <c r="S205" s="615"/>
      <c r="T205" s="61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ref="Y205:Y213" si="27"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70" t="s">
        <v>351</v>
      </c>
      <c r="AG205" s="78"/>
      <c r="AJ205" s="84" t="s">
        <v>45</v>
      </c>
      <c r="AK205" s="84">
        <v>0</v>
      </c>
      <c r="BB205" s="271" t="s">
        <v>66</v>
      </c>
      <c r="BM205" s="78">
        <f t="shared" ref="BM205:BM213" si="28">IFERROR(X205*I205/H205,"0")</f>
        <v>0</v>
      </c>
      <c r="BN205" s="78">
        <f t="shared" ref="BN205:BN213" si="29">IFERROR(Y205*I205/H205,"0")</f>
        <v>0</v>
      </c>
      <c r="BO205" s="78">
        <f t="shared" ref="BO205:BO213" si="30">IFERROR(1/J205*(X205/H205),"0")</f>
        <v>0</v>
      </c>
      <c r="BP205" s="78">
        <f t="shared" ref="BP205:BP213" si="31">IFERROR(1/J205*(Y205/H205),"0")</f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4301011724</v>
      </c>
      <c r="D206" s="613">
        <v>4680115884236</v>
      </c>
      <c r="E206" s="613"/>
      <c r="F206" s="62">
        <v>1.45</v>
      </c>
      <c r="G206" s="37">
        <v>8</v>
      </c>
      <c r="H206" s="62">
        <v>11.6</v>
      </c>
      <c r="I206" s="62">
        <v>12.035</v>
      </c>
      <c r="J206" s="37">
        <v>64</v>
      </c>
      <c r="K206" s="37" t="s">
        <v>117</v>
      </c>
      <c r="L206" s="37" t="s">
        <v>45</v>
      </c>
      <c r="M206" s="38" t="s">
        <v>116</v>
      </c>
      <c r="N206" s="38"/>
      <c r="O206" s="37">
        <v>55</v>
      </c>
      <c r="P206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06" s="615"/>
      <c r="R206" s="615"/>
      <c r="S206" s="615"/>
      <c r="T206" s="61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7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28"/>
        <v>0</v>
      </c>
      <c r="BN206" s="78">
        <f t="shared" si="29"/>
        <v>0</v>
      </c>
      <c r="BO206" s="78">
        <f t="shared" si="30"/>
        <v>0</v>
      </c>
      <c r="BP206" s="78">
        <f t="shared" si="31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4301011721</v>
      </c>
      <c r="D207" s="613">
        <v>4680115884175</v>
      </c>
      <c r="E207" s="613"/>
      <c r="F207" s="62">
        <v>1.45</v>
      </c>
      <c r="G207" s="37">
        <v>8</v>
      </c>
      <c r="H207" s="62">
        <v>11.6</v>
      </c>
      <c r="I207" s="62">
        <v>12.035</v>
      </c>
      <c r="J207" s="37">
        <v>64</v>
      </c>
      <c r="K207" s="37" t="s">
        <v>117</v>
      </c>
      <c r="L207" s="37" t="s">
        <v>45</v>
      </c>
      <c r="M207" s="38" t="s">
        <v>116</v>
      </c>
      <c r="N207" s="38"/>
      <c r="O207" s="37">
        <v>55</v>
      </c>
      <c r="P207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07" s="615"/>
      <c r="R207" s="615"/>
      <c r="S207" s="615"/>
      <c r="T207" s="61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7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74" t="s">
        <v>357</v>
      </c>
      <c r="AG207" s="78"/>
      <c r="AJ207" s="84" t="s">
        <v>45</v>
      </c>
      <c r="AK207" s="84">
        <v>0</v>
      </c>
      <c r="BB207" s="275" t="s">
        <v>66</v>
      </c>
      <c r="BM207" s="78">
        <f t="shared" si="28"/>
        <v>0</v>
      </c>
      <c r="BN207" s="78">
        <f t="shared" si="29"/>
        <v>0</v>
      </c>
      <c r="BO207" s="78">
        <f t="shared" si="30"/>
        <v>0</v>
      </c>
      <c r="BP207" s="78">
        <f t="shared" si="31"/>
        <v>0</v>
      </c>
    </row>
    <row r="208" spans="1:68" ht="27" customHeight="1" x14ac:dyDescent="0.25">
      <c r="A208" s="63" t="s">
        <v>358</v>
      </c>
      <c r="B208" s="63" t="s">
        <v>359</v>
      </c>
      <c r="C208" s="36">
        <v>4301011824</v>
      </c>
      <c r="D208" s="613">
        <v>4680115884144</v>
      </c>
      <c r="E208" s="613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120</v>
      </c>
      <c r="L208" s="37" t="s">
        <v>45</v>
      </c>
      <c r="M208" s="38" t="s">
        <v>116</v>
      </c>
      <c r="N208" s="38"/>
      <c r="O208" s="37">
        <v>55</v>
      </c>
      <c r="P208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08" s="615"/>
      <c r="R208" s="615"/>
      <c r="S208" s="615"/>
      <c r="T208" s="61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7"/>
        <v>0</v>
      </c>
      <c r="Z208" s="41" t="str">
        <f t="shared" ref="Z208:Z213" si="32">IFERROR(IF(Y208=0,"",ROUNDUP(Y208/H208,0)*0.00902),"")</f>
        <v/>
      </c>
      <c r="AA208" s="68" t="s">
        <v>45</v>
      </c>
      <c r="AB208" s="69" t="s">
        <v>45</v>
      </c>
      <c r="AC208" s="276" t="s">
        <v>351</v>
      </c>
      <c r="AG208" s="78"/>
      <c r="AJ208" s="84" t="s">
        <v>45</v>
      </c>
      <c r="AK208" s="84">
        <v>0</v>
      </c>
      <c r="BB208" s="277" t="s">
        <v>66</v>
      </c>
      <c r="BM208" s="78">
        <f t="shared" si="28"/>
        <v>0</v>
      </c>
      <c r="BN208" s="78">
        <f t="shared" si="29"/>
        <v>0</v>
      </c>
      <c r="BO208" s="78">
        <f t="shared" si="30"/>
        <v>0</v>
      </c>
      <c r="BP208" s="78">
        <f t="shared" si="31"/>
        <v>0</v>
      </c>
    </row>
    <row r="209" spans="1:68" ht="27" customHeight="1" x14ac:dyDescent="0.25">
      <c r="A209" s="63" t="s">
        <v>358</v>
      </c>
      <c r="B209" s="63" t="s">
        <v>360</v>
      </c>
      <c r="C209" s="36">
        <v>4301012196</v>
      </c>
      <c r="D209" s="613">
        <v>4680115884144</v>
      </c>
      <c r="E209" s="613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120</v>
      </c>
      <c r="L209" s="37" t="s">
        <v>45</v>
      </c>
      <c r="M209" s="38" t="s">
        <v>116</v>
      </c>
      <c r="N209" s="38"/>
      <c r="O209" s="37">
        <v>55</v>
      </c>
      <c r="P209" s="717" t="s">
        <v>361</v>
      </c>
      <c r="Q209" s="615"/>
      <c r="R209" s="615"/>
      <c r="S209" s="615"/>
      <c r="T209" s="61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7"/>
        <v>0</v>
      </c>
      <c r="Z209" s="41" t="str">
        <f t="shared" si="32"/>
        <v/>
      </c>
      <c r="AA209" s="68" t="s">
        <v>45</v>
      </c>
      <c r="AB209" s="69" t="s">
        <v>45</v>
      </c>
      <c r="AC209" s="278" t="s">
        <v>351</v>
      </c>
      <c r="AG209" s="78"/>
      <c r="AJ209" s="84" t="s">
        <v>45</v>
      </c>
      <c r="AK209" s="84">
        <v>0</v>
      </c>
      <c r="BB209" s="279" t="s">
        <v>66</v>
      </c>
      <c r="BM209" s="78">
        <f t="shared" si="28"/>
        <v>0</v>
      </c>
      <c r="BN209" s="78">
        <f t="shared" si="29"/>
        <v>0</v>
      </c>
      <c r="BO209" s="78">
        <f t="shared" si="30"/>
        <v>0</v>
      </c>
      <c r="BP209" s="78">
        <f t="shared" si="31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4301012149</v>
      </c>
      <c r="D210" s="613">
        <v>4680115886551</v>
      </c>
      <c r="E210" s="613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120</v>
      </c>
      <c r="L210" s="37" t="s">
        <v>45</v>
      </c>
      <c r="M210" s="38" t="s">
        <v>116</v>
      </c>
      <c r="N210" s="38"/>
      <c r="O210" s="37">
        <v>55</v>
      </c>
      <c r="P210" s="71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10" s="615"/>
      <c r="R210" s="615"/>
      <c r="S210" s="615"/>
      <c r="T210" s="61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7"/>
        <v>0</v>
      </c>
      <c r="Z210" s="41" t="str">
        <f t="shared" si="32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28"/>
        <v>0</v>
      </c>
      <c r="BN210" s="78">
        <f t="shared" si="29"/>
        <v>0</v>
      </c>
      <c r="BO210" s="78">
        <f t="shared" si="30"/>
        <v>0</v>
      </c>
      <c r="BP210" s="78">
        <f t="shared" si="31"/>
        <v>0</v>
      </c>
    </row>
    <row r="211" spans="1:68" ht="27" customHeight="1" x14ac:dyDescent="0.25">
      <c r="A211" s="63" t="s">
        <v>365</v>
      </c>
      <c r="B211" s="63" t="s">
        <v>366</v>
      </c>
      <c r="C211" s="36">
        <v>4301011726</v>
      </c>
      <c r="D211" s="613">
        <v>4680115884182</v>
      </c>
      <c r="E211" s="613"/>
      <c r="F211" s="62">
        <v>0.37</v>
      </c>
      <c r="G211" s="37">
        <v>10</v>
      </c>
      <c r="H211" s="62">
        <v>3.7</v>
      </c>
      <c r="I211" s="62">
        <v>3.91</v>
      </c>
      <c r="J211" s="37">
        <v>132</v>
      </c>
      <c r="K211" s="37" t="s">
        <v>120</v>
      </c>
      <c r="L211" s="37" t="s">
        <v>45</v>
      </c>
      <c r="M211" s="38" t="s">
        <v>116</v>
      </c>
      <c r="N211" s="38"/>
      <c r="O211" s="37">
        <v>55</v>
      </c>
      <c r="P211" s="7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11" s="615"/>
      <c r="R211" s="615"/>
      <c r="S211" s="615"/>
      <c r="T211" s="61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7"/>
        <v>0</v>
      </c>
      <c r="Z211" s="41" t="str">
        <f t="shared" si="32"/>
        <v/>
      </c>
      <c r="AA211" s="68" t="s">
        <v>45</v>
      </c>
      <c r="AB211" s="69" t="s">
        <v>45</v>
      </c>
      <c r="AC211" s="282" t="s">
        <v>354</v>
      </c>
      <c r="AG211" s="78"/>
      <c r="AJ211" s="84" t="s">
        <v>45</v>
      </c>
      <c r="AK211" s="84">
        <v>0</v>
      </c>
      <c r="BB211" s="283" t="s">
        <v>66</v>
      </c>
      <c r="BM211" s="78">
        <f t="shared" si="28"/>
        <v>0</v>
      </c>
      <c r="BN211" s="78">
        <f t="shared" si="29"/>
        <v>0</v>
      </c>
      <c r="BO211" s="78">
        <f t="shared" si="30"/>
        <v>0</v>
      </c>
      <c r="BP211" s="78">
        <f t="shared" si="31"/>
        <v>0</v>
      </c>
    </row>
    <row r="212" spans="1:68" ht="27" customHeight="1" x14ac:dyDescent="0.25">
      <c r="A212" s="63" t="s">
        <v>367</v>
      </c>
      <c r="B212" s="63" t="s">
        <v>368</v>
      </c>
      <c r="C212" s="36">
        <v>4301011722</v>
      </c>
      <c r="D212" s="613">
        <v>4680115884205</v>
      </c>
      <c r="E212" s="613"/>
      <c r="F212" s="62">
        <v>0.4</v>
      </c>
      <c r="G212" s="37">
        <v>10</v>
      </c>
      <c r="H212" s="62">
        <v>4</v>
      </c>
      <c r="I212" s="62">
        <v>4.21</v>
      </c>
      <c r="J212" s="37">
        <v>132</v>
      </c>
      <c r="K212" s="37" t="s">
        <v>120</v>
      </c>
      <c r="L212" s="37" t="s">
        <v>45</v>
      </c>
      <c r="M212" s="38" t="s">
        <v>116</v>
      </c>
      <c r="N212" s="38"/>
      <c r="O212" s="37">
        <v>55</v>
      </c>
      <c r="P212" s="7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12" s="615"/>
      <c r="R212" s="615"/>
      <c r="S212" s="615"/>
      <c r="T212" s="61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7"/>
        <v>0</v>
      </c>
      <c r="Z212" s="41" t="str">
        <f t="shared" si="32"/>
        <v/>
      </c>
      <c r="AA212" s="68" t="s">
        <v>45</v>
      </c>
      <c r="AB212" s="69" t="s">
        <v>45</v>
      </c>
      <c r="AC212" s="284" t="s">
        <v>357</v>
      </c>
      <c r="AG212" s="78"/>
      <c r="AJ212" s="84" t="s">
        <v>45</v>
      </c>
      <c r="AK212" s="84">
        <v>0</v>
      </c>
      <c r="BB212" s="285" t="s">
        <v>66</v>
      </c>
      <c r="BM212" s="78">
        <f t="shared" si="28"/>
        <v>0</v>
      </c>
      <c r="BN212" s="78">
        <f t="shared" si="29"/>
        <v>0</v>
      </c>
      <c r="BO212" s="78">
        <f t="shared" si="30"/>
        <v>0</v>
      </c>
      <c r="BP212" s="78">
        <f t="shared" si="31"/>
        <v>0</v>
      </c>
    </row>
    <row r="213" spans="1:68" ht="27" customHeight="1" x14ac:dyDescent="0.25">
      <c r="A213" s="63" t="s">
        <v>367</v>
      </c>
      <c r="B213" s="63" t="s">
        <v>369</v>
      </c>
      <c r="C213" s="36">
        <v>4301012195</v>
      </c>
      <c r="D213" s="613">
        <v>4680115884205</v>
      </c>
      <c r="E213" s="613"/>
      <c r="F213" s="62">
        <v>0.4</v>
      </c>
      <c r="G213" s="37">
        <v>10</v>
      </c>
      <c r="H213" s="62">
        <v>4</v>
      </c>
      <c r="I213" s="62">
        <v>4.21</v>
      </c>
      <c r="J213" s="37">
        <v>132</v>
      </c>
      <c r="K213" s="37" t="s">
        <v>120</v>
      </c>
      <c r="L213" s="37" t="s">
        <v>45</v>
      </c>
      <c r="M213" s="38" t="s">
        <v>116</v>
      </c>
      <c r="N213" s="38"/>
      <c r="O213" s="37">
        <v>55</v>
      </c>
      <c r="P213" s="721" t="s">
        <v>370</v>
      </c>
      <c r="Q213" s="615"/>
      <c r="R213" s="615"/>
      <c r="S213" s="615"/>
      <c r="T213" s="61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7"/>
        <v>0</v>
      </c>
      <c r="Z213" s="41" t="str">
        <f t="shared" si="32"/>
        <v/>
      </c>
      <c r="AA213" s="68" t="s">
        <v>45</v>
      </c>
      <c r="AB213" s="69" t="s">
        <v>45</v>
      </c>
      <c r="AC213" s="286" t="s">
        <v>357</v>
      </c>
      <c r="AG213" s="78"/>
      <c r="AJ213" s="84" t="s">
        <v>45</v>
      </c>
      <c r="AK213" s="84">
        <v>0</v>
      </c>
      <c r="BB213" s="287" t="s">
        <v>66</v>
      </c>
      <c r="BM213" s="78">
        <f t="shared" si="28"/>
        <v>0</v>
      </c>
      <c r="BN213" s="78">
        <f t="shared" si="29"/>
        <v>0</v>
      </c>
      <c r="BO213" s="78">
        <f t="shared" si="30"/>
        <v>0</v>
      </c>
      <c r="BP213" s="78">
        <f t="shared" si="31"/>
        <v>0</v>
      </c>
    </row>
    <row r="214" spans="1:68" x14ac:dyDescent="0.2">
      <c r="A214" s="620"/>
      <c r="B214" s="620"/>
      <c r="C214" s="620"/>
      <c r="D214" s="620"/>
      <c r="E214" s="620"/>
      <c r="F214" s="620"/>
      <c r="G214" s="620"/>
      <c r="H214" s="620"/>
      <c r="I214" s="620"/>
      <c r="J214" s="620"/>
      <c r="K214" s="620"/>
      <c r="L214" s="620"/>
      <c r="M214" s="620"/>
      <c r="N214" s="620"/>
      <c r="O214" s="621"/>
      <c r="P214" s="617" t="s">
        <v>40</v>
      </c>
      <c r="Q214" s="618"/>
      <c r="R214" s="618"/>
      <c r="S214" s="618"/>
      <c r="T214" s="618"/>
      <c r="U214" s="618"/>
      <c r="V214" s="619"/>
      <c r="W214" s="42" t="s">
        <v>39</v>
      </c>
      <c r="X214" s="43">
        <f>IFERROR(X205/H205,"0")+IFERROR(X206/H206,"0")+IFERROR(X207/H207,"0")+IFERROR(X208/H208,"0")+IFERROR(X209/H209,"0")+IFERROR(X210/H210,"0")+IFERROR(X211/H211,"0")+IFERROR(X212/H212,"0")+IFERROR(X213/H213,"0")</f>
        <v>0</v>
      </c>
      <c r="Y214" s="43">
        <f>IFERROR(Y205/H205,"0")+IFERROR(Y206/H206,"0")+IFERROR(Y207/H207,"0")+IFERROR(Y208/H208,"0")+IFERROR(Y209/H209,"0")+IFERROR(Y210/H210,"0")+IFERROR(Y211/H211,"0")+IFERROR(Y212/H212,"0")+IFERROR(Y213/H213,"0")</f>
        <v>0</v>
      </c>
      <c r="Z214" s="43">
        <f>IFERROR(IF(Z205="",0,Z205),"0")+IFERROR(IF(Z206="",0,Z206),"0")+IFERROR(IF(Z207="",0,Z207),"0")+IFERROR(IF(Z208="",0,Z208),"0")+IFERROR(IF(Z209="",0,Z209),"0")+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620"/>
      <c r="B215" s="620"/>
      <c r="C215" s="620"/>
      <c r="D215" s="620"/>
      <c r="E215" s="620"/>
      <c r="F215" s="620"/>
      <c r="G215" s="620"/>
      <c r="H215" s="620"/>
      <c r="I215" s="620"/>
      <c r="J215" s="620"/>
      <c r="K215" s="620"/>
      <c r="L215" s="620"/>
      <c r="M215" s="620"/>
      <c r="N215" s="620"/>
      <c r="O215" s="621"/>
      <c r="P215" s="617" t="s">
        <v>40</v>
      </c>
      <c r="Q215" s="618"/>
      <c r="R215" s="618"/>
      <c r="S215" s="618"/>
      <c r="T215" s="618"/>
      <c r="U215" s="618"/>
      <c r="V215" s="619"/>
      <c r="W215" s="42" t="s">
        <v>0</v>
      </c>
      <c r="X215" s="43">
        <f>IFERROR(SUM(X205:X213),"0")</f>
        <v>0</v>
      </c>
      <c r="Y215" s="43">
        <f>IFERROR(SUM(Y205:Y213),"0")</f>
        <v>0</v>
      </c>
      <c r="Z215" s="42"/>
      <c r="AA215" s="67"/>
      <c r="AB215" s="67"/>
      <c r="AC215" s="67"/>
    </row>
    <row r="216" spans="1:68" ht="14.25" customHeight="1" x14ac:dyDescent="0.25">
      <c r="A216" s="612" t="s">
        <v>144</v>
      </c>
      <c r="B216" s="612"/>
      <c r="C216" s="612"/>
      <c r="D216" s="612"/>
      <c r="E216" s="612"/>
      <c r="F216" s="612"/>
      <c r="G216" s="612"/>
      <c r="H216" s="612"/>
      <c r="I216" s="612"/>
      <c r="J216" s="612"/>
      <c r="K216" s="612"/>
      <c r="L216" s="612"/>
      <c r="M216" s="612"/>
      <c r="N216" s="612"/>
      <c r="O216" s="612"/>
      <c r="P216" s="612"/>
      <c r="Q216" s="612"/>
      <c r="R216" s="612"/>
      <c r="S216" s="612"/>
      <c r="T216" s="612"/>
      <c r="U216" s="612"/>
      <c r="V216" s="612"/>
      <c r="W216" s="612"/>
      <c r="X216" s="612"/>
      <c r="Y216" s="612"/>
      <c r="Z216" s="612"/>
      <c r="AA216" s="66"/>
      <c r="AB216" s="66"/>
      <c r="AC216" s="80"/>
    </row>
    <row r="217" spans="1:68" ht="27" customHeight="1" x14ac:dyDescent="0.25">
      <c r="A217" s="63" t="s">
        <v>371</v>
      </c>
      <c r="B217" s="63" t="s">
        <v>372</v>
      </c>
      <c r="C217" s="36">
        <v>4301020377</v>
      </c>
      <c r="D217" s="613">
        <v>4680115885981</v>
      </c>
      <c r="E217" s="613"/>
      <c r="F217" s="62">
        <v>0.33</v>
      </c>
      <c r="G217" s="37">
        <v>6</v>
      </c>
      <c r="H217" s="62">
        <v>1.98</v>
      </c>
      <c r="I217" s="62">
        <v>2.08</v>
      </c>
      <c r="J217" s="37">
        <v>234</v>
      </c>
      <c r="K217" s="37" t="s">
        <v>81</v>
      </c>
      <c r="L217" s="37" t="s">
        <v>45</v>
      </c>
      <c r="M217" s="38" t="s">
        <v>92</v>
      </c>
      <c r="N217" s="38"/>
      <c r="O217" s="37">
        <v>50</v>
      </c>
      <c r="P217" s="72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17" s="615"/>
      <c r="R217" s="615"/>
      <c r="S217" s="615"/>
      <c r="T217" s="61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88" t="s">
        <v>373</v>
      </c>
      <c r="AG217" s="78"/>
      <c r="AJ217" s="84" t="s">
        <v>45</v>
      </c>
      <c r="AK217" s="84">
        <v>0</v>
      </c>
      <c r="BB217" s="289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20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17" t="s">
        <v>40</v>
      </c>
      <c r="Q218" s="618"/>
      <c r="R218" s="618"/>
      <c r="S218" s="618"/>
      <c r="T218" s="618"/>
      <c r="U218" s="618"/>
      <c r="V218" s="619"/>
      <c r="W218" s="42" t="s">
        <v>39</v>
      </c>
      <c r="X218" s="43">
        <f>IFERROR(X217/H217,"0")</f>
        <v>0</v>
      </c>
      <c r="Y218" s="43">
        <f>IFERROR(Y217/H217,"0")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17" t="s">
        <v>40</v>
      </c>
      <c r="Q219" s="618"/>
      <c r="R219" s="618"/>
      <c r="S219" s="618"/>
      <c r="T219" s="618"/>
      <c r="U219" s="618"/>
      <c r="V219" s="619"/>
      <c r="W219" s="42" t="s">
        <v>0</v>
      </c>
      <c r="X219" s="43">
        <f>IFERROR(SUM(X217:X217),"0")</f>
        <v>0</v>
      </c>
      <c r="Y219" s="43">
        <f>IFERROR(SUM(Y217:Y217),"0")</f>
        <v>0</v>
      </c>
      <c r="Z219" s="42"/>
      <c r="AA219" s="67"/>
      <c r="AB219" s="67"/>
      <c r="AC219" s="67"/>
    </row>
    <row r="220" spans="1:68" ht="14.25" customHeight="1" x14ac:dyDescent="0.25">
      <c r="A220" s="612" t="s">
        <v>374</v>
      </c>
      <c r="B220" s="612"/>
      <c r="C220" s="612"/>
      <c r="D220" s="612"/>
      <c r="E220" s="612"/>
      <c r="F220" s="612"/>
      <c r="G220" s="612"/>
      <c r="H220" s="612"/>
      <c r="I220" s="612"/>
      <c r="J220" s="612"/>
      <c r="K220" s="612"/>
      <c r="L220" s="612"/>
      <c r="M220" s="612"/>
      <c r="N220" s="612"/>
      <c r="O220" s="612"/>
      <c r="P220" s="612"/>
      <c r="Q220" s="612"/>
      <c r="R220" s="612"/>
      <c r="S220" s="612"/>
      <c r="T220" s="612"/>
      <c r="U220" s="612"/>
      <c r="V220" s="612"/>
      <c r="W220" s="612"/>
      <c r="X220" s="612"/>
      <c r="Y220" s="612"/>
      <c r="Z220" s="612"/>
      <c r="AA220" s="66"/>
      <c r="AB220" s="66"/>
      <c r="AC220" s="80"/>
    </row>
    <row r="221" spans="1:68" ht="27" customHeight="1" x14ac:dyDescent="0.25">
      <c r="A221" s="63" t="s">
        <v>375</v>
      </c>
      <c r="B221" s="63" t="s">
        <v>376</v>
      </c>
      <c r="C221" s="36">
        <v>4301040362</v>
      </c>
      <c r="D221" s="613">
        <v>4680115886803</v>
      </c>
      <c r="E221" s="613"/>
      <c r="F221" s="62">
        <v>0.12</v>
      </c>
      <c r="G221" s="37">
        <v>15</v>
      </c>
      <c r="H221" s="62">
        <v>1.8</v>
      </c>
      <c r="I221" s="62">
        <v>1.9750000000000001</v>
      </c>
      <c r="J221" s="37">
        <v>216</v>
      </c>
      <c r="K221" s="37" t="s">
        <v>279</v>
      </c>
      <c r="L221" s="37" t="s">
        <v>45</v>
      </c>
      <c r="M221" s="38" t="s">
        <v>278</v>
      </c>
      <c r="N221" s="38"/>
      <c r="O221" s="37">
        <v>45</v>
      </c>
      <c r="P221" s="723" t="s">
        <v>377</v>
      </c>
      <c r="Q221" s="615"/>
      <c r="R221" s="615"/>
      <c r="S221" s="615"/>
      <c r="T221" s="61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IFERROR(IF(Y221=0,"",ROUNDUP(Y221/H221,0)*0.0059),"")</f>
        <v/>
      </c>
      <c r="AA221" s="68" t="s">
        <v>45</v>
      </c>
      <c r="AB221" s="69" t="s">
        <v>45</v>
      </c>
      <c r="AC221" s="290" t="s">
        <v>378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20"/>
      <c r="B222" s="620"/>
      <c r="C222" s="620"/>
      <c r="D222" s="620"/>
      <c r="E222" s="620"/>
      <c r="F222" s="620"/>
      <c r="G222" s="620"/>
      <c r="H222" s="620"/>
      <c r="I222" s="620"/>
      <c r="J222" s="620"/>
      <c r="K222" s="620"/>
      <c r="L222" s="620"/>
      <c r="M222" s="620"/>
      <c r="N222" s="620"/>
      <c r="O222" s="621"/>
      <c r="P222" s="617" t="s">
        <v>40</v>
      </c>
      <c r="Q222" s="618"/>
      <c r="R222" s="618"/>
      <c r="S222" s="618"/>
      <c r="T222" s="618"/>
      <c r="U222" s="618"/>
      <c r="V222" s="619"/>
      <c r="W222" s="42" t="s">
        <v>39</v>
      </c>
      <c r="X222" s="43">
        <f>IFERROR(X221/H221,"0")</f>
        <v>0</v>
      </c>
      <c r="Y222" s="43">
        <f>IFERROR(Y221/H221,"0")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620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17" t="s">
        <v>40</v>
      </c>
      <c r="Q223" s="618"/>
      <c r="R223" s="618"/>
      <c r="S223" s="618"/>
      <c r="T223" s="618"/>
      <c r="U223" s="618"/>
      <c r="V223" s="619"/>
      <c r="W223" s="42" t="s">
        <v>0</v>
      </c>
      <c r="X223" s="43">
        <f>IFERROR(SUM(X221:X221),"0")</f>
        <v>0</v>
      </c>
      <c r="Y223" s="43">
        <f>IFERROR(SUM(Y221:Y221),"0")</f>
        <v>0</v>
      </c>
      <c r="Z223" s="42"/>
      <c r="AA223" s="67"/>
      <c r="AB223" s="67"/>
      <c r="AC223" s="67"/>
    </row>
    <row r="224" spans="1:68" ht="14.25" customHeight="1" x14ac:dyDescent="0.25">
      <c r="A224" s="612" t="s">
        <v>379</v>
      </c>
      <c r="B224" s="612"/>
      <c r="C224" s="612"/>
      <c r="D224" s="612"/>
      <c r="E224" s="612"/>
      <c r="F224" s="612"/>
      <c r="G224" s="612"/>
      <c r="H224" s="612"/>
      <c r="I224" s="612"/>
      <c r="J224" s="612"/>
      <c r="K224" s="612"/>
      <c r="L224" s="612"/>
      <c r="M224" s="612"/>
      <c r="N224" s="612"/>
      <c r="O224" s="612"/>
      <c r="P224" s="612"/>
      <c r="Q224" s="612"/>
      <c r="R224" s="612"/>
      <c r="S224" s="612"/>
      <c r="T224" s="612"/>
      <c r="U224" s="612"/>
      <c r="V224" s="612"/>
      <c r="W224" s="612"/>
      <c r="X224" s="612"/>
      <c r="Y224" s="612"/>
      <c r="Z224" s="612"/>
      <c r="AA224" s="66"/>
      <c r="AB224" s="66"/>
      <c r="AC224" s="80"/>
    </row>
    <row r="225" spans="1:68" ht="27" customHeight="1" x14ac:dyDescent="0.25">
      <c r="A225" s="63" t="s">
        <v>380</v>
      </c>
      <c r="B225" s="63" t="s">
        <v>381</v>
      </c>
      <c r="C225" s="36">
        <v>4301041004</v>
      </c>
      <c r="D225" s="613">
        <v>4680115886704</v>
      </c>
      <c r="E225" s="613"/>
      <c r="F225" s="62">
        <v>5.5E-2</v>
      </c>
      <c r="G225" s="37">
        <v>18</v>
      </c>
      <c r="H225" s="62">
        <v>0.99</v>
      </c>
      <c r="I225" s="62">
        <v>1.18</v>
      </c>
      <c r="J225" s="37">
        <v>216</v>
      </c>
      <c r="K225" s="37" t="s">
        <v>279</v>
      </c>
      <c r="L225" s="37" t="s">
        <v>45</v>
      </c>
      <c r="M225" s="38" t="s">
        <v>278</v>
      </c>
      <c r="N225" s="38"/>
      <c r="O225" s="37">
        <v>90</v>
      </c>
      <c r="P225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25" s="615"/>
      <c r="R225" s="615"/>
      <c r="S225" s="615"/>
      <c r="T225" s="61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IFERROR(IF(Y225=0,"",ROUNDUP(Y225/H225,0)*0.0059),"")</f>
        <v/>
      </c>
      <c r="AA225" s="68" t="s">
        <v>45</v>
      </c>
      <c r="AB225" s="69" t="s">
        <v>45</v>
      </c>
      <c r="AC225" s="292" t="s">
        <v>382</v>
      </c>
      <c r="AG225" s="78"/>
      <c r="AJ225" s="84" t="s">
        <v>45</v>
      </c>
      <c r="AK225" s="84">
        <v>0</v>
      </c>
      <c r="BB225" s="293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383</v>
      </c>
      <c r="B226" s="63" t="s">
        <v>384</v>
      </c>
      <c r="C226" s="36">
        <v>4301041008</v>
      </c>
      <c r="D226" s="613">
        <v>4680115886681</v>
      </c>
      <c r="E226" s="613"/>
      <c r="F226" s="62">
        <v>0.12</v>
      </c>
      <c r="G226" s="37">
        <v>15</v>
      </c>
      <c r="H226" s="62">
        <v>1.8</v>
      </c>
      <c r="I226" s="62">
        <v>1.9750000000000001</v>
      </c>
      <c r="J226" s="37">
        <v>216</v>
      </c>
      <c r="K226" s="37" t="s">
        <v>279</v>
      </c>
      <c r="L226" s="37" t="s">
        <v>45</v>
      </c>
      <c r="M226" s="38" t="s">
        <v>278</v>
      </c>
      <c r="N226" s="38"/>
      <c r="O226" s="37">
        <v>90</v>
      </c>
      <c r="P226" s="725" t="s">
        <v>385</v>
      </c>
      <c r="Q226" s="615"/>
      <c r="R226" s="615"/>
      <c r="S226" s="615"/>
      <c r="T226" s="616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IFERROR(IF(Y226=0,"",ROUNDUP(Y226/H226,0)*0.0059),"")</f>
        <v/>
      </c>
      <c r="AA226" s="68" t="s">
        <v>45</v>
      </c>
      <c r="AB226" s="69" t="s">
        <v>45</v>
      </c>
      <c r="AC226" s="294" t="s">
        <v>382</v>
      </c>
      <c r="AG226" s="78"/>
      <c r="AJ226" s="84" t="s">
        <v>45</v>
      </c>
      <c r="AK226" s="84">
        <v>0</v>
      </c>
      <c r="BB226" s="295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387</v>
      </c>
      <c r="B227" s="63" t="s">
        <v>388</v>
      </c>
      <c r="C227" s="36">
        <v>4301041007</v>
      </c>
      <c r="D227" s="613">
        <v>4680115886735</v>
      </c>
      <c r="E227" s="613"/>
      <c r="F227" s="62">
        <v>0.05</v>
      </c>
      <c r="G227" s="37">
        <v>18</v>
      </c>
      <c r="H227" s="62">
        <v>0.9</v>
      </c>
      <c r="I227" s="62">
        <v>1.0900000000000001</v>
      </c>
      <c r="J227" s="37">
        <v>216</v>
      </c>
      <c r="K227" s="37" t="s">
        <v>279</v>
      </c>
      <c r="L227" s="37" t="s">
        <v>45</v>
      </c>
      <c r="M227" s="38" t="s">
        <v>278</v>
      </c>
      <c r="N227" s="38"/>
      <c r="O227" s="37">
        <v>90</v>
      </c>
      <c r="P227" s="72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27" s="615"/>
      <c r="R227" s="615"/>
      <c r="S227" s="615"/>
      <c r="T227" s="616"/>
      <c r="U227" s="39" t="s">
        <v>386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IFERROR(IF(Y227=0,"",ROUNDUP(Y227/H227,0)*0.0059),"")</f>
        <v/>
      </c>
      <c r="AA227" s="68" t="s">
        <v>45</v>
      </c>
      <c r="AB227" s="69" t="s">
        <v>45</v>
      </c>
      <c r="AC227" s="296" t="s">
        <v>382</v>
      </c>
      <c r="AG227" s="78"/>
      <c r="AJ227" s="84" t="s">
        <v>45</v>
      </c>
      <c r="AK227" s="84">
        <v>0</v>
      </c>
      <c r="BB227" s="297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389</v>
      </c>
      <c r="B228" s="63" t="s">
        <v>390</v>
      </c>
      <c r="C228" s="36">
        <v>4301041006</v>
      </c>
      <c r="D228" s="613">
        <v>4680115886728</v>
      </c>
      <c r="E228" s="613"/>
      <c r="F228" s="62">
        <v>5.5E-2</v>
      </c>
      <c r="G228" s="37">
        <v>18</v>
      </c>
      <c r="H228" s="62">
        <v>0.99</v>
      </c>
      <c r="I228" s="62">
        <v>1.18</v>
      </c>
      <c r="J228" s="37">
        <v>216</v>
      </c>
      <c r="K228" s="37" t="s">
        <v>279</v>
      </c>
      <c r="L228" s="37" t="s">
        <v>45</v>
      </c>
      <c r="M228" s="38" t="s">
        <v>278</v>
      </c>
      <c r="N228" s="38"/>
      <c r="O228" s="37">
        <v>90</v>
      </c>
      <c r="P228" s="72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28" s="615"/>
      <c r="R228" s="615"/>
      <c r="S228" s="615"/>
      <c r="T228" s="616"/>
      <c r="U228" s="39" t="s">
        <v>386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IFERROR(IF(Y228=0,"",ROUNDUP(Y228/H228,0)*0.0059),"")</f>
        <v/>
      </c>
      <c r="AA228" s="68" t="s">
        <v>45</v>
      </c>
      <c r="AB228" s="69" t="s">
        <v>45</v>
      </c>
      <c r="AC228" s="298" t="s">
        <v>382</v>
      </c>
      <c r="AG228" s="78"/>
      <c r="AJ228" s="84" t="s">
        <v>45</v>
      </c>
      <c r="AK228" s="84">
        <v>0</v>
      </c>
      <c r="BB228" s="299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391</v>
      </c>
      <c r="B229" s="63" t="s">
        <v>392</v>
      </c>
      <c r="C229" s="36">
        <v>4301041005</v>
      </c>
      <c r="D229" s="613">
        <v>4680115886711</v>
      </c>
      <c r="E229" s="613"/>
      <c r="F229" s="62">
        <v>5.5E-2</v>
      </c>
      <c r="G229" s="37">
        <v>18</v>
      </c>
      <c r="H229" s="62">
        <v>0.99</v>
      </c>
      <c r="I229" s="62">
        <v>1.18</v>
      </c>
      <c r="J229" s="37">
        <v>216</v>
      </c>
      <c r="K229" s="37" t="s">
        <v>279</v>
      </c>
      <c r="L229" s="37" t="s">
        <v>45</v>
      </c>
      <c r="M229" s="38" t="s">
        <v>278</v>
      </c>
      <c r="N229" s="38"/>
      <c r="O229" s="37">
        <v>90</v>
      </c>
      <c r="P229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29" s="615"/>
      <c r="R229" s="615"/>
      <c r="S229" s="615"/>
      <c r="T229" s="616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IFERROR(IF(Y229=0,"",ROUNDUP(Y229/H229,0)*0.0059),"")</f>
        <v/>
      </c>
      <c r="AA229" s="68" t="s">
        <v>45</v>
      </c>
      <c r="AB229" s="69" t="s">
        <v>45</v>
      </c>
      <c r="AC229" s="300" t="s">
        <v>382</v>
      </c>
      <c r="AG229" s="78"/>
      <c r="AJ229" s="84" t="s">
        <v>45</v>
      </c>
      <c r="AK229" s="84">
        <v>0</v>
      </c>
      <c r="BB229" s="301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620"/>
      <c r="B230" s="620"/>
      <c r="C230" s="620"/>
      <c r="D230" s="620"/>
      <c r="E230" s="620"/>
      <c r="F230" s="620"/>
      <c r="G230" s="620"/>
      <c r="H230" s="620"/>
      <c r="I230" s="620"/>
      <c r="J230" s="620"/>
      <c r="K230" s="620"/>
      <c r="L230" s="620"/>
      <c r="M230" s="620"/>
      <c r="N230" s="620"/>
      <c r="O230" s="621"/>
      <c r="P230" s="617" t="s">
        <v>40</v>
      </c>
      <c r="Q230" s="618"/>
      <c r="R230" s="618"/>
      <c r="S230" s="618"/>
      <c r="T230" s="618"/>
      <c r="U230" s="618"/>
      <c r="V230" s="619"/>
      <c r="W230" s="42" t="s">
        <v>39</v>
      </c>
      <c r="X230" s="43">
        <f>IFERROR(X225/H225,"0")+IFERROR(X226/H226,"0")+IFERROR(X227/H227,"0")+IFERROR(X228/H228,"0")+IFERROR(X229/H229,"0")</f>
        <v>0</v>
      </c>
      <c r="Y230" s="43">
        <f>IFERROR(Y225/H225,"0")+IFERROR(Y226/H226,"0")+IFERROR(Y227/H227,"0")+IFERROR(Y228/H228,"0")+IFERROR(Y229/H229,"0")</f>
        <v>0</v>
      </c>
      <c r="Z230" s="43">
        <f>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20"/>
      <c r="B231" s="620"/>
      <c r="C231" s="620"/>
      <c r="D231" s="620"/>
      <c r="E231" s="620"/>
      <c r="F231" s="620"/>
      <c r="G231" s="620"/>
      <c r="H231" s="620"/>
      <c r="I231" s="620"/>
      <c r="J231" s="620"/>
      <c r="K231" s="620"/>
      <c r="L231" s="620"/>
      <c r="M231" s="620"/>
      <c r="N231" s="620"/>
      <c r="O231" s="621"/>
      <c r="P231" s="617" t="s">
        <v>40</v>
      </c>
      <c r="Q231" s="618"/>
      <c r="R231" s="618"/>
      <c r="S231" s="618"/>
      <c r="T231" s="618"/>
      <c r="U231" s="618"/>
      <c r="V231" s="619"/>
      <c r="W231" s="42" t="s">
        <v>0</v>
      </c>
      <c r="X231" s="43">
        <f>IFERROR(SUM(X225:X229),"0")</f>
        <v>0</v>
      </c>
      <c r="Y231" s="43">
        <f>IFERROR(SUM(Y225:Y229),"0")</f>
        <v>0</v>
      </c>
      <c r="Z231" s="42"/>
      <c r="AA231" s="67"/>
      <c r="AB231" s="67"/>
      <c r="AC231" s="67"/>
    </row>
    <row r="232" spans="1:68" ht="16.5" customHeight="1" x14ac:dyDescent="0.25">
      <c r="A232" s="611" t="s">
        <v>393</v>
      </c>
      <c r="B232" s="611"/>
      <c r="C232" s="611"/>
      <c r="D232" s="611"/>
      <c r="E232" s="611"/>
      <c r="F232" s="611"/>
      <c r="G232" s="611"/>
      <c r="H232" s="611"/>
      <c r="I232" s="611"/>
      <c r="J232" s="611"/>
      <c r="K232" s="611"/>
      <c r="L232" s="611"/>
      <c r="M232" s="611"/>
      <c r="N232" s="611"/>
      <c r="O232" s="611"/>
      <c r="P232" s="611"/>
      <c r="Q232" s="611"/>
      <c r="R232" s="611"/>
      <c r="S232" s="611"/>
      <c r="T232" s="611"/>
      <c r="U232" s="611"/>
      <c r="V232" s="611"/>
      <c r="W232" s="611"/>
      <c r="X232" s="611"/>
      <c r="Y232" s="611"/>
      <c r="Z232" s="611"/>
      <c r="AA232" s="65"/>
      <c r="AB232" s="65"/>
      <c r="AC232" s="79"/>
    </row>
    <row r="233" spans="1:68" ht="14.25" customHeight="1" x14ac:dyDescent="0.25">
      <c r="A233" s="612" t="s">
        <v>112</v>
      </c>
      <c r="B233" s="612"/>
      <c r="C233" s="612"/>
      <c r="D233" s="612"/>
      <c r="E233" s="612"/>
      <c r="F233" s="612"/>
      <c r="G233" s="612"/>
      <c r="H233" s="612"/>
      <c r="I233" s="612"/>
      <c r="J233" s="612"/>
      <c r="K233" s="612"/>
      <c r="L233" s="612"/>
      <c r="M233" s="612"/>
      <c r="N233" s="612"/>
      <c r="O233" s="612"/>
      <c r="P233" s="612"/>
      <c r="Q233" s="612"/>
      <c r="R233" s="612"/>
      <c r="S233" s="612"/>
      <c r="T233" s="612"/>
      <c r="U233" s="612"/>
      <c r="V233" s="612"/>
      <c r="W233" s="612"/>
      <c r="X233" s="612"/>
      <c r="Y233" s="612"/>
      <c r="Z233" s="612"/>
      <c r="AA233" s="66"/>
      <c r="AB233" s="66"/>
      <c r="AC233" s="80"/>
    </row>
    <row r="234" spans="1:68" ht="27" customHeight="1" x14ac:dyDescent="0.25">
      <c r="A234" s="63" t="s">
        <v>394</v>
      </c>
      <c r="B234" s="63" t="s">
        <v>395</v>
      </c>
      <c r="C234" s="36">
        <v>4301011855</v>
      </c>
      <c r="D234" s="613">
        <v>4680115885837</v>
      </c>
      <c r="E234" s="613"/>
      <c r="F234" s="62">
        <v>1.35</v>
      </c>
      <c r="G234" s="37">
        <v>8</v>
      </c>
      <c r="H234" s="62">
        <v>10.8</v>
      </c>
      <c r="I234" s="62">
        <v>11.234999999999999</v>
      </c>
      <c r="J234" s="37">
        <v>64</v>
      </c>
      <c r="K234" s="37" t="s">
        <v>117</v>
      </c>
      <c r="L234" s="37" t="s">
        <v>45</v>
      </c>
      <c r="M234" s="38" t="s">
        <v>116</v>
      </c>
      <c r="N234" s="38"/>
      <c r="O234" s="37">
        <v>55</v>
      </c>
      <c r="P234" s="7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34" s="615"/>
      <c r="R234" s="615"/>
      <c r="S234" s="615"/>
      <c r="T234" s="61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2" t="s">
        <v>396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t="37.5" customHeight="1" x14ac:dyDescent="0.25">
      <c r="A235" s="63" t="s">
        <v>397</v>
      </c>
      <c r="B235" s="63" t="s">
        <v>398</v>
      </c>
      <c r="C235" s="36">
        <v>4301011853</v>
      </c>
      <c r="D235" s="613">
        <v>4680115885851</v>
      </c>
      <c r="E235" s="613"/>
      <c r="F235" s="62">
        <v>1.35</v>
      </c>
      <c r="G235" s="37">
        <v>8</v>
      </c>
      <c r="H235" s="62">
        <v>10.8</v>
      </c>
      <c r="I235" s="62">
        <v>11.234999999999999</v>
      </c>
      <c r="J235" s="37">
        <v>64</v>
      </c>
      <c r="K235" s="37" t="s">
        <v>117</v>
      </c>
      <c r="L235" s="37" t="s">
        <v>45</v>
      </c>
      <c r="M235" s="38" t="s">
        <v>116</v>
      </c>
      <c r="N235" s="38"/>
      <c r="O235" s="37">
        <v>55</v>
      </c>
      <c r="P235" s="7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35" s="615"/>
      <c r="R235" s="615"/>
      <c r="S235" s="615"/>
      <c r="T235" s="61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04" t="s">
        <v>399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400</v>
      </c>
      <c r="B236" s="63" t="s">
        <v>401</v>
      </c>
      <c r="C236" s="36">
        <v>4301011850</v>
      </c>
      <c r="D236" s="613">
        <v>4680115885806</v>
      </c>
      <c r="E236" s="613"/>
      <c r="F236" s="62">
        <v>1.35</v>
      </c>
      <c r="G236" s="37">
        <v>8</v>
      </c>
      <c r="H236" s="62">
        <v>10.8</v>
      </c>
      <c r="I236" s="62">
        <v>11.234999999999999</v>
      </c>
      <c r="J236" s="37">
        <v>64</v>
      </c>
      <c r="K236" s="37" t="s">
        <v>117</v>
      </c>
      <c r="L236" s="37" t="s">
        <v>45</v>
      </c>
      <c r="M236" s="38" t="s">
        <v>116</v>
      </c>
      <c r="N236" s="38"/>
      <c r="O236" s="37">
        <v>55</v>
      </c>
      <c r="P236" s="7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36" s="615"/>
      <c r="R236" s="615"/>
      <c r="S236" s="615"/>
      <c r="T236" s="61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06" t="s">
        <v>402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403</v>
      </c>
      <c r="B237" s="63" t="s">
        <v>404</v>
      </c>
      <c r="C237" s="36">
        <v>4301011852</v>
      </c>
      <c r="D237" s="613">
        <v>4680115885844</v>
      </c>
      <c r="E237" s="613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120</v>
      </c>
      <c r="L237" s="37" t="s">
        <v>45</v>
      </c>
      <c r="M237" s="38" t="s">
        <v>116</v>
      </c>
      <c r="N237" s="38"/>
      <c r="O237" s="37">
        <v>55</v>
      </c>
      <c r="P237" s="7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37" s="615"/>
      <c r="R237" s="615"/>
      <c r="S237" s="615"/>
      <c r="T237" s="61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08" t="s">
        <v>405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37.5" customHeight="1" x14ac:dyDescent="0.25">
      <c r="A238" s="63" t="s">
        <v>406</v>
      </c>
      <c r="B238" s="63" t="s">
        <v>407</v>
      </c>
      <c r="C238" s="36">
        <v>4301011851</v>
      </c>
      <c r="D238" s="613">
        <v>4680115885820</v>
      </c>
      <c r="E238" s="613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120</v>
      </c>
      <c r="L238" s="37" t="s">
        <v>45</v>
      </c>
      <c r="M238" s="38" t="s">
        <v>116</v>
      </c>
      <c r="N238" s="38"/>
      <c r="O238" s="37">
        <v>55</v>
      </c>
      <c r="P238" s="7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38" s="615"/>
      <c r="R238" s="615"/>
      <c r="S238" s="615"/>
      <c r="T238" s="61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0" t="s">
        <v>408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0"/>
      <c r="B239" s="620"/>
      <c r="C239" s="620"/>
      <c r="D239" s="620"/>
      <c r="E239" s="620"/>
      <c r="F239" s="620"/>
      <c r="G239" s="620"/>
      <c r="H239" s="620"/>
      <c r="I239" s="620"/>
      <c r="J239" s="620"/>
      <c r="K239" s="620"/>
      <c r="L239" s="620"/>
      <c r="M239" s="620"/>
      <c r="N239" s="620"/>
      <c r="O239" s="621"/>
      <c r="P239" s="617" t="s">
        <v>40</v>
      </c>
      <c r="Q239" s="618"/>
      <c r="R239" s="618"/>
      <c r="S239" s="618"/>
      <c r="T239" s="618"/>
      <c r="U239" s="618"/>
      <c r="V239" s="619"/>
      <c r="W239" s="42" t="s">
        <v>39</v>
      </c>
      <c r="X239" s="43">
        <f>IFERROR(X234/H234,"0")+IFERROR(X235/H235,"0")+IFERROR(X236/H236,"0")+IFERROR(X237/H237,"0")+IFERROR(X238/H238,"0")</f>
        <v>0</v>
      </c>
      <c r="Y239" s="43">
        <f>IFERROR(Y234/H234,"0")+IFERROR(Y235/H235,"0")+IFERROR(Y236/H236,"0")+IFERROR(Y237/H237,"0")+IFERROR(Y238/H238,"0")</f>
        <v>0</v>
      </c>
      <c r="Z239" s="43">
        <f>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20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17" t="s">
        <v>40</v>
      </c>
      <c r="Q240" s="618"/>
      <c r="R240" s="618"/>
      <c r="S240" s="618"/>
      <c r="T240" s="618"/>
      <c r="U240" s="618"/>
      <c r="V240" s="619"/>
      <c r="W240" s="42" t="s">
        <v>0</v>
      </c>
      <c r="X240" s="43">
        <f>IFERROR(SUM(X234:X238),"0")</f>
        <v>0</v>
      </c>
      <c r="Y240" s="43">
        <f>IFERROR(SUM(Y234:Y238),"0")</f>
        <v>0</v>
      </c>
      <c r="Z240" s="42"/>
      <c r="AA240" s="67"/>
      <c r="AB240" s="67"/>
      <c r="AC240" s="67"/>
    </row>
    <row r="241" spans="1:68" ht="16.5" customHeight="1" x14ac:dyDescent="0.25">
      <c r="A241" s="611" t="s">
        <v>409</v>
      </c>
      <c r="B241" s="611"/>
      <c r="C241" s="611"/>
      <c r="D241" s="611"/>
      <c r="E241" s="611"/>
      <c r="F241" s="611"/>
      <c r="G241" s="611"/>
      <c r="H241" s="611"/>
      <c r="I241" s="611"/>
      <c r="J241" s="611"/>
      <c r="K241" s="611"/>
      <c r="L241" s="611"/>
      <c r="M241" s="611"/>
      <c r="N241" s="611"/>
      <c r="O241" s="611"/>
      <c r="P241" s="611"/>
      <c r="Q241" s="611"/>
      <c r="R241" s="611"/>
      <c r="S241" s="611"/>
      <c r="T241" s="611"/>
      <c r="U241" s="611"/>
      <c r="V241" s="611"/>
      <c r="W241" s="611"/>
      <c r="X241" s="611"/>
      <c r="Y241" s="611"/>
      <c r="Z241" s="611"/>
      <c r="AA241" s="65"/>
      <c r="AB241" s="65"/>
      <c r="AC241" s="79"/>
    </row>
    <row r="242" spans="1:68" ht="14.25" customHeight="1" x14ac:dyDescent="0.25">
      <c r="A242" s="612" t="s">
        <v>112</v>
      </c>
      <c r="B242" s="612"/>
      <c r="C242" s="612"/>
      <c r="D242" s="612"/>
      <c r="E242" s="612"/>
      <c r="F242" s="612"/>
      <c r="G242" s="612"/>
      <c r="H242" s="612"/>
      <c r="I242" s="612"/>
      <c r="J242" s="612"/>
      <c r="K242" s="612"/>
      <c r="L242" s="612"/>
      <c r="M242" s="612"/>
      <c r="N242" s="612"/>
      <c r="O242" s="612"/>
      <c r="P242" s="612"/>
      <c r="Q242" s="612"/>
      <c r="R242" s="612"/>
      <c r="S242" s="612"/>
      <c r="T242" s="612"/>
      <c r="U242" s="612"/>
      <c r="V242" s="612"/>
      <c r="W242" s="612"/>
      <c r="X242" s="612"/>
      <c r="Y242" s="612"/>
      <c r="Z242" s="612"/>
      <c r="AA242" s="66"/>
      <c r="AB242" s="66"/>
      <c r="AC242" s="80"/>
    </row>
    <row r="243" spans="1:68" ht="27" customHeight="1" x14ac:dyDescent="0.25">
      <c r="A243" s="63" t="s">
        <v>410</v>
      </c>
      <c r="B243" s="63" t="s">
        <v>411</v>
      </c>
      <c r="C243" s="36">
        <v>4301011223</v>
      </c>
      <c r="D243" s="613">
        <v>4607091383423</v>
      </c>
      <c r="E243" s="613"/>
      <c r="F243" s="62">
        <v>1.35</v>
      </c>
      <c r="G243" s="37">
        <v>8</v>
      </c>
      <c r="H243" s="62">
        <v>10.8</v>
      </c>
      <c r="I243" s="62">
        <v>11.331</v>
      </c>
      <c r="J243" s="37">
        <v>64</v>
      </c>
      <c r="K243" s="37" t="s">
        <v>117</v>
      </c>
      <c r="L243" s="37" t="s">
        <v>45</v>
      </c>
      <c r="M243" s="38" t="s">
        <v>92</v>
      </c>
      <c r="N243" s="38"/>
      <c r="O243" s="37">
        <v>35</v>
      </c>
      <c r="P243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43" s="615"/>
      <c r="R243" s="615"/>
      <c r="S243" s="615"/>
      <c r="T243" s="61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12" t="s">
        <v>115</v>
      </c>
      <c r="AG243" s="78"/>
      <c r="AJ243" s="84" t="s">
        <v>45</v>
      </c>
      <c r="AK243" s="84">
        <v>0</v>
      </c>
      <c r="BB243" s="313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412</v>
      </c>
      <c r="B244" s="63" t="s">
        <v>413</v>
      </c>
      <c r="C244" s="36">
        <v>4301012199</v>
      </c>
      <c r="D244" s="613">
        <v>4680115886957</v>
      </c>
      <c r="E244" s="613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117</v>
      </c>
      <c r="L244" s="37" t="s">
        <v>45</v>
      </c>
      <c r="M244" s="38" t="s">
        <v>92</v>
      </c>
      <c r="N244" s="38"/>
      <c r="O244" s="37">
        <v>30</v>
      </c>
      <c r="P244" s="735" t="s">
        <v>414</v>
      </c>
      <c r="Q244" s="615"/>
      <c r="R244" s="615"/>
      <c r="S244" s="615"/>
      <c r="T244" s="61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14" t="s">
        <v>415</v>
      </c>
      <c r="AG244" s="78"/>
      <c r="AJ244" s="84" t="s">
        <v>45</v>
      </c>
      <c r="AK244" s="84">
        <v>0</v>
      </c>
      <c r="BB244" s="31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416</v>
      </c>
      <c r="B245" s="63" t="s">
        <v>417</v>
      </c>
      <c r="C245" s="36">
        <v>4301012098</v>
      </c>
      <c r="D245" s="613">
        <v>4680115885660</v>
      </c>
      <c r="E245" s="613"/>
      <c r="F245" s="62">
        <v>1.35</v>
      </c>
      <c r="G245" s="37">
        <v>8</v>
      </c>
      <c r="H245" s="62">
        <v>10.8</v>
      </c>
      <c r="I245" s="62">
        <v>11.234999999999999</v>
      </c>
      <c r="J245" s="37">
        <v>64</v>
      </c>
      <c r="K245" s="37" t="s">
        <v>117</v>
      </c>
      <c r="L245" s="37" t="s">
        <v>45</v>
      </c>
      <c r="M245" s="38" t="s">
        <v>92</v>
      </c>
      <c r="N245" s="38"/>
      <c r="O245" s="37">
        <v>35</v>
      </c>
      <c r="P245" s="7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45" s="615"/>
      <c r="R245" s="615"/>
      <c r="S245" s="615"/>
      <c r="T245" s="61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16" t="s">
        <v>418</v>
      </c>
      <c r="AG245" s="78"/>
      <c r="AJ245" s="84" t="s">
        <v>45</v>
      </c>
      <c r="AK245" s="84">
        <v>0</v>
      </c>
      <c r="BB245" s="317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37.5" customHeight="1" x14ac:dyDescent="0.25">
      <c r="A246" s="63" t="s">
        <v>419</v>
      </c>
      <c r="B246" s="63" t="s">
        <v>420</v>
      </c>
      <c r="C246" s="36">
        <v>4301012176</v>
      </c>
      <c r="D246" s="613">
        <v>4680115886773</v>
      </c>
      <c r="E246" s="613"/>
      <c r="F246" s="62">
        <v>0.9</v>
      </c>
      <c r="G246" s="37">
        <v>10</v>
      </c>
      <c r="H246" s="62">
        <v>9</v>
      </c>
      <c r="I246" s="62">
        <v>9.4350000000000005</v>
      </c>
      <c r="J246" s="37">
        <v>64</v>
      </c>
      <c r="K246" s="37" t="s">
        <v>117</v>
      </c>
      <c r="L246" s="37" t="s">
        <v>45</v>
      </c>
      <c r="M246" s="38" t="s">
        <v>116</v>
      </c>
      <c r="N246" s="38"/>
      <c r="O246" s="37">
        <v>31</v>
      </c>
      <c r="P246" s="737" t="s">
        <v>421</v>
      </c>
      <c r="Q246" s="615"/>
      <c r="R246" s="615"/>
      <c r="S246" s="615"/>
      <c r="T246" s="61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18" t="s">
        <v>422</v>
      </c>
      <c r="AG246" s="78"/>
      <c r="AJ246" s="84" t="s">
        <v>45</v>
      </c>
      <c r="AK246" s="84">
        <v>0</v>
      </c>
      <c r="BB246" s="31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20"/>
      <c r="B247" s="620"/>
      <c r="C247" s="620"/>
      <c r="D247" s="620"/>
      <c r="E247" s="620"/>
      <c r="F247" s="620"/>
      <c r="G247" s="620"/>
      <c r="H247" s="620"/>
      <c r="I247" s="620"/>
      <c r="J247" s="620"/>
      <c r="K247" s="620"/>
      <c r="L247" s="620"/>
      <c r="M247" s="620"/>
      <c r="N247" s="620"/>
      <c r="O247" s="621"/>
      <c r="P247" s="617" t="s">
        <v>40</v>
      </c>
      <c r="Q247" s="618"/>
      <c r="R247" s="618"/>
      <c r="S247" s="618"/>
      <c r="T247" s="618"/>
      <c r="U247" s="618"/>
      <c r="V247" s="619"/>
      <c r="W247" s="42" t="s">
        <v>39</v>
      </c>
      <c r="X247" s="43">
        <f>IFERROR(X243/H243,"0")+IFERROR(X244/H244,"0")+IFERROR(X245/H245,"0")+IFERROR(X246/H246,"0")</f>
        <v>0</v>
      </c>
      <c r="Y247" s="43">
        <f>IFERROR(Y243/H243,"0")+IFERROR(Y244/H244,"0")+IFERROR(Y245/H245,"0")+IFERROR(Y246/H246,"0")</f>
        <v>0</v>
      </c>
      <c r="Z247" s="43">
        <f>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20"/>
      <c r="B248" s="620"/>
      <c r="C248" s="620"/>
      <c r="D248" s="620"/>
      <c r="E248" s="620"/>
      <c r="F248" s="620"/>
      <c r="G248" s="620"/>
      <c r="H248" s="620"/>
      <c r="I248" s="620"/>
      <c r="J248" s="620"/>
      <c r="K248" s="620"/>
      <c r="L248" s="620"/>
      <c r="M248" s="620"/>
      <c r="N248" s="620"/>
      <c r="O248" s="621"/>
      <c r="P248" s="617" t="s">
        <v>40</v>
      </c>
      <c r="Q248" s="618"/>
      <c r="R248" s="618"/>
      <c r="S248" s="618"/>
      <c r="T248" s="618"/>
      <c r="U248" s="618"/>
      <c r="V248" s="619"/>
      <c r="W248" s="42" t="s">
        <v>0</v>
      </c>
      <c r="X248" s="43">
        <f>IFERROR(SUM(X243:X246),"0")</f>
        <v>0</v>
      </c>
      <c r="Y248" s="43">
        <f>IFERROR(SUM(Y243:Y246),"0")</f>
        <v>0</v>
      </c>
      <c r="Z248" s="42"/>
      <c r="AA248" s="67"/>
      <c r="AB248" s="67"/>
      <c r="AC248" s="67"/>
    </row>
    <row r="249" spans="1:68" ht="16.5" customHeight="1" x14ac:dyDescent="0.25">
      <c r="A249" s="611" t="s">
        <v>423</v>
      </c>
      <c r="B249" s="611"/>
      <c r="C249" s="611"/>
      <c r="D249" s="611"/>
      <c r="E249" s="611"/>
      <c r="F249" s="611"/>
      <c r="G249" s="611"/>
      <c r="H249" s="611"/>
      <c r="I249" s="611"/>
      <c r="J249" s="611"/>
      <c r="K249" s="611"/>
      <c r="L249" s="611"/>
      <c r="M249" s="611"/>
      <c r="N249" s="611"/>
      <c r="O249" s="611"/>
      <c r="P249" s="611"/>
      <c r="Q249" s="611"/>
      <c r="R249" s="611"/>
      <c r="S249" s="611"/>
      <c r="T249" s="611"/>
      <c r="U249" s="611"/>
      <c r="V249" s="611"/>
      <c r="W249" s="611"/>
      <c r="X249" s="611"/>
      <c r="Y249" s="611"/>
      <c r="Z249" s="611"/>
      <c r="AA249" s="65"/>
      <c r="AB249" s="65"/>
      <c r="AC249" s="79"/>
    </row>
    <row r="250" spans="1:68" ht="14.25" customHeight="1" x14ac:dyDescent="0.25">
      <c r="A250" s="612" t="s">
        <v>82</v>
      </c>
      <c r="B250" s="612"/>
      <c r="C250" s="612"/>
      <c r="D250" s="612"/>
      <c r="E250" s="612"/>
      <c r="F250" s="612"/>
      <c r="G250" s="612"/>
      <c r="H250" s="612"/>
      <c r="I250" s="612"/>
      <c r="J250" s="612"/>
      <c r="K250" s="612"/>
      <c r="L250" s="612"/>
      <c r="M250" s="612"/>
      <c r="N250" s="612"/>
      <c r="O250" s="612"/>
      <c r="P250" s="612"/>
      <c r="Q250" s="612"/>
      <c r="R250" s="612"/>
      <c r="S250" s="612"/>
      <c r="T250" s="612"/>
      <c r="U250" s="612"/>
      <c r="V250" s="612"/>
      <c r="W250" s="612"/>
      <c r="X250" s="612"/>
      <c r="Y250" s="612"/>
      <c r="Z250" s="612"/>
      <c r="AA250" s="66"/>
      <c r="AB250" s="66"/>
      <c r="AC250" s="80"/>
    </row>
    <row r="251" spans="1:68" ht="27" customHeight="1" x14ac:dyDescent="0.25">
      <c r="A251" s="63" t="s">
        <v>424</v>
      </c>
      <c r="B251" s="63" t="s">
        <v>425</v>
      </c>
      <c r="C251" s="36">
        <v>4301051893</v>
      </c>
      <c r="D251" s="613">
        <v>4680115886186</v>
      </c>
      <c r="E251" s="613"/>
      <c r="F251" s="62">
        <v>0.3</v>
      </c>
      <c r="G251" s="37">
        <v>6</v>
      </c>
      <c r="H251" s="62">
        <v>1.8</v>
      </c>
      <c r="I251" s="62">
        <v>1.98</v>
      </c>
      <c r="J251" s="37">
        <v>182</v>
      </c>
      <c r="K251" s="37" t="s">
        <v>88</v>
      </c>
      <c r="L251" s="37" t="s">
        <v>45</v>
      </c>
      <c r="M251" s="38" t="s">
        <v>92</v>
      </c>
      <c r="N251" s="38"/>
      <c r="O251" s="37">
        <v>45</v>
      </c>
      <c r="P251" s="7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51" s="615"/>
      <c r="R251" s="615"/>
      <c r="S251" s="615"/>
      <c r="T251" s="61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20" t="s">
        <v>426</v>
      </c>
      <c r="AG251" s="78"/>
      <c r="AJ251" s="84" t="s">
        <v>45</v>
      </c>
      <c r="AK251" s="84">
        <v>0</v>
      </c>
      <c r="BB251" s="321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427</v>
      </c>
      <c r="B252" s="63" t="s">
        <v>428</v>
      </c>
      <c r="C252" s="36">
        <v>4301051795</v>
      </c>
      <c r="D252" s="613">
        <v>4680115881228</v>
      </c>
      <c r="E252" s="613"/>
      <c r="F252" s="62">
        <v>0.4</v>
      </c>
      <c r="G252" s="37">
        <v>6</v>
      </c>
      <c r="H252" s="62">
        <v>2.4</v>
      </c>
      <c r="I252" s="62">
        <v>2.6520000000000001</v>
      </c>
      <c r="J252" s="37">
        <v>182</v>
      </c>
      <c r="K252" s="37" t="s">
        <v>88</v>
      </c>
      <c r="L252" s="37" t="s">
        <v>45</v>
      </c>
      <c r="M252" s="38" t="s">
        <v>87</v>
      </c>
      <c r="N252" s="38"/>
      <c r="O252" s="37">
        <v>40</v>
      </c>
      <c r="P25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52" s="615"/>
      <c r="R252" s="615"/>
      <c r="S252" s="615"/>
      <c r="T252" s="61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22" t="s">
        <v>429</v>
      </c>
      <c r="AG252" s="78"/>
      <c r="AJ252" s="84" t="s">
        <v>45</v>
      </c>
      <c r="AK252" s="84">
        <v>0</v>
      </c>
      <c r="BB252" s="323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430</v>
      </c>
      <c r="B253" s="63" t="s">
        <v>431</v>
      </c>
      <c r="C253" s="36">
        <v>4301051388</v>
      </c>
      <c r="D253" s="613">
        <v>4680115881211</v>
      </c>
      <c r="E253" s="613"/>
      <c r="F253" s="62">
        <v>0.4</v>
      </c>
      <c r="G253" s="37">
        <v>6</v>
      </c>
      <c r="H253" s="62">
        <v>2.4</v>
      </c>
      <c r="I253" s="62">
        <v>2.58</v>
      </c>
      <c r="J253" s="37">
        <v>182</v>
      </c>
      <c r="K253" s="37" t="s">
        <v>88</v>
      </c>
      <c r="L253" s="37" t="s">
        <v>45</v>
      </c>
      <c r="M253" s="38" t="s">
        <v>92</v>
      </c>
      <c r="N253" s="38"/>
      <c r="O253" s="37">
        <v>45</v>
      </c>
      <c r="P253" s="74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53" s="615"/>
      <c r="R253" s="615"/>
      <c r="S253" s="615"/>
      <c r="T253" s="61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IFERROR(IF(Y253=0,"",ROUNDUP(Y253/H253,0)*0.00651),"")</f>
        <v/>
      </c>
      <c r="AA253" s="68" t="s">
        <v>45</v>
      </c>
      <c r="AB253" s="69" t="s">
        <v>45</v>
      </c>
      <c r="AC253" s="324" t="s">
        <v>432</v>
      </c>
      <c r="AG253" s="78"/>
      <c r="AJ253" s="84" t="s">
        <v>45</v>
      </c>
      <c r="AK253" s="84">
        <v>0</v>
      </c>
      <c r="BB253" s="325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20"/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1"/>
      <c r="P254" s="617" t="s">
        <v>40</v>
      </c>
      <c r="Q254" s="618"/>
      <c r="R254" s="618"/>
      <c r="S254" s="618"/>
      <c r="T254" s="618"/>
      <c r="U254" s="618"/>
      <c r="V254" s="619"/>
      <c r="W254" s="42" t="s">
        <v>39</v>
      </c>
      <c r="X254" s="43">
        <f>IFERROR(X251/H251,"0")+IFERROR(X252/H252,"0")+IFERROR(X253/H253,"0")</f>
        <v>0</v>
      </c>
      <c r="Y254" s="43">
        <f>IFERROR(Y251/H251,"0")+IFERROR(Y252/H252,"0")+IFERROR(Y253/H253,"0")</f>
        <v>0</v>
      </c>
      <c r="Z254" s="43">
        <f>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20"/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1"/>
      <c r="P255" s="617" t="s">
        <v>40</v>
      </c>
      <c r="Q255" s="618"/>
      <c r="R255" s="618"/>
      <c r="S255" s="618"/>
      <c r="T255" s="618"/>
      <c r="U255" s="618"/>
      <c r="V255" s="619"/>
      <c r="W255" s="42" t="s">
        <v>0</v>
      </c>
      <c r="X255" s="43">
        <f>IFERROR(SUM(X251:X253),"0")</f>
        <v>0</v>
      </c>
      <c r="Y255" s="43">
        <f>IFERROR(SUM(Y251:Y253),"0")</f>
        <v>0</v>
      </c>
      <c r="Z255" s="42"/>
      <c r="AA255" s="67"/>
      <c r="AB255" s="67"/>
      <c r="AC255" s="67"/>
    </row>
    <row r="256" spans="1:68" ht="16.5" customHeight="1" x14ac:dyDescent="0.25">
      <c r="A256" s="611" t="s">
        <v>433</v>
      </c>
      <c r="B256" s="611"/>
      <c r="C256" s="611"/>
      <c r="D256" s="611"/>
      <c r="E256" s="611"/>
      <c r="F256" s="611"/>
      <c r="G256" s="611"/>
      <c r="H256" s="611"/>
      <c r="I256" s="611"/>
      <c r="J256" s="611"/>
      <c r="K256" s="611"/>
      <c r="L256" s="611"/>
      <c r="M256" s="611"/>
      <c r="N256" s="611"/>
      <c r="O256" s="611"/>
      <c r="P256" s="611"/>
      <c r="Q256" s="611"/>
      <c r="R256" s="611"/>
      <c r="S256" s="611"/>
      <c r="T256" s="611"/>
      <c r="U256" s="611"/>
      <c r="V256" s="611"/>
      <c r="W256" s="611"/>
      <c r="X256" s="611"/>
      <c r="Y256" s="611"/>
      <c r="Z256" s="611"/>
      <c r="AA256" s="65"/>
      <c r="AB256" s="65"/>
      <c r="AC256" s="79"/>
    </row>
    <row r="257" spans="1:68" ht="14.25" customHeight="1" x14ac:dyDescent="0.25">
      <c r="A257" s="612" t="s">
        <v>76</v>
      </c>
      <c r="B257" s="612"/>
      <c r="C257" s="612"/>
      <c r="D257" s="612"/>
      <c r="E257" s="612"/>
      <c r="F257" s="612"/>
      <c r="G257" s="612"/>
      <c r="H257" s="612"/>
      <c r="I257" s="612"/>
      <c r="J257" s="612"/>
      <c r="K257" s="612"/>
      <c r="L257" s="612"/>
      <c r="M257" s="612"/>
      <c r="N257" s="612"/>
      <c r="O257" s="612"/>
      <c r="P257" s="612"/>
      <c r="Q257" s="612"/>
      <c r="R257" s="612"/>
      <c r="S257" s="612"/>
      <c r="T257" s="612"/>
      <c r="U257" s="612"/>
      <c r="V257" s="612"/>
      <c r="W257" s="612"/>
      <c r="X257" s="612"/>
      <c r="Y257" s="612"/>
      <c r="Z257" s="612"/>
      <c r="AA257" s="66"/>
      <c r="AB257" s="66"/>
      <c r="AC257" s="80"/>
    </row>
    <row r="258" spans="1:68" ht="27" customHeight="1" x14ac:dyDescent="0.25">
      <c r="A258" s="63" t="s">
        <v>434</v>
      </c>
      <c r="B258" s="63" t="s">
        <v>435</v>
      </c>
      <c r="C258" s="36">
        <v>4301031307</v>
      </c>
      <c r="D258" s="613">
        <v>4680115880344</v>
      </c>
      <c r="E258" s="613"/>
      <c r="F258" s="62">
        <v>0.28000000000000003</v>
      </c>
      <c r="G258" s="37">
        <v>6</v>
      </c>
      <c r="H258" s="62">
        <v>1.68</v>
      </c>
      <c r="I258" s="62">
        <v>1.78</v>
      </c>
      <c r="J258" s="37">
        <v>234</v>
      </c>
      <c r="K258" s="37" t="s">
        <v>81</v>
      </c>
      <c r="L258" s="37" t="s">
        <v>45</v>
      </c>
      <c r="M258" s="38" t="s">
        <v>80</v>
      </c>
      <c r="N258" s="38"/>
      <c r="O258" s="37">
        <v>40</v>
      </c>
      <c r="P258" s="74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58" s="615"/>
      <c r="R258" s="615"/>
      <c r="S258" s="615"/>
      <c r="T258" s="61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26" t="s">
        <v>436</v>
      </c>
      <c r="AG258" s="78"/>
      <c r="AJ258" s="84" t="s">
        <v>45</v>
      </c>
      <c r="AK258" s="84">
        <v>0</v>
      </c>
      <c r="BB258" s="327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20"/>
      <c r="B259" s="620"/>
      <c r="C259" s="620"/>
      <c r="D259" s="620"/>
      <c r="E259" s="620"/>
      <c r="F259" s="620"/>
      <c r="G259" s="620"/>
      <c r="H259" s="620"/>
      <c r="I259" s="620"/>
      <c r="J259" s="620"/>
      <c r="K259" s="620"/>
      <c r="L259" s="620"/>
      <c r="M259" s="620"/>
      <c r="N259" s="620"/>
      <c r="O259" s="621"/>
      <c r="P259" s="617" t="s">
        <v>40</v>
      </c>
      <c r="Q259" s="618"/>
      <c r="R259" s="618"/>
      <c r="S259" s="618"/>
      <c r="T259" s="618"/>
      <c r="U259" s="618"/>
      <c r="V259" s="619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620"/>
      <c r="B260" s="620"/>
      <c r="C260" s="620"/>
      <c r="D260" s="620"/>
      <c r="E260" s="620"/>
      <c r="F260" s="620"/>
      <c r="G260" s="620"/>
      <c r="H260" s="620"/>
      <c r="I260" s="620"/>
      <c r="J260" s="620"/>
      <c r="K260" s="620"/>
      <c r="L260" s="620"/>
      <c r="M260" s="620"/>
      <c r="N260" s="620"/>
      <c r="O260" s="621"/>
      <c r="P260" s="617" t="s">
        <v>40</v>
      </c>
      <c r="Q260" s="618"/>
      <c r="R260" s="618"/>
      <c r="S260" s="618"/>
      <c r="T260" s="618"/>
      <c r="U260" s="618"/>
      <c r="V260" s="619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4.25" customHeight="1" x14ac:dyDescent="0.25">
      <c r="A261" s="612" t="s">
        <v>82</v>
      </c>
      <c r="B261" s="612"/>
      <c r="C261" s="612"/>
      <c r="D261" s="612"/>
      <c r="E261" s="612"/>
      <c r="F261" s="612"/>
      <c r="G261" s="612"/>
      <c r="H261" s="612"/>
      <c r="I261" s="612"/>
      <c r="J261" s="612"/>
      <c r="K261" s="612"/>
      <c r="L261" s="612"/>
      <c r="M261" s="612"/>
      <c r="N261" s="612"/>
      <c r="O261" s="612"/>
      <c r="P261" s="612"/>
      <c r="Q261" s="612"/>
      <c r="R261" s="612"/>
      <c r="S261" s="612"/>
      <c r="T261" s="612"/>
      <c r="U261" s="612"/>
      <c r="V261" s="612"/>
      <c r="W261" s="612"/>
      <c r="X261" s="612"/>
      <c r="Y261" s="612"/>
      <c r="Z261" s="612"/>
      <c r="AA261" s="66"/>
      <c r="AB261" s="66"/>
      <c r="AC261" s="80"/>
    </row>
    <row r="262" spans="1:68" ht="27" customHeight="1" x14ac:dyDescent="0.25">
      <c r="A262" s="63" t="s">
        <v>437</v>
      </c>
      <c r="B262" s="63" t="s">
        <v>438</v>
      </c>
      <c r="C262" s="36">
        <v>4301051782</v>
      </c>
      <c r="D262" s="613">
        <v>4680115884618</v>
      </c>
      <c r="E262" s="613"/>
      <c r="F262" s="62">
        <v>0.6</v>
      </c>
      <c r="G262" s="37">
        <v>6</v>
      </c>
      <c r="H262" s="62">
        <v>3.6</v>
      </c>
      <c r="I262" s="62">
        <v>3.81</v>
      </c>
      <c r="J262" s="37">
        <v>132</v>
      </c>
      <c r="K262" s="37" t="s">
        <v>120</v>
      </c>
      <c r="L262" s="37" t="s">
        <v>45</v>
      </c>
      <c r="M262" s="38" t="s">
        <v>92</v>
      </c>
      <c r="N262" s="38"/>
      <c r="O262" s="37">
        <v>45</v>
      </c>
      <c r="P262" s="7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62" s="615"/>
      <c r="R262" s="615"/>
      <c r="S262" s="615"/>
      <c r="T262" s="61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28" t="s">
        <v>439</v>
      </c>
      <c r="AG262" s="78"/>
      <c r="AJ262" s="84" t="s">
        <v>45</v>
      </c>
      <c r="AK262" s="84">
        <v>0</v>
      </c>
      <c r="BB262" s="329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17" t="s">
        <v>40</v>
      </c>
      <c r="Q263" s="618"/>
      <c r="R263" s="618"/>
      <c r="S263" s="618"/>
      <c r="T263" s="618"/>
      <c r="U263" s="618"/>
      <c r="V263" s="619"/>
      <c r="W263" s="42" t="s">
        <v>39</v>
      </c>
      <c r="X263" s="43">
        <f>IFERROR(X262/H262,"0")</f>
        <v>0</v>
      </c>
      <c r="Y263" s="43">
        <f>IFERROR(Y262/H262,"0")</f>
        <v>0</v>
      </c>
      <c r="Z263" s="43">
        <f>IFERROR(IF(Z262="",0,Z262),"0")</f>
        <v>0</v>
      </c>
      <c r="AA263" s="67"/>
      <c r="AB263" s="67"/>
      <c r="AC263" s="67"/>
    </row>
    <row r="264" spans="1:68" x14ac:dyDescent="0.2">
      <c r="A264" s="620"/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1"/>
      <c r="P264" s="617" t="s">
        <v>40</v>
      </c>
      <c r="Q264" s="618"/>
      <c r="R264" s="618"/>
      <c r="S264" s="618"/>
      <c r="T264" s="618"/>
      <c r="U264" s="618"/>
      <c r="V264" s="619"/>
      <c r="W264" s="42" t="s">
        <v>0</v>
      </c>
      <c r="X264" s="43">
        <f>IFERROR(SUM(X262:X262),"0")</f>
        <v>0</v>
      </c>
      <c r="Y264" s="43">
        <f>IFERROR(SUM(Y262:Y262),"0")</f>
        <v>0</v>
      </c>
      <c r="Z264" s="42"/>
      <c r="AA264" s="67"/>
      <c r="AB264" s="67"/>
      <c r="AC264" s="67"/>
    </row>
    <row r="265" spans="1:68" ht="16.5" customHeight="1" x14ac:dyDescent="0.25">
      <c r="A265" s="611" t="s">
        <v>440</v>
      </c>
      <c r="B265" s="611"/>
      <c r="C265" s="611"/>
      <c r="D265" s="611"/>
      <c r="E265" s="611"/>
      <c r="F265" s="611"/>
      <c r="G265" s="611"/>
      <c r="H265" s="611"/>
      <c r="I265" s="611"/>
      <c r="J265" s="611"/>
      <c r="K265" s="611"/>
      <c r="L265" s="611"/>
      <c r="M265" s="611"/>
      <c r="N265" s="611"/>
      <c r="O265" s="611"/>
      <c r="P265" s="611"/>
      <c r="Q265" s="611"/>
      <c r="R265" s="611"/>
      <c r="S265" s="611"/>
      <c r="T265" s="611"/>
      <c r="U265" s="611"/>
      <c r="V265" s="611"/>
      <c r="W265" s="611"/>
      <c r="X265" s="611"/>
      <c r="Y265" s="611"/>
      <c r="Z265" s="611"/>
      <c r="AA265" s="65"/>
      <c r="AB265" s="65"/>
      <c r="AC265" s="79"/>
    </row>
    <row r="266" spans="1:68" ht="14.25" customHeight="1" x14ac:dyDescent="0.25">
      <c r="A266" s="612" t="s">
        <v>112</v>
      </c>
      <c r="B266" s="612"/>
      <c r="C266" s="612"/>
      <c r="D266" s="612"/>
      <c r="E266" s="612"/>
      <c r="F266" s="612"/>
      <c r="G266" s="612"/>
      <c r="H266" s="612"/>
      <c r="I266" s="612"/>
      <c r="J266" s="612"/>
      <c r="K266" s="612"/>
      <c r="L266" s="612"/>
      <c r="M266" s="612"/>
      <c r="N266" s="612"/>
      <c r="O266" s="612"/>
      <c r="P266" s="612"/>
      <c r="Q266" s="612"/>
      <c r="R266" s="612"/>
      <c r="S266" s="612"/>
      <c r="T266" s="612"/>
      <c r="U266" s="612"/>
      <c r="V266" s="612"/>
      <c r="W266" s="612"/>
      <c r="X266" s="612"/>
      <c r="Y266" s="612"/>
      <c r="Z266" s="612"/>
      <c r="AA266" s="66"/>
      <c r="AB266" s="66"/>
      <c r="AC266" s="80"/>
    </row>
    <row r="267" spans="1:68" ht="27" customHeight="1" x14ac:dyDescent="0.25">
      <c r="A267" s="63" t="s">
        <v>441</v>
      </c>
      <c r="B267" s="63" t="s">
        <v>442</v>
      </c>
      <c r="C267" s="36">
        <v>4301011662</v>
      </c>
      <c r="D267" s="613">
        <v>4680115883703</v>
      </c>
      <c r="E267" s="61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117</v>
      </c>
      <c r="L267" s="37" t="s">
        <v>45</v>
      </c>
      <c r="M267" s="38" t="s">
        <v>116</v>
      </c>
      <c r="N267" s="38"/>
      <c r="O267" s="37">
        <v>55</v>
      </c>
      <c r="P267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67" s="615"/>
      <c r="R267" s="615"/>
      <c r="S267" s="615"/>
      <c r="T267" s="61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444</v>
      </c>
      <c r="AB267" s="69" t="s">
        <v>45</v>
      </c>
      <c r="AC267" s="330" t="s">
        <v>443</v>
      </c>
      <c r="AG267" s="78"/>
      <c r="AJ267" s="84" t="s">
        <v>45</v>
      </c>
      <c r="AK267" s="84">
        <v>0</v>
      </c>
      <c r="BB267" s="33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20"/>
      <c r="B268" s="620"/>
      <c r="C268" s="620"/>
      <c r="D268" s="620"/>
      <c r="E268" s="620"/>
      <c r="F268" s="620"/>
      <c r="G268" s="620"/>
      <c r="H268" s="620"/>
      <c r="I268" s="620"/>
      <c r="J268" s="620"/>
      <c r="K268" s="620"/>
      <c r="L268" s="620"/>
      <c r="M268" s="620"/>
      <c r="N268" s="620"/>
      <c r="O268" s="621"/>
      <c r="P268" s="617" t="s">
        <v>40</v>
      </c>
      <c r="Q268" s="618"/>
      <c r="R268" s="618"/>
      <c r="S268" s="618"/>
      <c r="T268" s="618"/>
      <c r="U268" s="618"/>
      <c r="V268" s="619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620"/>
      <c r="B269" s="620"/>
      <c r="C269" s="620"/>
      <c r="D269" s="620"/>
      <c r="E269" s="620"/>
      <c r="F269" s="620"/>
      <c r="G269" s="620"/>
      <c r="H269" s="620"/>
      <c r="I269" s="620"/>
      <c r="J269" s="620"/>
      <c r="K269" s="620"/>
      <c r="L269" s="620"/>
      <c r="M269" s="620"/>
      <c r="N269" s="620"/>
      <c r="O269" s="621"/>
      <c r="P269" s="617" t="s">
        <v>40</v>
      </c>
      <c r="Q269" s="618"/>
      <c r="R269" s="618"/>
      <c r="S269" s="618"/>
      <c r="T269" s="618"/>
      <c r="U269" s="618"/>
      <c r="V269" s="619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611" t="s">
        <v>445</v>
      </c>
      <c r="B270" s="611"/>
      <c r="C270" s="611"/>
      <c r="D270" s="611"/>
      <c r="E270" s="611"/>
      <c r="F270" s="611"/>
      <c r="G270" s="611"/>
      <c r="H270" s="611"/>
      <c r="I270" s="611"/>
      <c r="J270" s="611"/>
      <c r="K270" s="611"/>
      <c r="L270" s="611"/>
      <c r="M270" s="611"/>
      <c r="N270" s="611"/>
      <c r="O270" s="611"/>
      <c r="P270" s="611"/>
      <c r="Q270" s="611"/>
      <c r="R270" s="611"/>
      <c r="S270" s="611"/>
      <c r="T270" s="611"/>
      <c r="U270" s="611"/>
      <c r="V270" s="611"/>
      <c r="W270" s="611"/>
      <c r="X270" s="611"/>
      <c r="Y270" s="611"/>
      <c r="Z270" s="611"/>
      <c r="AA270" s="65"/>
      <c r="AB270" s="65"/>
      <c r="AC270" s="79"/>
    </row>
    <row r="271" spans="1:68" ht="14.25" customHeight="1" x14ac:dyDescent="0.25">
      <c r="A271" s="612" t="s">
        <v>112</v>
      </c>
      <c r="B271" s="612"/>
      <c r="C271" s="612"/>
      <c r="D271" s="612"/>
      <c r="E271" s="612"/>
      <c r="F271" s="612"/>
      <c r="G271" s="612"/>
      <c r="H271" s="612"/>
      <c r="I271" s="612"/>
      <c r="J271" s="612"/>
      <c r="K271" s="612"/>
      <c r="L271" s="612"/>
      <c r="M271" s="612"/>
      <c r="N271" s="612"/>
      <c r="O271" s="612"/>
      <c r="P271" s="612"/>
      <c r="Q271" s="612"/>
      <c r="R271" s="612"/>
      <c r="S271" s="612"/>
      <c r="T271" s="612"/>
      <c r="U271" s="612"/>
      <c r="V271" s="612"/>
      <c r="W271" s="612"/>
      <c r="X271" s="612"/>
      <c r="Y271" s="612"/>
      <c r="Z271" s="612"/>
      <c r="AA271" s="66"/>
      <c r="AB271" s="66"/>
      <c r="AC271" s="80"/>
    </row>
    <row r="272" spans="1:68" ht="27" customHeight="1" x14ac:dyDescent="0.25">
      <c r="A272" s="63" t="s">
        <v>446</v>
      </c>
      <c r="B272" s="63" t="s">
        <v>447</v>
      </c>
      <c r="C272" s="36">
        <v>4301012126</v>
      </c>
      <c r="D272" s="613">
        <v>4607091386004</v>
      </c>
      <c r="E272" s="613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117</v>
      </c>
      <c r="L272" s="37" t="s">
        <v>45</v>
      </c>
      <c r="M272" s="38" t="s">
        <v>116</v>
      </c>
      <c r="N272" s="38"/>
      <c r="O272" s="37">
        <v>55</v>
      </c>
      <c r="P272" s="74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72" s="615"/>
      <c r="R272" s="615"/>
      <c r="S272" s="615"/>
      <c r="T272" s="616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77" si="33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32" t="s">
        <v>448</v>
      </c>
      <c r="AG272" s="78"/>
      <c r="AJ272" s="84" t="s">
        <v>45</v>
      </c>
      <c r="AK272" s="84">
        <v>0</v>
      </c>
      <c r="BB272" s="333" t="s">
        <v>66</v>
      </c>
      <c r="BM272" s="78">
        <f t="shared" ref="BM272:BM277" si="34">IFERROR(X272*I272/H272,"0")</f>
        <v>0</v>
      </c>
      <c r="BN272" s="78">
        <f t="shared" ref="BN272:BN277" si="35">IFERROR(Y272*I272/H272,"0")</f>
        <v>0</v>
      </c>
      <c r="BO272" s="78">
        <f t="shared" ref="BO272:BO277" si="36">IFERROR(1/J272*(X272/H272),"0")</f>
        <v>0</v>
      </c>
      <c r="BP272" s="78">
        <f t="shared" ref="BP272:BP277" si="37">IFERROR(1/J272*(Y272/H272),"0")</f>
        <v>0</v>
      </c>
    </row>
    <row r="273" spans="1:68" ht="27" customHeight="1" x14ac:dyDescent="0.25">
      <c r="A273" s="63" t="s">
        <v>449</v>
      </c>
      <c r="B273" s="63" t="s">
        <v>450</v>
      </c>
      <c r="C273" s="36">
        <v>4301012024</v>
      </c>
      <c r="D273" s="613">
        <v>4680115885615</v>
      </c>
      <c r="E273" s="613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117</v>
      </c>
      <c r="L273" s="37" t="s">
        <v>45</v>
      </c>
      <c r="M273" s="38" t="s">
        <v>92</v>
      </c>
      <c r="N273" s="38"/>
      <c r="O273" s="37">
        <v>55</v>
      </c>
      <c r="P273" s="7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73" s="615"/>
      <c r="R273" s="615"/>
      <c r="S273" s="615"/>
      <c r="T273" s="616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33"/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34" t="s">
        <v>451</v>
      </c>
      <c r="AG273" s="78"/>
      <c r="AJ273" s="84" t="s">
        <v>45</v>
      </c>
      <c r="AK273" s="84">
        <v>0</v>
      </c>
      <c r="BB273" s="335" t="s">
        <v>66</v>
      </c>
      <c r="BM273" s="78">
        <f t="shared" si="34"/>
        <v>0</v>
      </c>
      <c r="BN273" s="78">
        <f t="shared" si="35"/>
        <v>0</v>
      </c>
      <c r="BO273" s="78">
        <f t="shared" si="36"/>
        <v>0</v>
      </c>
      <c r="BP273" s="78">
        <f t="shared" si="37"/>
        <v>0</v>
      </c>
    </row>
    <row r="274" spans="1:68" ht="37.5" customHeight="1" x14ac:dyDescent="0.25">
      <c r="A274" s="63" t="s">
        <v>452</v>
      </c>
      <c r="B274" s="63" t="s">
        <v>453</v>
      </c>
      <c r="C274" s="36">
        <v>4301011858</v>
      </c>
      <c r="D274" s="613">
        <v>4680115885646</v>
      </c>
      <c r="E274" s="613"/>
      <c r="F274" s="62">
        <v>1.35</v>
      </c>
      <c r="G274" s="37">
        <v>8</v>
      </c>
      <c r="H274" s="62">
        <v>10.8</v>
      </c>
      <c r="I274" s="62">
        <v>11.234999999999999</v>
      </c>
      <c r="J274" s="37">
        <v>64</v>
      </c>
      <c r="K274" s="37" t="s">
        <v>117</v>
      </c>
      <c r="L274" s="37" t="s">
        <v>45</v>
      </c>
      <c r="M274" s="38" t="s">
        <v>116</v>
      </c>
      <c r="N274" s="38"/>
      <c r="O274" s="37">
        <v>55</v>
      </c>
      <c r="P274" s="74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74" s="615"/>
      <c r="R274" s="615"/>
      <c r="S274" s="615"/>
      <c r="T274" s="616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33"/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36" t="s">
        <v>454</v>
      </c>
      <c r="AG274" s="78"/>
      <c r="AJ274" s="84" t="s">
        <v>45</v>
      </c>
      <c r="AK274" s="84">
        <v>0</v>
      </c>
      <c r="BB274" s="337" t="s">
        <v>66</v>
      </c>
      <c r="BM274" s="78">
        <f t="shared" si="34"/>
        <v>0</v>
      </c>
      <c r="BN274" s="78">
        <f t="shared" si="35"/>
        <v>0</v>
      </c>
      <c r="BO274" s="78">
        <f t="shared" si="36"/>
        <v>0</v>
      </c>
      <c r="BP274" s="78">
        <f t="shared" si="37"/>
        <v>0</v>
      </c>
    </row>
    <row r="275" spans="1:68" ht="27" customHeight="1" x14ac:dyDescent="0.25">
      <c r="A275" s="63" t="s">
        <v>455</v>
      </c>
      <c r="B275" s="63" t="s">
        <v>456</v>
      </c>
      <c r="C275" s="36">
        <v>4301012016</v>
      </c>
      <c r="D275" s="613">
        <v>4680115885554</v>
      </c>
      <c r="E275" s="613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117</v>
      </c>
      <c r="L275" s="37" t="s">
        <v>45</v>
      </c>
      <c r="M275" s="38" t="s">
        <v>92</v>
      </c>
      <c r="N275" s="38"/>
      <c r="O275" s="37">
        <v>55</v>
      </c>
      <c r="P275" s="7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75" s="615"/>
      <c r="R275" s="615"/>
      <c r="S275" s="615"/>
      <c r="T275" s="616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33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38" t="s">
        <v>457</v>
      </c>
      <c r="AG275" s="78"/>
      <c r="AJ275" s="84" t="s">
        <v>45</v>
      </c>
      <c r="AK275" s="84">
        <v>0</v>
      </c>
      <c r="BB275" s="339" t="s">
        <v>66</v>
      </c>
      <c r="BM275" s="78">
        <f t="shared" si="34"/>
        <v>0</v>
      </c>
      <c r="BN275" s="78">
        <f t="shared" si="35"/>
        <v>0</v>
      </c>
      <c r="BO275" s="78">
        <f t="shared" si="36"/>
        <v>0</v>
      </c>
      <c r="BP275" s="78">
        <f t="shared" si="37"/>
        <v>0</v>
      </c>
    </row>
    <row r="276" spans="1:68" ht="27" customHeight="1" x14ac:dyDescent="0.25">
      <c r="A276" s="63" t="s">
        <v>458</v>
      </c>
      <c r="B276" s="63" t="s">
        <v>459</v>
      </c>
      <c r="C276" s="36">
        <v>4301011857</v>
      </c>
      <c r="D276" s="613">
        <v>4680115885622</v>
      </c>
      <c r="E276" s="613"/>
      <c r="F276" s="62">
        <v>0.4</v>
      </c>
      <c r="G276" s="37">
        <v>10</v>
      </c>
      <c r="H276" s="62">
        <v>4</v>
      </c>
      <c r="I276" s="62">
        <v>4.21</v>
      </c>
      <c r="J276" s="37">
        <v>132</v>
      </c>
      <c r="K276" s="37" t="s">
        <v>120</v>
      </c>
      <c r="L276" s="37" t="s">
        <v>45</v>
      </c>
      <c r="M276" s="38" t="s">
        <v>116</v>
      </c>
      <c r="N276" s="38"/>
      <c r="O276" s="37">
        <v>55</v>
      </c>
      <c r="P276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76" s="615"/>
      <c r="R276" s="615"/>
      <c r="S276" s="615"/>
      <c r="T276" s="616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33"/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0" t="s">
        <v>451</v>
      </c>
      <c r="AG276" s="78"/>
      <c r="AJ276" s="84" t="s">
        <v>45</v>
      </c>
      <c r="AK276" s="84">
        <v>0</v>
      </c>
      <c r="BB276" s="341" t="s">
        <v>66</v>
      </c>
      <c r="BM276" s="78">
        <f t="shared" si="34"/>
        <v>0</v>
      </c>
      <c r="BN276" s="78">
        <f t="shared" si="35"/>
        <v>0</v>
      </c>
      <c r="BO276" s="78">
        <f t="shared" si="36"/>
        <v>0</v>
      </c>
      <c r="BP276" s="78">
        <f t="shared" si="37"/>
        <v>0</v>
      </c>
    </row>
    <row r="277" spans="1:68" ht="27" customHeight="1" x14ac:dyDescent="0.25">
      <c r="A277" s="63" t="s">
        <v>460</v>
      </c>
      <c r="B277" s="63" t="s">
        <v>461</v>
      </c>
      <c r="C277" s="36">
        <v>4301011859</v>
      </c>
      <c r="D277" s="613">
        <v>4680115885608</v>
      </c>
      <c r="E277" s="613"/>
      <c r="F277" s="62">
        <v>0.4</v>
      </c>
      <c r="G277" s="37">
        <v>10</v>
      </c>
      <c r="H277" s="62">
        <v>4</v>
      </c>
      <c r="I277" s="62">
        <v>4.21</v>
      </c>
      <c r="J277" s="37">
        <v>132</v>
      </c>
      <c r="K277" s="37" t="s">
        <v>120</v>
      </c>
      <c r="L277" s="37" t="s">
        <v>45</v>
      </c>
      <c r="M277" s="38" t="s">
        <v>116</v>
      </c>
      <c r="N277" s="38"/>
      <c r="O277" s="37">
        <v>55</v>
      </c>
      <c r="P277" s="7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77" s="615"/>
      <c r="R277" s="615"/>
      <c r="S277" s="615"/>
      <c r="T277" s="616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33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2" t="s">
        <v>462</v>
      </c>
      <c r="AG277" s="78"/>
      <c r="AJ277" s="84" t="s">
        <v>45</v>
      </c>
      <c r="AK277" s="84">
        <v>0</v>
      </c>
      <c r="BB277" s="343" t="s">
        <v>66</v>
      </c>
      <c r="BM277" s="78">
        <f t="shared" si="34"/>
        <v>0</v>
      </c>
      <c r="BN277" s="78">
        <f t="shared" si="35"/>
        <v>0</v>
      </c>
      <c r="BO277" s="78">
        <f t="shared" si="36"/>
        <v>0</v>
      </c>
      <c r="BP277" s="78">
        <f t="shared" si="37"/>
        <v>0</v>
      </c>
    </row>
    <row r="278" spans="1:68" x14ac:dyDescent="0.2">
      <c r="A278" s="620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17" t="s">
        <v>40</v>
      </c>
      <c r="Q278" s="618"/>
      <c r="R278" s="618"/>
      <c r="S278" s="618"/>
      <c r="T278" s="618"/>
      <c r="U278" s="618"/>
      <c r="V278" s="619"/>
      <c r="W278" s="42" t="s">
        <v>39</v>
      </c>
      <c r="X278" s="43">
        <f>IFERROR(X272/H272,"0")+IFERROR(X273/H273,"0")+IFERROR(X274/H274,"0")+IFERROR(X275/H275,"0")+IFERROR(X276/H276,"0")+IFERROR(X277/H277,"0")</f>
        <v>0</v>
      </c>
      <c r="Y278" s="43">
        <f>IFERROR(Y272/H272,"0")+IFERROR(Y273/H273,"0")+IFERROR(Y274/H274,"0")+IFERROR(Y275/H275,"0")+IFERROR(Y276/H276,"0")+IFERROR(Y277/H277,"0")</f>
        <v>0</v>
      </c>
      <c r="Z278" s="43">
        <f>IFERROR(IF(Z272="",0,Z272),"0")+IFERROR(IF(Z273="",0,Z273),"0")+IFERROR(IF(Z274="",0,Z274),"0")+IFERROR(IF(Z275="",0,Z275),"0")+IFERROR(IF(Z276="",0,Z276),"0")+IFERROR(IF(Z277="",0,Z277),"0")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17" t="s">
        <v>40</v>
      </c>
      <c r="Q279" s="618"/>
      <c r="R279" s="618"/>
      <c r="S279" s="618"/>
      <c r="T279" s="618"/>
      <c r="U279" s="618"/>
      <c r="V279" s="619"/>
      <c r="W279" s="42" t="s">
        <v>0</v>
      </c>
      <c r="X279" s="43">
        <f>IFERROR(SUM(X272:X277),"0")</f>
        <v>0</v>
      </c>
      <c r="Y279" s="43">
        <f>IFERROR(SUM(Y272:Y277),"0")</f>
        <v>0</v>
      </c>
      <c r="Z279" s="42"/>
      <c r="AA279" s="67"/>
      <c r="AB279" s="67"/>
      <c r="AC279" s="67"/>
    </row>
    <row r="280" spans="1:68" ht="14.25" customHeight="1" x14ac:dyDescent="0.25">
      <c r="A280" s="612" t="s">
        <v>76</v>
      </c>
      <c r="B280" s="612"/>
      <c r="C280" s="612"/>
      <c r="D280" s="612"/>
      <c r="E280" s="612"/>
      <c r="F280" s="612"/>
      <c r="G280" s="612"/>
      <c r="H280" s="612"/>
      <c r="I280" s="612"/>
      <c r="J280" s="612"/>
      <c r="K280" s="612"/>
      <c r="L280" s="612"/>
      <c r="M280" s="612"/>
      <c r="N280" s="612"/>
      <c r="O280" s="612"/>
      <c r="P280" s="612"/>
      <c r="Q280" s="612"/>
      <c r="R280" s="612"/>
      <c r="S280" s="612"/>
      <c r="T280" s="612"/>
      <c r="U280" s="612"/>
      <c r="V280" s="612"/>
      <c r="W280" s="612"/>
      <c r="X280" s="612"/>
      <c r="Y280" s="612"/>
      <c r="Z280" s="612"/>
      <c r="AA280" s="66"/>
      <c r="AB280" s="66"/>
      <c r="AC280" s="80"/>
    </row>
    <row r="281" spans="1:68" ht="27" customHeight="1" x14ac:dyDescent="0.25">
      <c r="A281" s="63" t="s">
        <v>463</v>
      </c>
      <c r="B281" s="63" t="s">
        <v>464</v>
      </c>
      <c r="C281" s="36">
        <v>4301030878</v>
      </c>
      <c r="D281" s="613">
        <v>4607091387193</v>
      </c>
      <c r="E281" s="613"/>
      <c r="F281" s="62">
        <v>0.7</v>
      </c>
      <c r="G281" s="37">
        <v>6</v>
      </c>
      <c r="H281" s="62">
        <v>4.2</v>
      </c>
      <c r="I281" s="62">
        <v>4.47</v>
      </c>
      <c r="J281" s="37">
        <v>132</v>
      </c>
      <c r="K281" s="37" t="s">
        <v>120</v>
      </c>
      <c r="L281" s="37" t="s">
        <v>45</v>
      </c>
      <c r="M281" s="38" t="s">
        <v>80</v>
      </c>
      <c r="N281" s="38"/>
      <c r="O281" s="37">
        <v>35</v>
      </c>
      <c r="P281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81" s="615"/>
      <c r="R281" s="615"/>
      <c r="S281" s="615"/>
      <c r="T281" s="61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87" si="38"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4" t="s">
        <v>465</v>
      </c>
      <c r="AG281" s="78"/>
      <c r="AJ281" s="84" t="s">
        <v>45</v>
      </c>
      <c r="AK281" s="84">
        <v>0</v>
      </c>
      <c r="BB281" s="345" t="s">
        <v>66</v>
      </c>
      <c r="BM281" s="78">
        <f t="shared" ref="BM281:BM287" si="39">IFERROR(X281*I281/H281,"0")</f>
        <v>0</v>
      </c>
      <c r="BN281" s="78">
        <f t="shared" ref="BN281:BN287" si="40">IFERROR(Y281*I281/H281,"0")</f>
        <v>0</v>
      </c>
      <c r="BO281" s="78">
        <f t="shared" ref="BO281:BO287" si="41">IFERROR(1/J281*(X281/H281),"0")</f>
        <v>0</v>
      </c>
      <c r="BP281" s="78">
        <f t="shared" ref="BP281:BP287" si="42">IFERROR(1/J281*(Y281/H281),"0")</f>
        <v>0</v>
      </c>
    </row>
    <row r="282" spans="1:68" ht="27" customHeight="1" x14ac:dyDescent="0.25">
      <c r="A282" s="63" t="s">
        <v>466</v>
      </c>
      <c r="B282" s="63" t="s">
        <v>467</v>
      </c>
      <c r="C282" s="36">
        <v>4301031153</v>
      </c>
      <c r="D282" s="613">
        <v>4607091387230</v>
      </c>
      <c r="E282" s="613"/>
      <c r="F282" s="62">
        <v>0.7</v>
      </c>
      <c r="G282" s="37">
        <v>6</v>
      </c>
      <c r="H282" s="62">
        <v>4.2</v>
      </c>
      <c r="I282" s="62">
        <v>4.47</v>
      </c>
      <c r="J282" s="37">
        <v>132</v>
      </c>
      <c r="K282" s="37" t="s">
        <v>120</v>
      </c>
      <c r="L282" s="37" t="s">
        <v>45</v>
      </c>
      <c r="M282" s="38" t="s">
        <v>80</v>
      </c>
      <c r="N282" s="38"/>
      <c r="O282" s="37">
        <v>40</v>
      </c>
      <c r="P282" s="7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82" s="615"/>
      <c r="R282" s="615"/>
      <c r="S282" s="615"/>
      <c r="T282" s="61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38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6" t="s">
        <v>468</v>
      </c>
      <c r="AG282" s="78"/>
      <c r="AJ282" s="84" t="s">
        <v>45</v>
      </c>
      <c r="AK282" s="84">
        <v>0</v>
      </c>
      <c r="BB282" s="347" t="s">
        <v>66</v>
      </c>
      <c r="BM282" s="78">
        <f t="shared" si="39"/>
        <v>0</v>
      </c>
      <c r="BN282" s="78">
        <f t="shared" si="40"/>
        <v>0</v>
      </c>
      <c r="BO282" s="78">
        <f t="shared" si="41"/>
        <v>0</v>
      </c>
      <c r="BP282" s="78">
        <f t="shared" si="42"/>
        <v>0</v>
      </c>
    </row>
    <row r="283" spans="1:68" ht="27" customHeight="1" x14ac:dyDescent="0.25">
      <c r="A283" s="63" t="s">
        <v>469</v>
      </c>
      <c r="B283" s="63" t="s">
        <v>470</v>
      </c>
      <c r="C283" s="36">
        <v>4301031154</v>
      </c>
      <c r="D283" s="613">
        <v>4607091387292</v>
      </c>
      <c r="E283" s="613"/>
      <c r="F283" s="62">
        <v>0.73</v>
      </c>
      <c r="G283" s="37">
        <v>6</v>
      </c>
      <c r="H283" s="62">
        <v>4.38</v>
      </c>
      <c r="I283" s="62">
        <v>4.6500000000000004</v>
      </c>
      <c r="J283" s="37">
        <v>132</v>
      </c>
      <c r="K283" s="37" t="s">
        <v>120</v>
      </c>
      <c r="L283" s="37" t="s">
        <v>45</v>
      </c>
      <c r="M283" s="38" t="s">
        <v>80</v>
      </c>
      <c r="N283" s="38"/>
      <c r="O283" s="37">
        <v>45</v>
      </c>
      <c r="P283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83" s="615"/>
      <c r="R283" s="615"/>
      <c r="S283" s="615"/>
      <c r="T283" s="61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38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48" t="s">
        <v>471</v>
      </c>
      <c r="AG283" s="78"/>
      <c r="AJ283" s="84" t="s">
        <v>45</v>
      </c>
      <c r="AK283" s="84">
        <v>0</v>
      </c>
      <c r="BB283" s="349" t="s">
        <v>66</v>
      </c>
      <c r="BM283" s="78">
        <f t="shared" si="39"/>
        <v>0</v>
      </c>
      <c r="BN283" s="78">
        <f t="shared" si="40"/>
        <v>0</v>
      </c>
      <c r="BO283" s="78">
        <f t="shared" si="41"/>
        <v>0</v>
      </c>
      <c r="BP283" s="78">
        <f t="shared" si="42"/>
        <v>0</v>
      </c>
    </row>
    <row r="284" spans="1:68" ht="27" customHeight="1" x14ac:dyDescent="0.25">
      <c r="A284" s="63" t="s">
        <v>472</v>
      </c>
      <c r="B284" s="63" t="s">
        <v>473</v>
      </c>
      <c r="C284" s="36">
        <v>4301031152</v>
      </c>
      <c r="D284" s="613">
        <v>4607091387285</v>
      </c>
      <c r="E284" s="613"/>
      <c r="F284" s="62">
        <v>0.35</v>
      </c>
      <c r="G284" s="37">
        <v>6</v>
      </c>
      <c r="H284" s="62">
        <v>2.1</v>
      </c>
      <c r="I284" s="62">
        <v>2.23</v>
      </c>
      <c r="J284" s="37">
        <v>234</v>
      </c>
      <c r="K284" s="37" t="s">
        <v>81</v>
      </c>
      <c r="L284" s="37" t="s">
        <v>45</v>
      </c>
      <c r="M284" s="38" t="s">
        <v>80</v>
      </c>
      <c r="N284" s="38"/>
      <c r="O284" s="37">
        <v>40</v>
      </c>
      <c r="P284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84" s="615"/>
      <c r="R284" s="615"/>
      <c r="S284" s="615"/>
      <c r="T284" s="61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38"/>
        <v>0</v>
      </c>
      <c r="Z284" s="41" t="str">
        <f>IFERROR(IF(Y284=0,"",ROUNDUP(Y284/H284,0)*0.00502),"")</f>
        <v/>
      </c>
      <c r="AA284" s="68" t="s">
        <v>45</v>
      </c>
      <c r="AB284" s="69" t="s">
        <v>45</v>
      </c>
      <c r="AC284" s="350" t="s">
        <v>468</v>
      </c>
      <c r="AG284" s="78"/>
      <c r="AJ284" s="84" t="s">
        <v>45</v>
      </c>
      <c r="AK284" s="84">
        <v>0</v>
      </c>
      <c r="BB284" s="351" t="s">
        <v>66</v>
      </c>
      <c r="BM284" s="78">
        <f t="shared" si="39"/>
        <v>0</v>
      </c>
      <c r="BN284" s="78">
        <f t="shared" si="40"/>
        <v>0</v>
      </c>
      <c r="BO284" s="78">
        <f t="shared" si="41"/>
        <v>0</v>
      </c>
      <c r="BP284" s="78">
        <f t="shared" si="42"/>
        <v>0</v>
      </c>
    </row>
    <row r="285" spans="1:68" ht="27" customHeight="1" x14ac:dyDescent="0.25">
      <c r="A285" s="63" t="s">
        <v>474</v>
      </c>
      <c r="B285" s="63" t="s">
        <v>475</v>
      </c>
      <c r="C285" s="36">
        <v>4301031305</v>
      </c>
      <c r="D285" s="613">
        <v>4607091389845</v>
      </c>
      <c r="E285" s="613"/>
      <c r="F285" s="62">
        <v>0.35</v>
      </c>
      <c r="G285" s="37">
        <v>6</v>
      </c>
      <c r="H285" s="62">
        <v>2.1</v>
      </c>
      <c r="I285" s="62">
        <v>2.2000000000000002</v>
      </c>
      <c r="J285" s="37">
        <v>234</v>
      </c>
      <c r="K285" s="37" t="s">
        <v>81</v>
      </c>
      <c r="L285" s="37" t="s">
        <v>45</v>
      </c>
      <c r="M285" s="38" t="s">
        <v>80</v>
      </c>
      <c r="N285" s="38"/>
      <c r="O285" s="37">
        <v>40</v>
      </c>
      <c r="P285" s="75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85" s="615"/>
      <c r="R285" s="615"/>
      <c r="S285" s="615"/>
      <c r="T285" s="61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38"/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52" t="s">
        <v>476</v>
      </c>
      <c r="AG285" s="78"/>
      <c r="AJ285" s="84" t="s">
        <v>45</v>
      </c>
      <c r="AK285" s="84">
        <v>0</v>
      </c>
      <c r="BB285" s="353" t="s">
        <v>66</v>
      </c>
      <c r="BM285" s="78">
        <f t="shared" si="39"/>
        <v>0</v>
      </c>
      <c r="BN285" s="78">
        <f t="shared" si="40"/>
        <v>0</v>
      </c>
      <c r="BO285" s="78">
        <f t="shared" si="41"/>
        <v>0</v>
      </c>
      <c r="BP285" s="78">
        <f t="shared" si="42"/>
        <v>0</v>
      </c>
    </row>
    <row r="286" spans="1:68" ht="27" customHeight="1" x14ac:dyDescent="0.25">
      <c r="A286" s="63" t="s">
        <v>477</v>
      </c>
      <c r="B286" s="63" t="s">
        <v>478</v>
      </c>
      <c r="C286" s="36">
        <v>4301031306</v>
      </c>
      <c r="D286" s="613">
        <v>4680115882881</v>
      </c>
      <c r="E286" s="613"/>
      <c r="F286" s="62">
        <v>0.28000000000000003</v>
      </c>
      <c r="G286" s="37">
        <v>6</v>
      </c>
      <c r="H286" s="62">
        <v>1.68</v>
      </c>
      <c r="I286" s="62">
        <v>1.81</v>
      </c>
      <c r="J286" s="37">
        <v>234</v>
      </c>
      <c r="K286" s="37" t="s">
        <v>81</v>
      </c>
      <c r="L286" s="37" t="s">
        <v>45</v>
      </c>
      <c r="M286" s="38" t="s">
        <v>80</v>
      </c>
      <c r="N286" s="38"/>
      <c r="O286" s="37">
        <v>40</v>
      </c>
      <c r="P286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86" s="615"/>
      <c r="R286" s="615"/>
      <c r="S286" s="615"/>
      <c r="T286" s="61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38"/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54" t="s">
        <v>476</v>
      </c>
      <c r="AG286" s="78"/>
      <c r="AJ286" s="84" t="s">
        <v>45</v>
      </c>
      <c r="AK286" s="84">
        <v>0</v>
      </c>
      <c r="BB286" s="355" t="s">
        <v>66</v>
      </c>
      <c r="BM286" s="78">
        <f t="shared" si="39"/>
        <v>0</v>
      </c>
      <c r="BN286" s="78">
        <f t="shared" si="40"/>
        <v>0</v>
      </c>
      <c r="BO286" s="78">
        <f t="shared" si="41"/>
        <v>0</v>
      </c>
      <c r="BP286" s="78">
        <f t="shared" si="42"/>
        <v>0</v>
      </c>
    </row>
    <row r="287" spans="1:68" ht="27" customHeight="1" x14ac:dyDescent="0.25">
      <c r="A287" s="63" t="s">
        <v>479</v>
      </c>
      <c r="B287" s="63" t="s">
        <v>480</v>
      </c>
      <c r="C287" s="36">
        <v>4301031066</v>
      </c>
      <c r="D287" s="613">
        <v>4607091383836</v>
      </c>
      <c r="E287" s="613"/>
      <c r="F287" s="62">
        <v>0.3</v>
      </c>
      <c r="G287" s="37">
        <v>6</v>
      </c>
      <c r="H287" s="62">
        <v>1.8</v>
      </c>
      <c r="I287" s="62">
        <v>2.028</v>
      </c>
      <c r="J287" s="37">
        <v>182</v>
      </c>
      <c r="K287" s="37" t="s">
        <v>88</v>
      </c>
      <c r="L287" s="37" t="s">
        <v>45</v>
      </c>
      <c r="M287" s="38" t="s">
        <v>80</v>
      </c>
      <c r="N287" s="38"/>
      <c r="O287" s="37">
        <v>40</v>
      </c>
      <c r="P287" s="75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7" s="615"/>
      <c r="R287" s="615"/>
      <c r="S287" s="615"/>
      <c r="T287" s="61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38"/>
        <v>0</v>
      </c>
      <c r="Z287" s="41" t="str">
        <f>IFERROR(IF(Y287=0,"",ROUNDUP(Y287/H287,0)*0.00651),"")</f>
        <v/>
      </c>
      <c r="AA287" s="68" t="s">
        <v>45</v>
      </c>
      <c r="AB287" s="69" t="s">
        <v>45</v>
      </c>
      <c r="AC287" s="356" t="s">
        <v>481</v>
      </c>
      <c r="AG287" s="78"/>
      <c r="AJ287" s="84" t="s">
        <v>45</v>
      </c>
      <c r="AK287" s="84">
        <v>0</v>
      </c>
      <c r="BB287" s="357" t="s">
        <v>66</v>
      </c>
      <c r="BM287" s="78">
        <f t="shared" si="39"/>
        <v>0</v>
      </c>
      <c r="BN287" s="78">
        <f t="shared" si="40"/>
        <v>0</v>
      </c>
      <c r="BO287" s="78">
        <f t="shared" si="41"/>
        <v>0</v>
      </c>
      <c r="BP287" s="78">
        <f t="shared" si="42"/>
        <v>0</v>
      </c>
    </row>
    <row r="288" spans="1:68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17" t="s">
        <v>40</v>
      </c>
      <c r="Q288" s="618"/>
      <c r="R288" s="618"/>
      <c r="S288" s="618"/>
      <c r="T288" s="618"/>
      <c r="U288" s="618"/>
      <c r="V288" s="619"/>
      <c r="W288" s="42" t="s">
        <v>39</v>
      </c>
      <c r="X288" s="43">
        <f>IFERROR(X281/H281,"0")+IFERROR(X282/H282,"0")+IFERROR(X283/H283,"0")+IFERROR(X284/H284,"0")+IFERROR(X285/H285,"0")+IFERROR(X286/H286,"0")+IFERROR(X287/H287,"0")</f>
        <v>0</v>
      </c>
      <c r="Y288" s="43">
        <f>IFERROR(Y281/H281,"0")+IFERROR(Y282/H282,"0")+IFERROR(Y283/H283,"0")+IFERROR(Y284/H284,"0")+IFERROR(Y285/H285,"0")+IFERROR(Y286/H286,"0")+IFERROR(Y287/H287,"0")</f>
        <v>0</v>
      </c>
      <c r="Z288" s="43">
        <f>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620"/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1"/>
      <c r="P289" s="617" t="s">
        <v>40</v>
      </c>
      <c r="Q289" s="618"/>
      <c r="R289" s="618"/>
      <c r="S289" s="618"/>
      <c r="T289" s="618"/>
      <c r="U289" s="618"/>
      <c r="V289" s="619"/>
      <c r="W289" s="42" t="s">
        <v>0</v>
      </c>
      <c r="X289" s="43">
        <f>IFERROR(SUM(X281:X287),"0")</f>
        <v>0</v>
      </c>
      <c r="Y289" s="43">
        <f>IFERROR(SUM(Y281:Y287),"0")</f>
        <v>0</v>
      </c>
      <c r="Z289" s="42"/>
      <c r="AA289" s="67"/>
      <c r="AB289" s="67"/>
      <c r="AC289" s="67"/>
    </row>
    <row r="290" spans="1:68" ht="14.25" customHeight="1" x14ac:dyDescent="0.25">
      <c r="A290" s="612" t="s">
        <v>82</v>
      </c>
      <c r="B290" s="612"/>
      <c r="C290" s="612"/>
      <c r="D290" s="612"/>
      <c r="E290" s="612"/>
      <c r="F290" s="612"/>
      <c r="G290" s="612"/>
      <c r="H290" s="612"/>
      <c r="I290" s="612"/>
      <c r="J290" s="612"/>
      <c r="K290" s="612"/>
      <c r="L290" s="612"/>
      <c r="M290" s="612"/>
      <c r="N290" s="612"/>
      <c r="O290" s="612"/>
      <c r="P290" s="612"/>
      <c r="Q290" s="612"/>
      <c r="R290" s="612"/>
      <c r="S290" s="612"/>
      <c r="T290" s="612"/>
      <c r="U290" s="612"/>
      <c r="V290" s="612"/>
      <c r="W290" s="612"/>
      <c r="X290" s="612"/>
      <c r="Y290" s="612"/>
      <c r="Z290" s="612"/>
      <c r="AA290" s="66"/>
      <c r="AB290" s="66"/>
      <c r="AC290" s="80"/>
    </row>
    <row r="291" spans="1:68" ht="27" customHeight="1" x14ac:dyDescent="0.25">
      <c r="A291" s="63" t="s">
        <v>482</v>
      </c>
      <c r="B291" s="63" t="s">
        <v>483</v>
      </c>
      <c r="C291" s="36">
        <v>4301051100</v>
      </c>
      <c r="D291" s="613">
        <v>4607091387766</v>
      </c>
      <c r="E291" s="613"/>
      <c r="F291" s="62">
        <v>1.3</v>
      </c>
      <c r="G291" s="37">
        <v>6</v>
      </c>
      <c r="H291" s="62">
        <v>7.8</v>
      </c>
      <c r="I291" s="62">
        <v>8.3130000000000006</v>
      </c>
      <c r="J291" s="37">
        <v>64</v>
      </c>
      <c r="K291" s="37" t="s">
        <v>117</v>
      </c>
      <c r="L291" s="37" t="s">
        <v>45</v>
      </c>
      <c r="M291" s="38" t="s">
        <v>92</v>
      </c>
      <c r="N291" s="38"/>
      <c r="O291" s="37">
        <v>40</v>
      </c>
      <c r="P291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91" s="615"/>
      <c r="R291" s="615"/>
      <c r="S291" s="615"/>
      <c r="T291" s="61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8" t="s">
        <v>484</v>
      </c>
      <c r="AG291" s="78"/>
      <c r="AJ291" s="84" t="s">
        <v>45</v>
      </c>
      <c r="AK291" s="84">
        <v>0</v>
      </c>
      <c r="BB291" s="35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485</v>
      </c>
      <c r="B292" s="63" t="s">
        <v>486</v>
      </c>
      <c r="C292" s="36">
        <v>4301051818</v>
      </c>
      <c r="D292" s="613">
        <v>4607091387957</v>
      </c>
      <c r="E292" s="613"/>
      <c r="F292" s="62">
        <v>1.3</v>
      </c>
      <c r="G292" s="37">
        <v>6</v>
      </c>
      <c r="H292" s="62">
        <v>7.8</v>
      </c>
      <c r="I292" s="62">
        <v>8.3190000000000008</v>
      </c>
      <c r="J292" s="37">
        <v>64</v>
      </c>
      <c r="K292" s="37" t="s">
        <v>117</v>
      </c>
      <c r="L292" s="37" t="s">
        <v>45</v>
      </c>
      <c r="M292" s="38" t="s">
        <v>92</v>
      </c>
      <c r="N292" s="38"/>
      <c r="O292" s="37">
        <v>40</v>
      </c>
      <c r="P292" s="7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92" s="615"/>
      <c r="R292" s="615"/>
      <c r="S292" s="615"/>
      <c r="T292" s="61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60" t="s">
        <v>487</v>
      </c>
      <c r="AG292" s="78"/>
      <c r="AJ292" s="84" t="s">
        <v>45</v>
      </c>
      <c r="AK292" s="84">
        <v>0</v>
      </c>
      <c r="BB292" s="36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488</v>
      </c>
      <c r="B293" s="63" t="s">
        <v>489</v>
      </c>
      <c r="C293" s="36">
        <v>4301051819</v>
      </c>
      <c r="D293" s="613">
        <v>4607091387964</v>
      </c>
      <c r="E293" s="613"/>
      <c r="F293" s="62">
        <v>1.35</v>
      </c>
      <c r="G293" s="37">
        <v>6</v>
      </c>
      <c r="H293" s="62">
        <v>8.1</v>
      </c>
      <c r="I293" s="62">
        <v>8.6010000000000009</v>
      </c>
      <c r="J293" s="37">
        <v>64</v>
      </c>
      <c r="K293" s="37" t="s">
        <v>117</v>
      </c>
      <c r="L293" s="37" t="s">
        <v>45</v>
      </c>
      <c r="M293" s="38" t="s">
        <v>92</v>
      </c>
      <c r="N293" s="38"/>
      <c r="O293" s="37">
        <v>40</v>
      </c>
      <c r="P293" s="7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93" s="615"/>
      <c r="R293" s="615"/>
      <c r="S293" s="615"/>
      <c r="T293" s="61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62" t="s">
        <v>490</v>
      </c>
      <c r="AG293" s="78"/>
      <c r="AJ293" s="84" t="s">
        <v>45</v>
      </c>
      <c r="AK293" s="84">
        <v>0</v>
      </c>
      <c r="BB293" s="363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491</v>
      </c>
      <c r="B294" s="63" t="s">
        <v>492</v>
      </c>
      <c r="C294" s="36">
        <v>4301051734</v>
      </c>
      <c r="D294" s="613">
        <v>4680115884588</v>
      </c>
      <c r="E294" s="613"/>
      <c r="F294" s="62">
        <v>0.5</v>
      </c>
      <c r="G294" s="37">
        <v>6</v>
      </c>
      <c r="H294" s="62">
        <v>3</v>
      </c>
      <c r="I294" s="62">
        <v>3.246</v>
      </c>
      <c r="J294" s="37">
        <v>182</v>
      </c>
      <c r="K294" s="37" t="s">
        <v>88</v>
      </c>
      <c r="L294" s="37" t="s">
        <v>45</v>
      </c>
      <c r="M294" s="38" t="s">
        <v>92</v>
      </c>
      <c r="N294" s="38"/>
      <c r="O294" s="37">
        <v>40</v>
      </c>
      <c r="P294" s="7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94" s="615"/>
      <c r="R294" s="615"/>
      <c r="S294" s="615"/>
      <c r="T294" s="61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493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27" customHeight="1" x14ac:dyDescent="0.25">
      <c r="A295" s="63" t="s">
        <v>494</v>
      </c>
      <c r="B295" s="63" t="s">
        <v>495</v>
      </c>
      <c r="C295" s="36">
        <v>4301051578</v>
      </c>
      <c r="D295" s="613">
        <v>4607091387513</v>
      </c>
      <c r="E295" s="613"/>
      <c r="F295" s="62">
        <v>0.45</v>
      </c>
      <c r="G295" s="37">
        <v>6</v>
      </c>
      <c r="H295" s="62">
        <v>2.7</v>
      </c>
      <c r="I295" s="62">
        <v>2.9580000000000002</v>
      </c>
      <c r="J295" s="37">
        <v>182</v>
      </c>
      <c r="K295" s="37" t="s">
        <v>88</v>
      </c>
      <c r="L295" s="37" t="s">
        <v>45</v>
      </c>
      <c r="M295" s="38" t="s">
        <v>87</v>
      </c>
      <c r="N295" s="38"/>
      <c r="O295" s="37">
        <v>40</v>
      </c>
      <c r="P295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95" s="615"/>
      <c r="R295" s="615"/>
      <c r="S295" s="615"/>
      <c r="T295" s="616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496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620"/>
      <c r="B296" s="620"/>
      <c r="C296" s="620"/>
      <c r="D296" s="620"/>
      <c r="E296" s="620"/>
      <c r="F296" s="620"/>
      <c r="G296" s="620"/>
      <c r="H296" s="620"/>
      <c r="I296" s="620"/>
      <c r="J296" s="620"/>
      <c r="K296" s="620"/>
      <c r="L296" s="620"/>
      <c r="M296" s="620"/>
      <c r="N296" s="620"/>
      <c r="O296" s="621"/>
      <c r="P296" s="617" t="s">
        <v>40</v>
      </c>
      <c r="Q296" s="618"/>
      <c r="R296" s="618"/>
      <c r="S296" s="618"/>
      <c r="T296" s="618"/>
      <c r="U296" s="618"/>
      <c r="V296" s="619"/>
      <c r="W296" s="42" t="s">
        <v>39</v>
      </c>
      <c r="X296" s="43">
        <f>IFERROR(X291/H291,"0")+IFERROR(X292/H292,"0")+IFERROR(X293/H293,"0")+IFERROR(X294/H294,"0")+IFERROR(X295/H295,"0")</f>
        <v>0</v>
      </c>
      <c r="Y296" s="43">
        <f>IFERROR(Y291/H291,"0")+IFERROR(Y292/H292,"0")+IFERROR(Y293/H293,"0")+IFERROR(Y294/H294,"0")+IFERROR(Y295/H295,"0")</f>
        <v>0</v>
      </c>
      <c r="Z296" s="43">
        <f>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20"/>
      <c r="B297" s="620"/>
      <c r="C297" s="620"/>
      <c r="D297" s="620"/>
      <c r="E297" s="620"/>
      <c r="F297" s="620"/>
      <c r="G297" s="620"/>
      <c r="H297" s="620"/>
      <c r="I297" s="620"/>
      <c r="J297" s="620"/>
      <c r="K297" s="620"/>
      <c r="L297" s="620"/>
      <c r="M297" s="620"/>
      <c r="N297" s="620"/>
      <c r="O297" s="621"/>
      <c r="P297" s="617" t="s">
        <v>40</v>
      </c>
      <c r="Q297" s="618"/>
      <c r="R297" s="618"/>
      <c r="S297" s="618"/>
      <c r="T297" s="618"/>
      <c r="U297" s="618"/>
      <c r="V297" s="619"/>
      <c r="W297" s="42" t="s">
        <v>0</v>
      </c>
      <c r="X297" s="43">
        <f>IFERROR(SUM(X291:X295),"0")</f>
        <v>0</v>
      </c>
      <c r="Y297" s="43">
        <f>IFERROR(SUM(Y291:Y295),"0")</f>
        <v>0</v>
      </c>
      <c r="Z297" s="42"/>
      <c r="AA297" s="67"/>
      <c r="AB297" s="67"/>
      <c r="AC297" s="67"/>
    </row>
    <row r="298" spans="1:68" ht="14.25" customHeight="1" x14ac:dyDescent="0.25">
      <c r="A298" s="612" t="s">
        <v>174</v>
      </c>
      <c r="B298" s="612"/>
      <c r="C298" s="612"/>
      <c r="D298" s="612"/>
      <c r="E298" s="612"/>
      <c r="F298" s="612"/>
      <c r="G298" s="612"/>
      <c r="H298" s="612"/>
      <c r="I298" s="612"/>
      <c r="J298" s="612"/>
      <c r="K298" s="612"/>
      <c r="L298" s="612"/>
      <c r="M298" s="612"/>
      <c r="N298" s="612"/>
      <c r="O298" s="612"/>
      <c r="P298" s="612"/>
      <c r="Q298" s="612"/>
      <c r="R298" s="612"/>
      <c r="S298" s="612"/>
      <c r="T298" s="612"/>
      <c r="U298" s="612"/>
      <c r="V298" s="612"/>
      <c r="W298" s="612"/>
      <c r="X298" s="612"/>
      <c r="Y298" s="612"/>
      <c r="Z298" s="612"/>
      <c r="AA298" s="66"/>
      <c r="AB298" s="66"/>
      <c r="AC298" s="80"/>
    </row>
    <row r="299" spans="1:68" ht="27" customHeight="1" x14ac:dyDescent="0.25">
      <c r="A299" s="63" t="s">
        <v>497</v>
      </c>
      <c r="B299" s="63" t="s">
        <v>498</v>
      </c>
      <c r="C299" s="36">
        <v>4301060387</v>
      </c>
      <c r="D299" s="613">
        <v>4607091380880</v>
      </c>
      <c r="E299" s="613"/>
      <c r="F299" s="62">
        <v>1.4</v>
      </c>
      <c r="G299" s="37">
        <v>6</v>
      </c>
      <c r="H299" s="62">
        <v>8.4</v>
      </c>
      <c r="I299" s="62">
        <v>8.9190000000000005</v>
      </c>
      <c r="J299" s="37">
        <v>64</v>
      </c>
      <c r="K299" s="37" t="s">
        <v>117</v>
      </c>
      <c r="L299" s="37" t="s">
        <v>45</v>
      </c>
      <c r="M299" s="38" t="s">
        <v>92</v>
      </c>
      <c r="N299" s="38"/>
      <c r="O299" s="37">
        <v>30</v>
      </c>
      <c r="P299" s="7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99" s="615"/>
      <c r="R299" s="615"/>
      <c r="S299" s="615"/>
      <c r="T299" s="61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68" t="s">
        <v>499</v>
      </c>
      <c r="AG299" s="78"/>
      <c r="AJ299" s="84" t="s">
        <v>45</v>
      </c>
      <c r="AK299" s="84">
        <v>0</v>
      </c>
      <c r="BB299" s="369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500</v>
      </c>
      <c r="B300" s="63" t="s">
        <v>501</v>
      </c>
      <c r="C300" s="36">
        <v>4301060406</v>
      </c>
      <c r="D300" s="613">
        <v>4607091384482</v>
      </c>
      <c r="E300" s="613"/>
      <c r="F300" s="62">
        <v>1.3</v>
      </c>
      <c r="G300" s="37">
        <v>6</v>
      </c>
      <c r="H300" s="62">
        <v>7.8</v>
      </c>
      <c r="I300" s="62">
        <v>8.3190000000000008</v>
      </c>
      <c r="J300" s="37">
        <v>64</v>
      </c>
      <c r="K300" s="37" t="s">
        <v>117</v>
      </c>
      <c r="L300" s="37" t="s">
        <v>45</v>
      </c>
      <c r="M300" s="38" t="s">
        <v>92</v>
      </c>
      <c r="N300" s="38"/>
      <c r="O300" s="37">
        <v>30</v>
      </c>
      <c r="P300" s="7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00" s="615"/>
      <c r="R300" s="615"/>
      <c r="S300" s="615"/>
      <c r="T300" s="61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IFERROR(IF(Y300=0,"",ROUNDUP(Y300/H300,0)*0.01898),"")</f>
        <v/>
      </c>
      <c r="AA300" s="68" t="s">
        <v>45</v>
      </c>
      <c r="AB300" s="69" t="s">
        <v>45</v>
      </c>
      <c r="AC300" s="370" t="s">
        <v>502</v>
      </c>
      <c r="AG300" s="78"/>
      <c r="AJ300" s="84" t="s">
        <v>45</v>
      </c>
      <c r="AK300" s="84">
        <v>0</v>
      </c>
      <c r="BB300" s="37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16.5" customHeight="1" x14ac:dyDescent="0.25">
      <c r="A301" s="63" t="s">
        <v>503</v>
      </c>
      <c r="B301" s="63" t="s">
        <v>504</v>
      </c>
      <c r="C301" s="36">
        <v>4301060484</v>
      </c>
      <c r="D301" s="613">
        <v>4607091380897</v>
      </c>
      <c r="E301" s="613"/>
      <c r="F301" s="62">
        <v>1.4</v>
      </c>
      <c r="G301" s="37">
        <v>6</v>
      </c>
      <c r="H301" s="62">
        <v>8.4</v>
      </c>
      <c r="I301" s="62">
        <v>8.9190000000000005</v>
      </c>
      <c r="J301" s="37">
        <v>64</v>
      </c>
      <c r="K301" s="37" t="s">
        <v>117</v>
      </c>
      <c r="L301" s="37" t="s">
        <v>45</v>
      </c>
      <c r="M301" s="38" t="s">
        <v>87</v>
      </c>
      <c r="N301" s="38"/>
      <c r="O301" s="37">
        <v>30</v>
      </c>
      <c r="P301" s="7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01" s="615"/>
      <c r="R301" s="615"/>
      <c r="S301" s="615"/>
      <c r="T301" s="61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72" t="s">
        <v>505</v>
      </c>
      <c r="AG301" s="78"/>
      <c r="AJ301" s="84" t="s">
        <v>45</v>
      </c>
      <c r="AK301" s="84">
        <v>0</v>
      </c>
      <c r="BB301" s="373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620"/>
      <c r="B302" s="620"/>
      <c r="C302" s="620"/>
      <c r="D302" s="620"/>
      <c r="E302" s="620"/>
      <c r="F302" s="620"/>
      <c r="G302" s="620"/>
      <c r="H302" s="620"/>
      <c r="I302" s="620"/>
      <c r="J302" s="620"/>
      <c r="K302" s="620"/>
      <c r="L302" s="620"/>
      <c r="M302" s="620"/>
      <c r="N302" s="620"/>
      <c r="O302" s="621"/>
      <c r="P302" s="617" t="s">
        <v>40</v>
      </c>
      <c r="Q302" s="618"/>
      <c r="R302" s="618"/>
      <c r="S302" s="618"/>
      <c r="T302" s="618"/>
      <c r="U302" s="618"/>
      <c r="V302" s="619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20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17" t="s">
        <v>40</v>
      </c>
      <c r="Q303" s="618"/>
      <c r="R303" s="618"/>
      <c r="S303" s="618"/>
      <c r="T303" s="618"/>
      <c r="U303" s="618"/>
      <c r="V303" s="619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4.25" customHeight="1" x14ac:dyDescent="0.25">
      <c r="A304" s="612" t="s">
        <v>104</v>
      </c>
      <c r="B304" s="612"/>
      <c r="C304" s="612"/>
      <c r="D304" s="612"/>
      <c r="E304" s="612"/>
      <c r="F304" s="612"/>
      <c r="G304" s="612"/>
      <c r="H304" s="612"/>
      <c r="I304" s="612"/>
      <c r="J304" s="612"/>
      <c r="K304" s="612"/>
      <c r="L304" s="612"/>
      <c r="M304" s="612"/>
      <c r="N304" s="612"/>
      <c r="O304" s="612"/>
      <c r="P304" s="612"/>
      <c r="Q304" s="612"/>
      <c r="R304" s="612"/>
      <c r="S304" s="612"/>
      <c r="T304" s="612"/>
      <c r="U304" s="612"/>
      <c r="V304" s="612"/>
      <c r="W304" s="612"/>
      <c r="X304" s="612"/>
      <c r="Y304" s="612"/>
      <c r="Z304" s="612"/>
      <c r="AA304" s="66"/>
      <c r="AB304" s="66"/>
      <c r="AC304" s="80"/>
    </row>
    <row r="305" spans="1:68" ht="27" customHeight="1" x14ac:dyDescent="0.25">
      <c r="A305" s="63" t="s">
        <v>506</v>
      </c>
      <c r="B305" s="63" t="s">
        <v>507</v>
      </c>
      <c r="C305" s="36">
        <v>4301030235</v>
      </c>
      <c r="D305" s="613">
        <v>4607091388381</v>
      </c>
      <c r="E305" s="613"/>
      <c r="F305" s="62">
        <v>0.38</v>
      </c>
      <c r="G305" s="37">
        <v>8</v>
      </c>
      <c r="H305" s="62">
        <v>3.04</v>
      </c>
      <c r="I305" s="62">
        <v>3.33</v>
      </c>
      <c r="J305" s="37">
        <v>132</v>
      </c>
      <c r="K305" s="37" t="s">
        <v>120</v>
      </c>
      <c r="L305" s="37" t="s">
        <v>45</v>
      </c>
      <c r="M305" s="38" t="s">
        <v>109</v>
      </c>
      <c r="N305" s="38"/>
      <c r="O305" s="37">
        <v>180</v>
      </c>
      <c r="P305" s="765" t="s">
        <v>508</v>
      </c>
      <c r="Q305" s="615"/>
      <c r="R305" s="615"/>
      <c r="S305" s="615"/>
      <c r="T305" s="61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4" t="s">
        <v>509</v>
      </c>
      <c r="AG305" s="78"/>
      <c r="AJ305" s="84" t="s">
        <v>45</v>
      </c>
      <c r="AK305" s="84">
        <v>0</v>
      </c>
      <c r="BB305" s="375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510</v>
      </c>
      <c r="B306" s="63" t="s">
        <v>511</v>
      </c>
      <c r="C306" s="36">
        <v>4301030232</v>
      </c>
      <c r="D306" s="613">
        <v>4607091388374</v>
      </c>
      <c r="E306" s="613"/>
      <c r="F306" s="62">
        <v>0.38</v>
      </c>
      <c r="G306" s="37">
        <v>8</v>
      </c>
      <c r="H306" s="62">
        <v>3.04</v>
      </c>
      <c r="I306" s="62">
        <v>3.29</v>
      </c>
      <c r="J306" s="37">
        <v>132</v>
      </c>
      <c r="K306" s="37" t="s">
        <v>120</v>
      </c>
      <c r="L306" s="37" t="s">
        <v>45</v>
      </c>
      <c r="M306" s="38" t="s">
        <v>109</v>
      </c>
      <c r="N306" s="38"/>
      <c r="O306" s="37">
        <v>180</v>
      </c>
      <c r="P306" s="766" t="s">
        <v>512</v>
      </c>
      <c r="Q306" s="615"/>
      <c r="R306" s="615"/>
      <c r="S306" s="615"/>
      <c r="T306" s="61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76" t="s">
        <v>509</v>
      </c>
      <c r="AG306" s="78"/>
      <c r="AJ306" s="84" t="s">
        <v>45</v>
      </c>
      <c r="AK306" s="84">
        <v>0</v>
      </c>
      <c r="BB306" s="37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513</v>
      </c>
      <c r="B307" s="63" t="s">
        <v>514</v>
      </c>
      <c r="C307" s="36">
        <v>4301032015</v>
      </c>
      <c r="D307" s="613">
        <v>4607091383102</v>
      </c>
      <c r="E307" s="613"/>
      <c r="F307" s="62">
        <v>0.17</v>
      </c>
      <c r="G307" s="37">
        <v>15</v>
      </c>
      <c r="H307" s="62">
        <v>2.5499999999999998</v>
      </c>
      <c r="I307" s="62">
        <v>2.9550000000000001</v>
      </c>
      <c r="J307" s="37">
        <v>182</v>
      </c>
      <c r="K307" s="37" t="s">
        <v>88</v>
      </c>
      <c r="L307" s="37" t="s">
        <v>45</v>
      </c>
      <c r="M307" s="38" t="s">
        <v>109</v>
      </c>
      <c r="N307" s="38"/>
      <c r="O307" s="37">
        <v>180</v>
      </c>
      <c r="P307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07" s="615"/>
      <c r="R307" s="615"/>
      <c r="S307" s="615"/>
      <c r="T307" s="61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8" t="s">
        <v>515</v>
      </c>
      <c r="AG307" s="78"/>
      <c r="AJ307" s="84" t="s">
        <v>45</v>
      </c>
      <c r="AK307" s="84">
        <v>0</v>
      </c>
      <c r="BB307" s="37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516</v>
      </c>
      <c r="B308" s="63" t="s">
        <v>517</v>
      </c>
      <c r="C308" s="36">
        <v>4301030233</v>
      </c>
      <c r="D308" s="613">
        <v>4607091388404</v>
      </c>
      <c r="E308" s="613"/>
      <c r="F308" s="62">
        <v>0.17</v>
      </c>
      <c r="G308" s="37">
        <v>15</v>
      </c>
      <c r="H308" s="62">
        <v>2.5499999999999998</v>
      </c>
      <c r="I308" s="62">
        <v>2.88</v>
      </c>
      <c r="J308" s="37">
        <v>182</v>
      </c>
      <c r="K308" s="37" t="s">
        <v>88</v>
      </c>
      <c r="L308" s="37" t="s">
        <v>45</v>
      </c>
      <c r="M308" s="38" t="s">
        <v>109</v>
      </c>
      <c r="N308" s="38"/>
      <c r="O308" s="37">
        <v>180</v>
      </c>
      <c r="P308" s="7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08" s="615"/>
      <c r="R308" s="615"/>
      <c r="S308" s="615"/>
      <c r="T308" s="61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80" t="s">
        <v>509</v>
      </c>
      <c r="AG308" s="78"/>
      <c r="AJ308" s="84" t="s">
        <v>45</v>
      </c>
      <c r="AK308" s="84">
        <v>0</v>
      </c>
      <c r="BB308" s="38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620"/>
      <c r="B309" s="620"/>
      <c r="C309" s="620"/>
      <c r="D309" s="620"/>
      <c r="E309" s="620"/>
      <c r="F309" s="620"/>
      <c r="G309" s="620"/>
      <c r="H309" s="620"/>
      <c r="I309" s="620"/>
      <c r="J309" s="620"/>
      <c r="K309" s="620"/>
      <c r="L309" s="620"/>
      <c r="M309" s="620"/>
      <c r="N309" s="620"/>
      <c r="O309" s="621"/>
      <c r="P309" s="617" t="s">
        <v>40</v>
      </c>
      <c r="Q309" s="618"/>
      <c r="R309" s="618"/>
      <c r="S309" s="618"/>
      <c r="T309" s="618"/>
      <c r="U309" s="618"/>
      <c r="V309" s="619"/>
      <c r="W309" s="42" t="s">
        <v>39</v>
      </c>
      <c r="X309" s="43">
        <f>IFERROR(X305/H305,"0")+IFERROR(X306/H306,"0")+IFERROR(X307/H307,"0")+IFERROR(X308/H308,"0")</f>
        <v>0</v>
      </c>
      <c r="Y309" s="43">
        <f>IFERROR(Y305/H305,"0")+IFERROR(Y306/H306,"0")+IFERROR(Y307/H307,"0")+IFERROR(Y308/H308,"0")</f>
        <v>0</v>
      </c>
      <c r="Z309" s="43">
        <f>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20"/>
      <c r="B310" s="620"/>
      <c r="C310" s="620"/>
      <c r="D310" s="620"/>
      <c r="E310" s="620"/>
      <c r="F310" s="620"/>
      <c r="G310" s="620"/>
      <c r="H310" s="620"/>
      <c r="I310" s="620"/>
      <c r="J310" s="620"/>
      <c r="K310" s="620"/>
      <c r="L310" s="620"/>
      <c r="M310" s="620"/>
      <c r="N310" s="620"/>
      <c r="O310" s="621"/>
      <c r="P310" s="617" t="s">
        <v>40</v>
      </c>
      <c r="Q310" s="618"/>
      <c r="R310" s="618"/>
      <c r="S310" s="618"/>
      <c r="T310" s="618"/>
      <c r="U310" s="618"/>
      <c r="V310" s="619"/>
      <c r="W310" s="42" t="s">
        <v>0</v>
      </c>
      <c r="X310" s="43">
        <f>IFERROR(SUM(X305:X308),"0")</f>
        <v>0</v>
      </c>
      <c r="Y310" s="43">
        <f>IFERROR(SUM(Y305:Y308),"0")</f>
        <v>0</v>
      </c>
      <c r="Z310" s="42"/>
      <c r="AA310" s="67"/>
      <c r="AB310" s="67"/>
      <c r="AC310" s="67"/>
    </row>
    <row r="311" spans="1:68" ht="14.25" customHeight="1" x14ac:dyDescent="0.25">
      <c r="A311" s="612" t="s">
        <v>518</v>
      </c>
      <c r="B311" s="612"/>
      <c r="C311" s="612"/>
      <c r="D311" s="612"/>
      <c r="E311" s="612"/>
      <c r="F311" s="612"/>
      <c r="G311" s="612"/>
      <c r="H311" s="612"/>
      <c r="I311" s="612"/>
      <c r="J311" s="612"/>
      <c r="K311" s="612"/>
      <c r="L311" s="612"/>
      <c r="M311" s="612"/>
      <c r="N311" s="612"/>
      <c r="O311" s="612"/>
      <c r="P311" s="612"/>
      <c r="Q311" s="612"/>
      <c r="R311" s="612"/>
      <c r="S311" s="612"/>
      <c r="T311" s="612"/>
      <c r="U311" s="612"/>
      <c r="V311" s="612"/>
      <c r="W311" s="612"/>
      <c r="X311" s="612"/>
      <c r="Y311" s="612"/>
      <c r="Z311" s="612"/>
      <c r="AA311" s="66"/>
      <c r="AB311" s="66"/>
      <c r="AC311" s="80"/>
    </row>
    <row r="312" spans="1:68" ht="16.5" customHeight="1" x14ac:dyDescent="0.25">
      <c r="A312" s="63" t="s">
        <v>519</v>
      </c>
      <c r="B312" s="63" t="s">
        <v>520</v>
      </c>
      <c r="C312" s="36">
        <v>4301180007</v>
      </c>
      <c r="D312" s="613">
        <v>4680115881808</v>
      </c>
      <c r="E312" s="613"/>
      <c r="F312" s="62">
        <v>0.1</v>
      </c>
      <c r="G312" s="37">
        <v>20</v>
      </c>
      <c r="H312" s="62">
        <v>2</v>
      </c>
      <c r="I312" s="62">
        <v>2.2400000000000002</v>
      </c>
      <c r="J312" s="37">
        <v>238</v>
      </c>
      <c r="K312" s="37" t="s">
        <v>88</v>
      </c>
      <c r="L312" s="37" t="s">
        <v>45</v>
      </c>
      <c r="M312" s="38" t="s">
        <v>522</v>
      </c>
      <c r="N312" s="38"/>
      <c r="O312" s="37">
        <v>730</v>
      </c>
      <c r="P312" s="7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12" s="615"/>
      <c r="R312" s="615"/>
      <c r="S312" s="615"/>
      <c r="T312" s="61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IFERROR(IF(Y312=0,"",ROUNDUP(Y312/H312,0)*0.00474),"")</f>
        <v/>
      </c>
      <c r="AA312" s="68" t="s">
        <v>45</v>
      </c>
      <c r="AB312" s="69" t="s">
        <v>45</v>
      </c>
      <c r="AC312" s="382" t="s">
        <v>521</v>
      </c>
      <c r="AG312" s="78"/>
      <c r="AJ312" s="84" t="s">
        <v>45</v>
      </c>
      <c r="AK312" s="84">
        <v>0</v>
      </c>
      <c r="BB312" s="38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523</v>
      </c>
      <c r="B313" s="63" t="s">
        <v>524</v>
      </c>
      <c r="C313" s="36">
        <v>4301180006</v>
      </c>
      <c r="D313" s="613">
        <v>4680115881822</v>
      </c>
      <c r="E313" s="613"/>
      <c r="F313" s="62">
        <v>0.1</v>
      </c>
      <c r="G313" s="37">
        <v>20</v>
      </c>
      <c r="H313" s="62">
        <v>2</v>
      </c>
      <c r="I313" s="62">
        <v>2.2400000000000002</v>
      </c>
      <c r="J313" s="37">
        <v>238</v>
      </c>
      <c r="K313" s="37" t="s">
        <v>88</v>
      </c>
      <c r="L313" s="37" t="s">
        <v>45</v>
      </c>
      <c r="M313" s="38" t="s">
        <v>522</v>
      </c>
      <c r="N313" s="38"/>
      <c r="O313" s="37">
        <v>730</v>
      </c>
      <c r="P313" s="7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13" s="615"/>
      <c r="R313" s="615"/>
      <c r="S313" s="615"/>
      <c r="T313" s="61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IFERROR(IF(Y313=0,"",ROUNDUP(Y313/H313,0)*0.00474),"")</f>
        <v/>
      </c>
      <c r="AA313" s="68" t="s">
        <v>45</v>
      </c>
      <c r="AB313" s="69" t="s">
        <v>45</v>
      </c>
      <c r="AC313" s="384" t="s">
        <v>521</v>
      </c>
      <c r="AG313" s="78"/>
      <c r="AJ313" s="84" t="s">
        <v>45</v>
      </c>
      <c r="AK313" s="84">
        <v>0</v>
      </c>
      <c r="BB313" s="38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525</v>
      </c>
      <c r="B314" s="63" t="s">
        <v>526</v>
      </c>
      <c r="C314" s="36">
        <v>4301180001</v>
      </c>
      <c r="D314" s="613">
        <v>4680115880016</v>
      </c>
      <c r="E314" s="613"/>
      <c r="F314" s="62">
        <v>0.1</v>
      </c>
      <c r="G314" s="37">
        <v>20</v>
      </c>
      <c r="H314" s="62">
        <v>2</v>
      </c>
      <c r="I314" s="62">
        <v>2.2400000000000002</v>
      </c>
      <c r="J314" s="37">
        <v>238</v>
      </c>
      <c r="K314" s="37" t="s">
        <v>88</v>
      </c>
      <c r="L314" s="37" t="s">
        <v>45</v>
      </c>
      <c r="M314" s="38" t="s">
        <v>522</v>
      </c>
      <c r="N314" s="38"/>
      <c r="O314" s="37">
        <v>730</v>
      </c>
      <c r="P314" s="7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14" s="615"/>
      <c r="R314" s="615"/>
      <c r="S314" s="615"/>
      <c r="T314" s="61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IFERROR(IF(Y314=0,"",ROUNDUP(Y314/H314,0)*0.00474),"")</f>
        <v/>
      </c>
      <c r="AA314" s="68" t="s">
        <v>45</v>
      </c>
      <c r="AB314" s="69" t="s">
        <v>45</v>
      </c>
      <c r="AC314" s="386" t="s">
        <v>521</v>
      </c>
      <c r="AG314" s="78"/>
      <c r="AJ314" s="84" t="s">
        <v>45</v>
      </c>
      <c r="AK314" s="84">
        <v>0</v>
      </c>
      <c r="BB314" s="387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620"/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1"/>
      <c r="P315" s="617" t="s">
        <v>40</v>
      </c>
      <c r="Q315" s="618"/>
      <c r="R315" s="618"/>
      <c r="S315" s="618"/>
      <c r="T315" s="618"/>
      <c r="U315" s="618"/>
      <c r="V315" s="619"/>
      <c r="W315" s="42" t="s">
        <v>39</v>
      </c>
      <c r="X315" s="43">
        <f>IFERROR(X312/H312,"0")+IFERROR(X313/H313,"0")+IFERROR(X314/H314,"0")</f>
        <v>0</v>
      </c>
      <c r="Y315" s="43">
        <f>IFERROR(Y312/H312,"0")+IFERROR(Y313/H313,"0")+IFERROR(Y314/H314,"0")</f>
        <v>0</v>
      </c>
      <c r="Z315" s="43">
        <f>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20"/>
      <c r="B316" s="620"/>
      <c r="C316" s="620"/>
      <c r="D316" s="620"/>
      <c r="E316" s="620"/>
      <c r="F316" s="620"/>
      <c r="G316" s="620"/>
      <c r="H316" s="620"/>
      <c r="I316" s="620"/>
      <c r="J316" s="620"/>
      <c r="K316" s="620"/>
      <c r="L316" s="620"/>
      <c r="M316" s="620"/>
      <c r="N316" s="620"/>
      <c r="O316" s="621"/>
      <c r="P316" s="617" t="s">
        <v>40</v>
      </c>
      <c r="Q316" s="618"/>
      <c r="R316" s="618"/>
      <c r="S316" s="618"/>
      <c r="T316" s="618"/>
      <c r="U316" s="618"/>
      <c r="V316" s="619"/>
      <c r="W316" s="42" t="s">
        <v>0</v>
      </c>
      <c r="X316" s="43">
        <f>IFERROR(SUM(X312:X314),"0")</f>
        <v>0</v>
      </c>
      <c r="Y316" s="43">
        <f>IFERROR(SUM(Y312:Y314),"0")</f>
        <v>0</v>
      </c>
      <c r="Z316" s="42"/>
      <c r="AA316" s="67"/>
      <c r="AB316" s="67"/>
      <c r="AC316" s="67"/>
    </row>
    <row r="317" spans="1:68" ht="16.5" customHeight="1" x14ac:dyDescent="0.25">
      <c r="A317" s="611" t="s">
        <v>527</v>
      </c>
      <c r="B317" s="611"/>
      <c r="C317" s="611"/>
      <c r="D317" s="611"/>
      <c r="E317" s="611"/>
      <c r="F317" s="611"/>
      <c r="G317" s="611"/>
      <c r="H317" s="611"/>
      <c r="I317" s="611"/>
      <c r="J317" s="611"/>
      <c r="K317" s="611"/>
      <c r="L317" s="611"/>
      <c r="M317" s="611"/>
      <c r="N317" s="611"/>
      <c r="O317" s="611"/>
      <c r="P317" s="611"/>
      <c r="Q317" s="611"/>
      <c r="R317" s="611"/>
      <c r="S317" s="611"/>
      <c r="T317" s="611"/>
      <c r="U317" s="611"/>
      <c r="V317" s="611"/>
      <c r="W317" s="611"/>
      <c r="X317" s="611"/>
      <c r="Y317" s="611"/>
      <c r="Z317" s="611"/>
      <c r="AA317" s="65"/>
      <c r="AB317" s="65"/>
      <c r="AC317" s="79"/>
    </row>
    <row r="318" spans="1:68" ht="14.25" customHeight="1" x14ac:dyDescent="0.25">
      <c r="A318" s="612" t="s">
        <v>82</v>
      </c>
      <c r="B318" s="612"/>
      <c r="C318" s="612"/>
      <c r="D318" s="612"/>
      <c r="E318" s="612"/>
      <c r="F318" s="612"/>
      <c r="G318" s="612"/>
      <c r="H318" s="612"/>
      <c r="I318" s="612"/>
      <c r="J318" s="612"/>
      <c r="K318" s="612"/>
      <c r="L318" s="612"/>
      <c r="M318" s="612"/>
      <c r="N318" s="612"/>
      <c r="O318" s="612"/>
      <c r="P318" s="612"/>
      <c r="Q318" s="612"/>
      <c r="R318" s="612"/>
      <c r="S318" s="612"/>
      <c r="T318" s="612"/>
      <c r="U318" s="612"/>
      <c r="V318" s="612"/>
      <c r="W318" s="612"/>
      <c r="X318" s="612"/>
      <c r="Y318" s="612"/>
      <c r="Z318" s="612"/>
      <c r="AA318" s="66"/>
      <c r="AB318" s="66"/>
      <c r="AC318" s="80"/>
    </row>
    <row r="319" spans="1:68" ht="27" customHeight="1" x14ac:dyDescent="0.25">
      <c r="A319" s="63" t="s">
        <v>528</v>
      </c>
      <c r="B319" s="63" t="s">
        <v>529</v>
      </c>
      <c r="C319" s="36">
        <v>4301051489</v>
      </c>
      <c r="D319" s="613">
        <v>4607091387919</v>
      </c>
      <c r="E319" s="613"/>
      <c r="F319" s="62">
        <v>1.35</v>
      </c>
      <c r="G319" s="37">
        <v>6</v>
      </c>
      <c r="H319" s="62">
        <v>8.1</v>
      </c>
      <c r="I319" s="62">
        <v>8.6189999999999998</v>
      </c>
      <c r="J319" s="37">
        <v>64</v>
      </c>
      <c r="K319" s="37" t="s">
        <v>117</v>
      </c>
      <c r="L319" s="37" t="s">
        <v>45</v>
      </c>
      <c r="M319" s="38" t="s">
        <v>87</v>
      </c>
      <c r="N319" s="38"/>
      <c r="O319" s="37">
        <v>45</v>
      </c>
      <c r="P319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9" s="615"/>
      <c r="R319" s="615"/>
      <c r="S319" s="615"/>
      <c r="T319" s="61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530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531</v>
      </c>
      <c r="B320" s="63" t="s">
        <v>532</v>
      </c>
      <c r="C320" s="36">
        <v>4301051461</v>
      </c>
      <c r="D320" s="613">
        <v>4680115883604</v>
      </c>
      <c r="E320" s="613"/>
      <c r="F320" s="62">
        <v>0.35</v>
      </c>
      <c r="G320" s="37">
        <v>6</v>
      </c>
      <c r="H320" s="62">
        <v>2.1</v>
      </c>
      <c r="I320" s="62">
        <v>2.3519999999999999</v>
      </c>
      <c r="J320" s="37">
        <v>182</v>
      </c>
      <c r="K320" s="37" t="s">
        <v>88</v>
      </c>
      <c r="L320" s="37" t="s">
        <v>45</v>
      </c>
      <c r="M320" s="38" t="s">
        <v>92</v>
      </c>
      <c r="N320" s="38"/>
      <c r="O320" s="37">
        <v>45</v>
      </c>
      <c r="P320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20" s="615"/>
      <c r="R320" s="615"/>
      <c r="S320" s="615"/>
      <c r="T320" s="61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390" t="s">
        <v>533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534</v>
      </c>
      <c r="B321" s="63" t="s">
        <v>535</v>
      </c>
      <c r="C321" s="36">
        <v>4301051864</v>
      </c>
      <c r="D321" s="613">
        <v>4680115883567</v>
      </c>
      <c r="E321" s="613"/>
      <c r="F321" s="62">
        <v>0.35</v>
      </c>
      <c r="G321" s="37">
        <v>6</v>
      </c>
      <c r="H321" s="62">
        <v>2.1</v>
      </c>
      <c r="I321" s="62">
        <v>2.34</v>
      </c>
      <c r="J321" s="37">
        <v>182</v>
      </c>
      <c r="K321" s="37" t="s">
        <v>88</v>
      </c>
      <c r="L321" s="37" t="s">
        <v>45</v>
      </c>
      <c r="M321" s="38" t="s">
        <v>87</v>
      </c>
      <c r="N321" s="38"/>
      <c r="O321" s="37">
        <v>40</v>
      </c>
      <c r="P321" s="7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21" s="615"/>
      <c r="R321" s="615"/>
      <c r="S321" s="615"/>
      <c r="T321" s="61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20"/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1"/>
      <c r="P322" s="617" t="s">
        <v>40</v>
      </c>
      <c r="Q322" s="618"/>
      <c r="R322" s="618"/>
      <c r="S322" s="618"/>
      <c r="T322" s="618"/>
      <c r="U322" s="618"/>
      <c r="V322" s="619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20"/>
      <c r="B323" s="620"/>
      <c r="C323" s="620"/>
      <c r="D323" s="620"/>
      <c r="E323" s="620"/>
      <c r="F323" s="620"/>
      <c r="G323" s="620"/>
      <c r="H323" s="620"/>
      <c r="I323" s="620"/>
      <c r="J323" s="620"/>
      <c r="K323" s="620"/>
      <c r="L323" s="620"/>
      <c r="M323" s="620"/>
      <c r="N323" s="620"/>
      <c r="O323" s="621"/>
      <c r="P323" s="617" t="s">
        <v>40</v>
      </c>
      <c r="Q323" s="618"/>
      <c r="R323" s="618"/>
      <c r="S323" s="618"/>
      <c r="T323" s="618"/>
      <c r="U323" s="618"/>
      <c r="V323" s="619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27.75" customHeight="1" x14ac:dyDescent="0.2">
      <c r="A324" s="610" t="s">
        <v>537</v>
      </c>
      <c r="B324" s="610"/>
      <c r="C324" s="610"/>
      <c r="D324" s="610"/>
      <c r="E324" s="610"/>
      <c r="F324" s="610"/>
      <c r="G324" s="610"/>
      <c r="H324" s="610"/>
      <c r="I324" s="610"/>
      <c r="J324" s="610"/>
      <c r="K324" s="610"/>
      <c r="L324" s="610"/>
      <c r="M324" s="610"/>
      <c r="N324" s="610"/>
      <c r="O324" s="610"/>
      <c r="P324" s="610"/>
      <c r="Q324" s="610"/>
      <c r="R324" s="610"/>
      <c r="S324" s="610"/>
      <c r="T324" s="610"/>
      <c r="U324" s="610"/>
      <c r="V324" s="610"/>
      <c r="W324" s="610"/>
      <c r="X324" s="610"/>
      <c r="Y324" s="610"/>
      <c r="Z324" s="610"/>
      <c r="AA324" s="54"/>
      <c r="AB324" s="54"/>
      <c r="AC324" s="54"/>
    </row>
    <row r="325" spans="1:68" ht="16.5" customHeight="1" x14ac:dyDescent="0.25">
      <c r="A325" s="611" t="s">
        <v>538</v>
      </c>
      <c r="B325" s="611"/>
      <c r="C325" s="611"/>
      <c r="D325" s="611"/>
      <c r="E325" s="611"/>
      <c r="F325" s="611"/>
      <c r="G325" s="611"/>
      <c r="H325" s="611"/>
      <c r="I325" s="611"/>
      <c r="J325" s="611"/>
      <c r="K325" s="611"/>
      <c r="L325" s="611"/>
      <c r="M325" s="611"/>
      <c r="N325" s="611"/>
      <c r="O325" s="611"/>
      <c r="P325" s="611"/>
      <c r="Q325" s="611"/>
      <c r="R325" s="611"/>
      <c r="S325" s="611"/>
      <c r="T325" s="611"/>
      <c r="U325" s="611"/>
      <c r="V325" s="611"/>
      <c r="W325" s="611"/>
      <c r="X325" s="611"/>
      <c r="Y325" s="611"/>
      <c r="Z325" s="611"/>
      <c r="AA325" s="65"/>
      <c r="AB325" s="65"/>
      <c r="AC325" s="79"/>
    </row>
    <row r="326" spans="1:68" ht="14.25" customHeight="1" x14ac:dyDescent="0.25">
      <c r="A326" s="612" t="s">
        <v>112</v>
      </c>
      <c r="B326" s="612"/>
      <c r="C326" s="612"/>
      <c r="D326" s="612"/>
      <c r="E326" s="612"/>
      <c r="F326" s="612"/>
      <c r="G326" s="612"/>
      <c r="H326" s="612"/>
      <c r="I326" s="612"/>
      <c r="J326" s="612"/>
      <c r="K326" s="612"/>
      <c r="L326" s="612"/>
      <c r="M326" s="612"/>
      <c r="N326" s="612"/>
      <c r="O326" s="612"/>
      <c r="P326" s="612"/>
      <c r="Q326" s="612"/>
      <c r="R326" s="612"/>
      <c r="S326" s="612"/>
      <c r="T326" s="612"/>
      <c r="U326" s="612"/>
      <c r="V326" s="612"/>
      <c r="W326" s="612"/>
      <c r="X326" s="612"/>
      <c r="Y326" s="612"/>
      <c r="Z326" s="612"/>
      <c r="AA326" s="66"/>
      <c r="AB326" s="66"/>
      <c r="AC326" s="80"/>
    </row>
    <row r="327" spans="1:68" ht="37.5" customHeight="1" x14ac:dyDescent="0.25">
      <c r="A327" s="63" t="s">
        <v>539</v>
      </c>
      <c r="B327" s="63" t="s">
        <v>540</v>
      </c>
      <c r="C327" s="36">
        <v>4301011869</v>
      </c>
      <c r="D327" s="613">
        <v>4680115884847</v>
      </c>
      <c r="E327" s="613"/>
      <c r="F327" s="62">
        <v>2.5</v>
      </c>
      <c r="G327" s="37">
        <v>6</v>
      </c>
      <c r="H327" s="62">
        <v>15</v>
      </c>
      <c r="I327" s="62">
        <v>15.48</v>
      </c>
      <c r="J327" s="37">
        <v>48</v>
      </c>
      <c r="K327" s="37" t="s">
        <v>117</v>
      </c>
      <c r="L327" s="37" t="s">
        <v>45</v>
      </c>
      <c r="M327" s="38" t="s">
        <v>80</v>
      </c>
      <c r="N327" s="38"/>
      <c r="O327" s="37">
        <v>60</v>
      </c>
      <c r="P327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27" s="615"/>
      <c r="R327" s="615"/>
      <c r="S327" s="615"/>
      <c r="T327" s="616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ref="Y327:Y333" si="43">IFERROR(IF(X327="",0,CEILING((X327/$H327),1)*$H327),"")</f>
        <v>0</v>
      </c>
      <c r="Z327" s="41" t="str">
        <f>IFERROR(IF(Y327=0,"",ROUNDUP(Y327/H327,0)*0.02175),"")</f>
        <v/>
      </c>
      <c r="AA327" s="68" t="s">
        <v>45</v>
      </c>
      <c r="AB327" s="69" t="s">
        <v>45</v>
      </c>
      <c r="AC327" s="394" t="s">
        <v>541</v>
      </c>
      <c r="AG327" s="78"/>
      <c r="AJ327" s="84" t="s">
        <v>45</v>
      </c>
      <c r="AK327" s="84">
        <v>0</v>
      </c>
      <c r="BB327" s="395" t="s">
        <v>66</v>
      </c>
      <c r="BM327" s="78">
        <f t="shared" ref="BM327:BM333" si="44">IFERROR(X327*I327/H327,"0")</f>
        <v>0</v>
      </c>
      <c r="BN327" s="78">
        <f t="shared" ref="BN327:BN333" si="45">IFERROR(Y327*I327/H327,"0")</f>
        <v>0</v>
      </c>
      <c r="BO327" s="78">
        <f t="shared" ref="BO327:BO333" si="46">IFERROR(1/J327*(X327/H327),"0")</f>
        <v>0</v>
      </c>
      <c r="BP327" s="78">
        <f t="shared" ref="BP327:BP333" si="47">IFERROR(1/J327*(Y327/H327),"0")</f>
        <v>0</v>
      </c>
    </row>
    <row r="328" spans="1:68" ht="27" customHeight="1" x14ac:dyDescent="0.25">
      <c r="A328" s="63" t="s">
        <v>542</v>
      </c>
      <c r="B328" s="63" t="s">
        <v>543</v>
      </c>
      <c r="C328" s="36">
        <v>4301011870</v>
      </c>
      <c r="D328" s="613">
        <v>4680115884854</v>
      </c>
      <c r="E328" s="613"/>
      <c r="F328" s="62">
        <v>2.5</v>
      </c>
      <c r="G328" s="37">
        <v>6</v>
      </c>
      <c r="H328" s="62">
        <v>15</v>
      </c>
      <c r="I328" s="62">
        <v>15.48</v>
      </c>
      <c r="J328" s="37">
        <v>48</v>
      </c>
      <c r="K328" s="37" t="s">
        <v>117</v>
      </c>
      <c r="L328" s="37" t="s">
        <v>45</v>
      </c>
      <c r="M328" s="38" t="s">
        <v>80</v>
      </c>
      <c r="N328" s="38"/>
      <c r="O328" s="37">
        <v>60</v>
      </c>
      <c r="P328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615"/>
      <c r="R328" s="615"/>
      <c r="S328" s="615"/>
      <c r="T328" s="616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43"/>
        <v>0</v>
      </c>
      <c r="Z328" s="41" t="str">
        <f>IFERROR(IF(Y328=0,"",ROUNDUP(Y328/H328,0)*0.02175),"")</f>
        <v/>
      </c>
      <c r="AA328" s="68" t="s">
        <v>45</v>
      </c>
      <c r="AB328" s="69" t="s">
        <v>45</v>
      </c>
      <c r="AC328" s="396" t="s">
        <v>544</v>
      </c>
      <c r="AG328" s="78"/>
      <c r="AJ328" s="84" t="s">
        <v>45</v>
      </c>
      <c r="AK328" s="84">
        <v>0</v>
      </c>
      <c r="BB328" s="397" t="s">
        <v>66</v>
      </c>
      <c r="BM328" s="78">
        <f t="shared" si="44"/>
        <v>0</v>
      </c>
      <c r="BN328" s="78">
        <f t="shared" si="45"/>
        <v>0</v>
      </c>
      <c r="BO328" s="78">
        <f t="shared" si="46"/>
        <v>0</v>
      </c>
      <c r="BP328" s="78">
        <f t="shared" si="47"/>
        <v>0</v>
      </c>
    </row>
    <row r="329" spans="1:68" ht="37.5" customHeight="1" x14ac:dyDescent="0.25">
      <c r="A329" s="63" t="s">
        <v>545</v>
      </c>
      <c r="B329" s="63" t="s">
        <v>546</v>
      </c>
      <c r="C329" s="36">
        <v>4301011867</v>
      </c>
      <c r="D329" s="613">
        <v>4680115884830</v>
      </c>
      <c r="E329" s="613"/>
      <c r="F329" s="62">
        <v>2.5</v>
      </c>
      <c r="G329" s="37">
        <v>6</v>
      </c>
      <c r="H329" s="62">
        <v>15</v>
      </c>
      <c r="I329" s="62">
        <v>15.48</v>
      </c>
      <c r="J329" s="37">
        <v>48</v>
      </c>
      <c r="K329" s="37" t="s">
        <v>117</v>
      </c>
      <c r="L329" s="37" t="s">
        <v>45</v>
      </c>
      <c r="M329" s="38" t="s">
        <v>80</v>
      </c>
      <c r="N329" s="38"/>
      <c r="O329" s="37">
        <v>60</v>
      </c>
      <c r="P329" s="7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9" s="615"/>
      <c r="R329" s="615"/>
      <c r="S329" s="615"/>
      <c r="T329" s="616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43"/>
        <v>0</v>
      </c>
      <c r="Z329" s="41" t="str">
        <f>IFERROR(IF(Y329=0,"",ROUNDUP(Y329/H329,0)*0.02175),"")</f>
        <v/>
      </c>
      <c r="AA329" s="68" t="s">
        <v>45</v>
      </c>
      <c r="AB329" s="69" t="s">
        <v>45</v>
      </c>
      <c r="AC329" s="398" t="s">
        <v>547</v>
      </c>
      <c r="AG329" s="78"/>
      <c r="AJ329" s="84" t="s">
        <v>45</v>
      </c>
      <c r="AK329" s="84">
        <v>0</v>
      </c>
      <c r="BB329" s="399" t="s">
        <v>66</v>
      </c>
      <c r="BM329" s="78">
        <f t="shared" si="44"/>
        <v>0</v>
      </c>
      <c r="BN329" s="78">
        <f t="shared" si="45"/>
        <v>0</v>
      </c>
      <c r="BO329" s="78">
        <f t="shared" si="46"/>
        <v>0</v>
      </c>
      <c r="BP329" s="78">
        <f t="shared" si="47"/>
        <v>0</v>
      </c>
    </row>
    <row r="330" spans="1:68" ht="27" customHeight="1" x14ac:dyDescent="0.25">
      <c r="A330" s="63" t="s">
        <v>548</v>
      </c>
      <c r="B330" s="63" t="s">
        <v>549</v>
      </c>
      <c r="C330" s="36">
        <v>4301011832</v>
      </c>
      <c r="D330" s="613">
        <v>4607091383997</v>
      </c>
      <c r="E330" s="613"/>
      <c r="F330" s="62">
        <v>2.5</v>
      </c>
      <c r="G330" s="37">
        <v>6</v>
      </c>
      <c r="H330" s="62">
        <v>15</v>
      </c>
      <c r="I330" s="62">
        <v>15.48</v>
      </c>
      <c r="J330" s="37">
        <v>48</v>
      </c>
      <c r="K330" s="37" t="s">
        <v>117</v>
      </c>
      <c r="L330" s="37" t="s">
        <v>45</v>
      </c>
      <c r="M330" s="38" t="s">
        <v>87</v>
      </c>
      <c r="N330" s="38"/>
      <c r="O330" s="37">
        <v>60</v>
      </c>
      <c r="P330" s="7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30" s="615"/>
      <c r="R330" s="615"/>
      <c r="S330" s="615"/>
      <c r="T330" s="616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43"/>
        <v>0</v>
      </c>
      <c r="Z330" s="41" t="str">
        <f>IFERROR(IF(Y330=0,"",ROUNDUP(Y330/H330,0)*0.02175),"")</f>
        <v/>
      </c>
      <c r="AA330" s="68" t="s">
        <v>45</v>
      </c>
      <c r="AB330" s="69" t="s">
        <v>45</v>
      </c>
      <c r="AC330" s="400" t="s">
        <v>550</v>
      </c>
      <c r="AG330" s="78"/>
      <c r="AJ330" s="84" t="s">
        <v>45</v>
      </c>
      <c r="AK330" s="84">
        <v>0</v>
      </c>
      <c r="BB330" s="401" t="s">
        <v>66</v>
      </c>
      <c r="BM330" s="78">
        <f t="shared" si="44"/>
        <v>0</v>
      </c>
      <c r="BN330" s="78">
        <f t="shared" si="45"/>
        <v>0</v>
      </c>
      <c r="BO330" s="78">
        <f t="shared" si="46"/>
        <v>0</v>
      </c>
      <c r="BP330" s="78">
        <f t="shared" si="47"/>
        <v>0</v>
      </c>
    </row>
    <row r="331" spans="1:68" ht="27" customHeight="1" x14ac:dyDescent="0.25">
      <c r="A331" s="63" t="s">
        <v>551</v>
      </c>
      <c r="B331" s="63" t="s">
        <v>552</v>
      </c>
      <c r="C331" s="36">
        <v>4301011433</v>
      </c>
      <c r="D331" s="613">
        <v>4680115882638</v>
      </c>
      <c r="E331" s="613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120</v>
      </c>
      <c r="L331" s="37" t="s">
        <v>45</v>
      </c>
      <c r="M331" s="38" t="s">
        <v>116</v>
      </c>
      <c r="N331" s="38"/>
      <c r="O331" s="37">
        <v>90</v>
      </c>
      <c r="P33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1" s="615"/>
      <c r="R331" s="615"/>
      <c r="S331" s="615"/>
      <c r="T331" s="616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43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02" t="s">
        <v>553</v>
      </c>
      <c r="AG331" s="78"/>
      <c r="AJ331" s="84" t="s">
        <v>45</v>
      </c>
      <c r="AK331" s="84">
        <v>0</v>
      </c>
      <c r="BB331" s="403" t="s">
        <v>66</v>
      </c>
      <c r="BM331" s="78">
        <f t="shared" si="44"/>
        <v>0</v>
      </c>
      <c r="BN331" s="78">
        <f t="shared" si="45"/>
        <v>0</v>
      </c>
      <c r="BO331" s="78">
        <f t="shared" si="46"/>
        <v>0</v>
      </c>
      <c r="BP331" s="78">
        <f t="shared" si="47"/>
        <v>0</v>
      </c>
    </row>
    <row r="332" spans="1:68" ht="27" customHeight="1" x14ac:dyDescent="0.25">
      <c r="A332" s="63" t="s">
        <v>554</v>
      </c>
      <c r="B332" s="63" t="s">
        <v>555</v>
      </c>
      <c r="C332" s="36">
        <v>4301011952</v>
      </c>
      <c r="D332" s="613">
        <v>4680115884922</v>
      </c>
      <c r="E332" s="613"/>
      <c r="F332" s="62">
        <v>0.5</v>
      </c>
      <c r="G332" s="37">
        <v>10</v>
      </c>
      <c r="H332" s="62">
        <v>5</v>
      </c>
      <c r="I332" s="62">
        <v>5.21</v>
      </c>
      <c r="J332" s="37">
        <v>132</v>
      </c>
      <c r="K332" s="37" t="s">
        <v>120</v>
      </c>
      <c r="L332" s="37" t="s">
        <v>45</v>
      </c>
      <c r="M332" s="38" t="s">
        <v>80</v>
      </c>
      <c r="N332" s="38"/>
      <c r="O332" s="37">
        <v>60</v>
      </c>
      <c r="P332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615"/>
      <c r="R332" s="615"/>
      <c r="S332" s="615"/>
      <c r="T332" s="616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43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4" t="s">
        <v>544</v>
      </c>
      <c r="AG332" s="78"/>
      <c r="AJ332" s="84" t="s">
        <v>45</v>
      </c>
      <c r="AK332" s="84">
        <v>0</v>
      </c>
      <c r="BB332" s="405" t="s">
        <v>66</v>
      </c>
      <c r="BM332" s="78">
        <f t="shared" si="44"/>
        <v>0</v>
      </c>
      <c r="BN332" s="78">
        <f t="shared" si="45"/>
        <v>0</v>
      </c>
      <c r="BO332" s="78">
        <f t="shared" si="46"/>
        <v>0</v>
      </c>
      <c r="BP332" s="78">
        <f t="shared" si="47"/>
        <v>0</v>
      </c>
    </row>
    <row r="333" spans="1:68" ht="37.5" customHeight="1" x14ac:dyDescent="0.25">
      <c r="A333" s="63" t="s">
        <v>556</v>
      </c>
      <c r="B333" s="63" t="s">
        <v>557</v>
      </c>
      <c r="C333" s="36">
        <v>4301011868</v>
      </c>
      <c r="D333" s="613">
        <v>4680115884861</v>
      </c>
      <c r="E333" s="613"/>
      <c r="F333" s="62">
        <v>0.5</v>
      </c>
      <c r="G333" s="37">
        <v>10</v>
      </c>
      <c r="H333" s="62">
        <v>5</v>
      </c>
      <c r="I333" s="62">
        <v>5.21</v>
      </c>
      <c r="J333" s="37">
        <v>132</v>
      </c>
      <c r="K333" s="37" t="s">
        <v>120</v>
      </c>
      <c r="L333" s="37" t="s">
        <v>45</v>
      </c>
      <c r="M333" s="38" t="s">
        <v>80</v>
      </c>
      <c r="N333" s="38"/>
      <c r="O333" s="37">
        <v>60</v>
      </c>
      <c r="P333" s="7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3" s="615"/>
      <c r="R333" s="615"/>
      <c r="S333" s="615"/>
      <c r="T333" s="616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43"/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6" t="s">
        <v>547</v>
      </c>
      <c r="AG333" s="78"/>
      <c r="AJ333" s="84" t="s">
        <v>45</v>
      </c>
      <c r="AK333" s="84">
        <v>0</v>
      </c>
      <c r="BB333" s="407" t="s">
        <v>66</v>
      </c>
      <c r="BM333" s="78">
        <f t="shared" si="44"/>
        <v>0</v>
      </c>
      <c r="BN333" s="78">
        <f t="shared" si="45"/>
        <v>0</v>
      </c>
      <c r="BO333" s="78">
        <f t="shared" si="46"/>
        <v>0</v>
      </c>
      <c r="BP333" s="78">
        <f t="shared" si="47"/>
        <v>0</v>
      </c>
    </row>
    <row r="334" spans="1:68" x14ac:dyDescent="0.2">
      <c r="A334" s="620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17" t="s">
        <v>40</v>
      </c>
      <c r="Q334" s="618"/>
      <c r="R334" s="618"/>
      <c r="S334" s="618"/>
      <c r="T334" s="618"/>
      <c r="U334" s="618"/>
      <c r="V334" s="619"/>
      <c r="W334" s="42" t="s">
        <v>39</v>
      </c>
      <c r="X334" s="43">
        <f>IFERROR(X327/H327,"0")+IFERROR(X328/H328,"0")+IFERROR(X329/H329,"0")+IFERROR(X330/H330,"0")+IFERROR(X331/H331,"0")+IFERROR(X332/H332,"0")+IFERROR(X333/H333,"0")</f>
        <v>0</v>
      </c>
      <c r="Y334" s="43">
        <f>IFERROR(Y327/H327,"0")+IFERROR(Y328/H328,"0")+IFERROR(Y329/H329,"0")+IFERROR(Y330/H330,"0")+IFERROR(Y331/H331,"0")+IFERROR(Y332/H332,"0")+IFERROR(Y333/H333,"0")</f>
        <v>0</v>
      </c>
      <c r="Z334" s="43">
        <f>IFERROR(IF(Z327="",0,Z327),"0")+IFERROR(IF(Z328="",0,Z328),"0")+IFERROR(IF(Z329="",0,Z329),"0")+IFERROR(IF(Z330="",0,Z330),"0")+IFERROR(IF(Z331="",0,Z331),"0")+IFERROR(IF(Z332="",0,Z332),"0")+IFERROR(IF(Z333="",0,Z333),"0")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17" t="s">
        <v>40</v>
      </c>
      <c r="Q335" s="618"/>
      <c r="R335" s="618"/>
      <c r="S335" s="618"/>
      <c r="T335" s="618"/>
      <c r="U335" s="618"/>
      <c r="V335" s="619"/>
      <c r="W335" s="42" t="s">
        <v>0</v>
      </c>
      <c r="X335" s="43">
        <f>IFERROR(SUM(X327:X333),"0")</f>
        <v>0</v>
      </c>
      <c r="Y335" s="43">
        <f>IFERROR(SUM(Y327:Y333),"0")</f>
        <v>0</v>
      </c>
      <c r="Z335" s="42"/>
      <c r="AA335" s="67"/>
      <c r="AB335" s="67"/>
      <c r="AC335" s="67"/>
    </row>
    <row r="336" spans="1:68" ht="14.25" customHeight="1" x14ac:dyDescent="0.25">
      <c r="A336" s="612" t="s">
        <v>144</v>
      </c>
      <c r="B336" s="612"/>
      <c r="C336" s="612"/>
      <c r="D336" s="612"/>
      <c r="E336" s="612"/>
      <c r="F336" s="612"/>
      <c r="G336" s="612"/>
      <c r="H336" s="612"/>
      <c r="I336" s="612"/>
      <c r="J336" s="612"/>
      <c r="K336" s="612"/>
      <c r="L336" s="612"/>
      <c r="M336" s="612"/>
      <c r="N336" s="612"/>
      <c r="O336" s="612"/>
      <c r="P336" s="612"/>
      <c r="Q336" s="612"/>
      <c r="R336" s="612"/>
      <c r="S336" s="612"/>
      <c r="T336" s="612"/>
      <c r="U336" s="612"/>
      <c r="V336" s="612"/>
      <c r="W336" s="612"/>
      <c r="X336" s="612"/>
      <c r="Y336" s="612"/>
      <c r="Z336" s="612"/>
      <c r="AA336" s="66"/>
      <c r="AB336" s="66"/>
      <c r="AC336" s="80"/>
    </row>
    <row r="337" spans="1:68" ht="27" customHeight="1" x14ac:dyDescent="0.25">
      <c r="A337" s="63" t="s">
        <v>558</v>
      </c>
      <c r="B337" s="63" t="s">
        <v>559</v>
      </c>
      <c r="C337" s="36">
        <v>4301020178</v>
      </c>
      <c r="D337" s="613">
        <v>4607091383980</v>
      </c>
      <c r="E337" s="613"/>
      <c r="F337" s="62">
        <v>2.5</v>
      </c>
      <c r="G337" s="37">
        <v>6</v>
      </c>
      <c r="H337" s="62">
        <v>15</v>
      </c>
      <c r="I337" s="62">
        <v>15.48</v>
      </c>
      <c r="J337" s="37">
        <v>48</v>
      </c>
      <c r="K337" s="37" t="s">
        <v>117</v>
      </c>
      <c r="L337" s="37" t="s">
        <v>45</v>
      </c>
      <c r="M337" s="38" t="s">
        <v>116</v>
      </c>
      <c r="N337" s="38"/>
      <c r="O337" s="37">
        <v>50</v>
      </c>
      <c r="P337" s="7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615"/>
      <c r="R337" s="615"/>
      <c r="S337" s="615"/>
      <c r="T337" s="61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IFERROR(IF(Y337=0,"",ROUNDUP(Y337/H337,0)*0.02175),"")</f>
        <v/>
      </c>
      <c r="AA337" s="68" t="s">
        <v>45</v>
      </c>
      <c r="AB337" s="69" t="s">
        <v>45</v>
      </c>
      <c r="AC337" s="408" t="s">
        <v>560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16.5" customHeight="1" x14ac:dyDescent="0.25">
      <c r="A338" s="63" t="s">
        <v>561</v>
      </c>
      <c r="B338" s="63" t="s">
        <v>562</v>
      </c>
      <c r="C338" s="36">
        <v>4301020179</v>
      </c>
      <c r="D338" s="613">
        <v>4607091384178</v>
      </c>
      <c r="E338" s="613"/>
      <c r="F338" s="62">
        <v>0.4</v>
      </c>
      <c r="G338" s="37">
        <v>10</v>
      </c>
      <c r="H338" s="62">
        <v>4</v>
      </c>
      <c r="I338" s="62">
        <v>4.21</v>
      </c>
      <c r="J338" s="37">
        <v>132</v>
      </c>
      <c r="K338" s="37" t="s">
        <v>120</v>
      </c>
      <c r="L338" s="37" t="s">
        <v>45</v>
      </c>
      <c r="M338" s="38" t="s">
        <v>116</v>
      </c>
      <c r="N338" s="38"/>
      <c r="O338" s="37">
        <v>50</v>
      </c>
      <c r="P33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615"/>
      <c r="R338" s="615"/>
      <c r="S338" s="615"/>
      <c r="T338" s="61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10" t="s">
        <v>560</v>
      </c>
      <c r="AG338" s="78"/>
      <c r="AJ338" s="84" t="s">
        <v>45</v>
      </c>
      <c r="AK338" s="84">
        <v>0</v>
      </c>
      <c r="BB338" s="41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20"/>
      <c r="B339" s="620"/>
      <c r="C339" s="620"/>
      <c r="D339" s="620"/>
      <c r="E339" s="620"/>
      <c r="F339" s="620"/>
      <c r="G339" s="620"/>
      <c r="H339" s="620"/>
      <c r="I339" s="620"/>
      <c r="J339" s="620"/>
      <c r="K339" s="620"/>
      <c r="L339" s="620"/>
      <c r="M339" s="620"/>
      <c r="N339" s="620"/>
      <c r="O339" s="621"/>
      <c r="P339" s="617" t="s">
        <v>40</v>
      </c>
      <c r="Q339" s="618"/>
      <c r="R339" s="618"/>
      <c r="S339" s="618"/>
      <c r="T339" s="618"/>
      <c r="U339" s="618"/>
      <c r="V339" s="619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620"/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1"/>
      <c r="P340" s="617" t="s">
        <v>40</v>
      </c>
      <c r="Q340" s="618"/>
      <c r="R340" s="618"/>
      <c r="S340" s="618"/>
      <c r="T340" s="618"/>
      <c r="U340" s="618"/>
      <c r="V340" s="619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4.25" customHeight="1" x14ac:dyDescent="0.25">
      <c r="A341" s="612" t="s">
        <v>82</v>
      </c>
      <c r="B341" s="612"/>
      <c r="C341" s="612"/>
      <c r="D341" s="612"/>
      <c r="E341" s="612"/>
      <c r="F341" s="612"/>
      <c r="G341" s="612"/>
      <c r="H341" s="612"/>
      <c r="I341" s="612"/>
      <c r="J341" s="612"/>
      <c r="K341" s="612"/>
      <c r="L341" s="612"/>
      <c r="M341" s="612"/>
      <c r="N341" s="612"/>
      <c r="O341" s="612"/>
      <c r="P341" s="612"/>
      <c r="Q341" s="612"/>
      <c r="R341" s="612"/>
      <c r="S341" s="612"/>
      <c r="T341" s="612"/>
      <c r="U341" s="612"/>
      <c r="V341" s="612"/>
      <c r="W341" s="612"/>
      <c r="X341" s="612"/>
      <c r="Y341" s="612"/>
      <c r="Z341" s="612"/>
      <c r="AA341" s="66"/>
      <c r="AB341" s="66"/>
      <c r="AC341" s="80"/>
    </row>
    <row r="342" spans="1:68" ht="27" customHeight="1" x14ac:dyDescent="0.25">
      <c r="A342" s="63" t="s">
        <v>563</v>
      </c>
      <c r="B342" s="63" t="s">
        <v>564</v>
      </c>
      <c r="C342" s="36">
        <v>4301051903</v>
      </c>
      <c r="D342" s="613">
        <v>4607091383928</v>
      </c>
      <c r="E342" s="613"/>
      <c r="F342" s="62">
        <v>1.5</v>
      </c>
      <c r="G342" s="37">
        <v>6</v>
      </c>
      <c r="H342" s="62">
        <v>9</v>
      </c>
      <c r="I342" s="62">
        <v>9.5250000000000004</v>
      </c>
      <c r="J342" s="37">
        <v>64</v>
      </c>
      <c r="K342" s="37" t="s">
        <v>117</v>
      </c>
      <c r="L342" s="37" t="s">
        <v>45</v>
      </c>
      <c r="M342" s="38" t="s">
        <v>92</v>
      </c>
      <c r="N342" s="38"/>
      <c r="O342" s="37">
        <v>40</v>
      </c>
      <c r="P342" s="7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42" s="615"/>
      <c r="R342" s="615"/>
      <c r="S342" s="615"/>
      <c r="T342" s="61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2" t="s">
        <v>565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566</v>
      </c>
      <c r="B343" s="63" t="s">
        <v>567</v>
      </c>
      <c r="C343" s="36">
        <v>4301051897</v>
      </c>
      <c r="D343" s="613">
        <v>4607091384260</v>
      </c>
      <c r="E343" s="613"/>
      <c r="F343" s="62">
        <v>1.5</v>
      </c>
      <c r="G343" s="37">
        <v>6</v>
      </c>
      <c r="H343" s="62">
        <v>9</v>
      </c>
      <c r="I343" s="62">
        <v>9.5190000000000001</v>
      </c>
      <c r="J343" s="37">
        <v>64</v>
      </c>
      <c r="K343" s="37" t="s">
        <v>117</v>
      </c>
      <c r="L343" s="37" t="s">
        <v>45</v>
      </c>
      <c r="M343" s="38" t="s">
        <v>92</v>
      </c>
      <c r="N343" s="38"/>
      <c r="O343" s="37">
        <v>40</v>
      </c>
      <c r="P343" s="7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43" s="615"/>
      <c r="R343" s="615"/>
      <c r="S343" s="615"/>
      <c r="T343" s="61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14" t="s">
        <v>568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20"/>
      <c r="B344" s="620"/>
      <c r="C344" s="620"/>
      <c r="D344" s="620"/>
      <c r="E344" s="620"/>
      <c r="F344" s="620"/>
      <c r="G344" s="620"/>
      <c r="H344" s="620"/>
      <c r="I344" s="620"/>
      <c r="J344" s="620"/>
      <c r="K344" s="620"/>
      <c r="L344" s="620"/>
      <c r="M344" s="620"/>
      <c r="N344" s="620"/>
      <c r="O344" s="621"/>
      <c r="P344" s="617" t="s">
        <v>40</v>
      </c>
      <c r="Q344" s="618"/>
      <c r="R344" s="618"/>
      <c r="S344" s="618"/>
      <c r="T344" s="618"/>
      <c r="U344" s="618"/>
      <c r="V344" s="619"/>
      <c r="W344" s="42" t="s">
        <v>39</v>
      </c>
      <c r="X344" s="43">
        <f>IFERROR(X342/H342,"0")+IFERROR(X343/H343,"0")</f>
        <v>0</v>
      </c>
      <c r="Y344" s="43">
        <f>IFERROR(Y342/H342,"0")+IFERROR(Y343/H343,"0")</f>
        <v>0</v>
      </c>
      <c r="Z344" s="43">
        <f>IFERROR(IF(Z342="",0,Z342),"0")+IFERROR(IF(Z343="",0,Z343),"0")</f>
        <v>0</v>
      </c>
      <c r="AA344" s="67"/>
      <c r="AB344" s="67"/>
      <c r="AC344" s="67"/>
    </row>
    <row r="345" spans="1:68" x14ac:dyDescent="0.2">
      <c r="A345" s="620"/>
      <c r="B345" s="620"/>
      <c r="C345" s="620"/>
      <c r="D345" s="620"/>
      <c r="E345" s="620"/>
      <c r="F345" s="620"/>
      <c r="G345" s="620"/>
      <c r="H345" s="620"/>
      <c r="I345" s="620"/>
      <c r="J345" s="620"/>
      <c r="K345" s="620"/>
      <c r="L345" s="620"/>
      <c r="M345" s="620"/>
      <c r="N345" s="620"/>
      <c r="O345" s="621"/>
      <c r="P345" s="617" t="s">
        <v>40</v>
      </c>
      <c r="Q345" s="618"/>
      <c r="R345" s="618"/>
      <c r="S345" s="618"/>
      <c r="T345" s="618"/>
      <c r="U345" s="618"/>
      <c r="V345" s="619"/>
      <c r="W345" s="42" t="s">
        <v>0</v>
      </c>
      <c r="X345" s="43">
        <f>IFERROR(SUM(X342:X343),"0")</f>
        <v>0</v>
      </c>
      <c r="Y345" s="43">
        <f>IFERROR(SUM(Y342:Y343),"0")</f>
        <v>0</v>
      </c>
      <c r="Z345" s="42"/>
      <c r="AA345" s="67"/>
      <c r="AB345" s="67"/>
      <c r="AC345" s="67"/>
    </row>
    <row r="346" spans="1:68" ht="14.25" customHeight="1" x14ac:dyDescent="0.25">
      <c r="A346" s="612" t="s">
        <v>174</v>
      </c>
      <c r="B346" s="612"/>
      <c r="C346" s="612"/>
      <c r="D346" s="612"/>
      <c r="E346" s="612"/>
      <c r="F346" s="612"/>
      <c r="G346" s="612"/>
      <c r="H346" s="612"/>
      <c r="I346" s="612"/>
      <c r="J346" s="612"/>
      <c r="K346" s="612"/>
      <c r="L346" s="612"/>
      <c r="M346" s="612"/>
      <c r="N346" s="612"/>
      <c r="O346" s="612"/>
      <c r="P346" s="612"/>
      <c r="Q346" s="612"/>
      <c r="R346" s="612"/>
      <c r="S346" s="612"/>
      <c r="T346" s="612"/>
      <c r="U346" s="612"/>
      <c r="V346" s="612"/>
      <c r="W346" s="612"/>
      <c r="X346" s="612"/>
      <c r="Y346" s="612"/>
      <c r="Z346" s="612"/>
      <c r="AA346" s="66"/>
      <c r="AB346" s="66"/>
      <c r="AC346" s="80"/>
    </row>
    <row r="347" spans="1:68" ht="16.5" customHeight="1" x14ac:dyDescent="0.25">
      <c r="A347" s="63" t="s">
        <v>569</v>
      </c>
      <c r="B347" s="63" t="s">
        <v>570</v>
      </c>
      <c r="C347" s="36">
        <v>4301060524</v>
      </c>
      <c r="D347" s="613">
        <v>4607091384673</v>
      </c>
      <c r="E347" s="613"/>
      <c r="F347" s="62">
        <v>1.5</v>
      </c>
      <c r="G347" s="37">
        <v>6</v>
      </c>
      <c r="H347" s="62">
        <v>9</v>
      </c>
      <c r="I347" s="62">
        <v>9.5190000000000001</v>
      </c>
      <c r="J347" s="37">
        <v>64</v>
      </c>
      <c r="K347" s="37" t="s">
        <v>117</v>
      </c>
      <c r="L347" s="37" t="s">
        <v>45</v>
      </c>
      <c r="M347" s="38" t="s">
        <v>92</v>
      </c>
      <c r="N347" s="38"/>
      <c r="O347" s="37">
        <v>40</v>
      </c>
      <c r="P347" s="786" t="s">
        <v>571</v>
      </c>
      <c r="Q347" s="615"/>
      <c r="R347" s="615"/>
      <c r="S347" s="615"/>
      <c r="T347" s="616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16" t="s">
        <v>572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17" t="s">
        <v>40</v>
      </c>
      <c r="Q348" s="618"/>
      <c r="R348" s="618"/>
      <c r="S348" s="618"/>
      <c r="T348" s="618"/>
      <c r="U348" s="618"/>
      <c r="V348" s="619"/>
      <c r="W348" s="42" t="s">
        <v>39</v>
      </c>
      <c r="X348" s="43">
        <f>IFERROR(X347/H347,"0")</f>
        <v>0</v>
      </c>
      <c r="Y348" s="43">
        <f>IFERROR(Y347/H347,"0")</f>
        <v>0</v>
      </c>
      <c r="Z348" s="43">
        <f>IFERROR(IF(Z347="",0,Z347),"0")</f>
        <v>0</v>
      </c>
      <c r="AA348" s="67"/>
      <c r="AB348" s="67"/>
      <c r="AC348" s="67"/>
    </row>
    <row r="349" spans="1:68" x14ac:dyDescent="0.2">
      <c r="A349" s="620"/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1"/>
      <c r="P349" s="617" t="s">
        <v>40</v>
      </c>
      <c r="Q349" s="618"/>
      <c r="R349" s="618"/>
      <c r="S349" s="618"/>
      <c r="T349" s="618"/>
      <c r="U349" s="618"/>
      <c r="V349" s="619"/>
      <c r="W349" s="42" t="s">
        <v>0</v>
      </c>
      <c r="X349" s="43">
        <f>IFERROR(SUM(X347:X347),"0")</f>
        <v>0</v>
      </c>
      <c r="Y349" s="43">
        <f>IFERROR(SUM(Y347:Y347),"0")</f>
        <v>0</v>
      </c>
      <c r="Z349" s="42"/>
      <c r="AA349" s="67"/>
      <c r="AB349" s="67"/>
      <c r="AC349" s="67"/>
    </row>
    <row r="350" spans="1:68" ht="16.5" customHeight="1" x14ac:dyDescent="0.25">
      <c r="A350" s="611" t="s">
        <v>573</v>
      </c>
      <c r="B350" s="611"/>
      <c r="C350" s="611"/>
      <c r="D350" s="611"/>
      <c r="E350" s="611"/>
      <c r="F350" s="611"/>
      <c r="G350" s="611"/>
      <c r="H350" s="611"/>
      <c r="I350" s="611"/>
      <c r="J350" s="611"/>
      <c r="K350" s="611"/>
      <c r="L350" s="611"/>
      <c r="M350" s="611"/>
      <c r="N350" s="611"/>
      <c r="O350" s="611"/>
      <c r="P350" s="611"/>
      <c r="Q350" s="611"/>
      <c r="R350" s="611"/>
      <c r="S350" s="611"/>
      <c r="T350" s="611"/>
      <c r="U350" s="611"/>
      <c r="V350" s="611"/>
      <c r="W350" s="611"/>
      <c r="X350" s="611"/>
      <c r="Y350" s="611"/>
      <c r="Z350" s="611"/>
      <c r="AA350" s="65"/>
      <c r="AB350" s="65"/>
      <c r="AC350" s="79"/>
    </row>
    <row r="351" spans="1:68" ht="14.25" customHeight="1" x14ac:dyDescent="0.25">
      <c r="A351" s="612" t="s">
        <v>112</v>
      </c>
      <c r="B351" s="612"/>
      <c r="C351" s="612"/>
      <c r="D351" s="612"/>
      <c r="E351" s="612"/>
      <c r="F351" s="612"/>
      <c r="G351" s="612"/>
      <c r="H351" s="612"/>
      <c r="I351" s="612"/>
      <c r="J351" s="612"/>
      <c r="K351" s="612"/>
      <c r="L351" s="612"/>
      <c r="M351" s="612"/>
      <c r="N351" s="612"/>
      <c r="O351" s="612"/>
      <c r="P351" s="612"/>
      <c r="Q351" s="612"/>
      <c r="R351" s="612"/>
      <c r="S351" s="612"/>
      <c r="T351" s="612"/>
      <c r="U351" s="612"/>
      <c r="V351" s="612"/>
      <c r="W351" s="612"/>
      <c r="X351" s="612"/>
      <c r="Y351" s="612"/>
      <c r="Z351" s="612"/>
      <c r="AA351" s="66"/>
      <c r="AB351" s="66"/>
      <c r="AC351" s="80"/>
    </row>
    <row r="352" spans="1:68" ht="37.5" customHeight="1" x14ac:dyDescent="0.25">
      <c r="A352" s="63" t="s">
        <v>574</v>
      </c>
      <c r="B352" s="63" t="s">
        <v>575</v>
      </c>
      <c r="C352" s="36">
        <v>4301011873</v>
      </c>
      <c r="D352" s="613">
        <v>4680115881907</v>
      </c>
      <c r="E352" s="613"/>
      <c r="F352" s="62">
        <v>1.8</v>
      </c>
      <c r="G352" s="37">
        <v>6</v>
      </c>
      <c r="H352" s="62">
        <v>10.8</v>
      </c>
      <c r="I352" s="62">
        <v>11.234999999999999</v>
      </c>
      <c r="J352" s="37">
        <v>64</v>
      </c>
      <c r="K352" s="37" t="s">
        <v>117</v>
      </c>
      <c r="L352" s="37" t="s">
        <v>45</v>
      </c>
      <c r="M352" s="38" t="s">
        <v>80</v>
      </c>
      <c r="N352" s="38"/>
      <c r="O352" s="37">
        <v>60</v>
      </c>
      <c r="P352" s="7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52" s="615"/>
      <c r="R352" s="615"/>
      <c r="S352" s="615"/>
      <c r="T352" s="61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418" t="s">
        <v>576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37.5" customHeight="1" x14ac:dyDescent="0.25">
      <c r="A353" s="63" t="s">
        <v>577</v>
      </c>
      <c r="B353" s="63" t="s">
        <v>578</v>
      </c>
      <c r="C353" s="36">
        <v>4301011875</v>
      </c>
      <c r="D353" s="613">
        <v>4680115884885</v>
      </c>
      <c r="E353" s="613"/>
      <c r="F353" s="62">
        <v>0.8</v>
      </c>
      <c r="G353" s="37">
        <v>15</v>
      </c>
      <c r="H353" s="62">
        <v>12</v>
      </c>
      <c r="I353" s="62">
        <v>12.435</v>
      </c>
      <c r="J353" s="37">
        <v>64</v>
      </c>
      <c r="K353" s="37" t="s">
        <v>117</v>
      </c>
      <c r="L353" s="37" t="s">
        <v>45</v>
      </c>
      <c r="M353" s="38" t="s">
        <v>80</v>
      </c>
      <c r="N353" s="38"/>
      <c r="O353" s="37">
        <v>60</v>
      </c>
      <c r="P353" s="78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53" s="615"/>
      <c r="R353" s="615"/>
      <c r="S353" s="615"/>
      <c r="T353" s="61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0" t="s">
        <v>579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37.5" customHeight="1" x14ac:dyDescent="0.25">
      <c r="A354" s="63" t="s">
        <v>580</v>
      </c>
      <c r="B354" s="63" t="s">
        <v>581</v>
      </c>
      <c r="C354" s="36">
        <v>4301011871</v>
      </c>
      <c r="D354" s="613">
        <v>4680115884908</v>
      </c>
      <c r="E354" s="61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80</v>
      </c>
      <c r="N354" s="38"/>
      <c r="O354" s="37">
        <v>60</v>
      </c>
      <c r="P354" s="78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54" s="615"/>
      <c r="R354" s="615"/>
      <c r="S354" s="615"/>
      <c r="T354" s="61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579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20"/>
      <c r="B355" s="620"/>
      <c r="C355" s="620"/>
      <c r="D355" s="620"/>
      <c r="E355" s="620"/>
      <c r="F355" s="620"/>
      <c r="G355" s="620"/>
      <c r="H355" s="620"/>
      <c r="I355" s="620"/>
      <c r="J355" s="620"/>
      <c r="K355" s="620"/>
      <c r="L355" s="620"/>
      <c r="M355" s="620"/>
      <c r="N355" s="620"/>
      <c r="O355" s="621"/>
      <c r="P355" s="617" t="s">
        <v>40</v>
      </c>
      <c r="Q355" s="618"/>
      <c r="R355" s="618"/>
      <c r="S355" s="618"/>
      <c r="T355" s="618"/>
      <c r="U355" s="618"/>
      <c r="V355" s="619"/>
      <c r="W355" s="42" t="s">
        <v>39</v>
      </c>
      <c r="X355" s="43">
        <f>IFERROR(X352/H352,"0")+IFERROR(X353/H353,"0")+IFERROR(X354/H354,"0")</f>
        <v>0</v>
      </c>
      <c r="Y355" s="43">
        <f>IFERROR(Y352/H352,"0")+IFERROR(Y353/H353,"0")+IFERROR(Y354/H354,"0")</f>
        <v>0</v>
      </c>
      <c r="Z355" s="43">
        <f>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620"/>
      <c r="B356" s="620"/>
      <c r="C356" s="620"/>
      <c r="D356" s="620"/>
      <c r="E356" s="620"/>
      <c r="F356" s="620"/>
      <c r="G356" s="620"/>
      <c r="H356" s="620"/>
      <c r="I356" s="620"/>
      <c r="J356" s="620"/>
      <c r="K356" s="620"/>
      <c r="L356" s="620"/>
      <c r="M356" s="620"/>
      <c r="N356" s="620"/>
      <c r="O356" s="621"/>
      <c r="P356" s="617" t="s">
        <v>40</v>
      </c>
      <c r="Q356" s="618"/>
      <c r="R356" s="618"/>
      <c r="S356" s="618"/>
      <c r="T356" s="618"/>
      <c r="U356" s="618"/>
      <c r="V356" s="619"/>
      <c r="W356" s="42" t="s">
        <v>0</v>
      </c>
      <c r="X356" s="43">
        <f>IFERROR(SUM(X352:X354),"0")</f>
        <v>0</v>
      </c>
      <c r="Y356" s="43">
        <f>IFERROR(SUM(Y352:Y354),"0")</f>
        <v>0</v>
      </c>
      <c r="Z356" s="42"/>
      <c r="AA356" s="67"/>
      <c r="AB356" s="67"/>
      <c r="AC356" s="67"/>
    </row>
    <row r="357" spans="1:68" ht="14.25" customHeight="1" x14ac:dyDescent="0.25">
      <c r="A357" s="612" t="s">
        <v>76</v>
      </c>
      <c r="B357" s="612"/>
      <c r="C357" s="612"/>
      <c r="D357" s="612"/>
      <c r="E357" s="612"/>
      <c r="F357" s="612"/>
      <c r="G357" s="612"/>
      <c r="H357" s="612"/>
      <c r="I357" s="612"/>
      <c r="J357" s="612"/>
      <c r="K357" s="612"/>
      <c r="L357" s="612"/>
      <c r="M357" s="612"/>
      <c r="N357" s="612"/>
      <c r="O357" s="612"/>
      <c r="P357" s="612"/>
      <c r="Q357" s="612"/>
      <c r="R357" s="612"/>
      <c r="S357" s="612"/>
      <c r="T357" s="612"/>
      <c r="U357" s="612"/>
      <c r="V357" s="612"/>
      <c r="W357" s="612"/>
      <c r="X357" s="612"/>
      <c r="Y357" s="612"/>
      <c r="Z357" s="612"/>
      <c r="AA357" s="66"/>
      <c r="AB357" s="66"/>
      <c r="AC357" s="80"/>
    </row>
    <row r="358" spans="1:68" ht="27" customHeight="1" x14ac:dyDescent="0.25">
      <c r="A358" s="63" t="s">
        <v>582</v>
      </c>
      <c r="B358" s="63" t="s">
        <v>583</v>
      </c>
      <c r="C358" s="36">
        <v>4301031303</v>
      </c>
      <c r="D358" s="613">
        <v>4607091384802</v>
      </c>
      <c r="E358" s="613"/>
      <c r="F358" s="62">
        <v>0.73</v>
      </c>
      <c r="G358" s="37">
        <v>6</v>
      </c>
      <c r="H358" s="62">
        <v>4.38</v>
      </c>
      <c r="I358" s="62">
        <v>4.6500000000000004</v>
      </c>
      <c r="J358" s="37">
        <v>132</v>
      </c>
      <c r="K358" s="37" t="s">
        <v>120</v>
      </c>
      <c r="L358" s="37" t="s">
        <v>45</v>
      </c>
      <c r="M358" s="38" t="s">
        <v>80</v>
      </c>
      <c r="N358" s="38"/>
      <c r="O358" s="37">
        <v>35</v>
      </c>
      <c r="P358" s="7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615"/>
      <c r="R358" s="615"/>
      <c r="S358" s="615"/>
      <c r="T358" s="61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4" t="s">
        <v>584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17" t="s">
        <v>40</v>
      </c>
      <c r="Q359" s="618"/>
      <c r="R359" s="618"/>
      <c r="S359" s="618"/>
      <c r="T359" s="618"/>
      <c r="U359" s="618"/>
      <c r="V359" s="619"/>
      <c r="W359" s="42" t="s">
        <v>39</v>
      </c>
      <c r="X359" s="43">
        <f>IFERROR(X358/H358,"0")</f>
        <v>0</v>
      </c>
      <c r="Y359" s="43">
        <f>IFERROR(Y358/H358,"0")</f>
        <v>0</v>
      </c>
      <c r="Z359" s="43">
        <f>IFERROR(IF(Z358="",0,Z358),"0")</f>
        <v>0</v>
      </c>
      <c r="AA359" s="67"/>
      <c r="AB359" s="67"/>
      <c r="AC359" s="67"/>
    </row>
    <row r="360" spans="1:68" x14ac:dyDescent="0.2">
      <c r="A360" s="620"/>
      <c r="B360" s="620"/>
      <c r="C360" s="620"/>
      <c r="D360" s="620"/>
      <c r="E360" s="620"/>
      <c r="F360" s="620"/>
      <c r="G360" s="620"/>
      <c r="H360" s="620"/>
      <c r="I360" s="620"/>
      <c r="J360" s="620"/>
      <c r="K360" s="620"/>
      <c r="L360" s="620"/>
      <c r="M360" s="620"/>
      <c r="N360" s="620"/>
      <c r="O360" s="621"/>
      <c r="P360" s="617" t="s">
        <v>40</v>
      </c>
      <c r="Q360" s="618"/>
      <c r="R360" s="618"/>
      <c r="S360" s="618"/>
      <c r="T360" s="618"/>
      <c r="U360" s="618"/>
      <c r="V360" s="619"/>
      <c r="W360" s="42" t="s">
        <v>0</v>
      </c>
      <c r="X360" s="43">
        <f>IFERROR(SUM(X358:X358),"0")</f>
        <v>0</v>
      </c>
      <c r="Y360" s="43">
        <f>IFERROR(SUM(Y358:Y358),"0")</f>
        <v>0</v>
      </c>
      <c r="Z360" s="42"/>
      <c r="AA360" s="67"/>
      <c r="AB360" s="67"/>
      <c r="AC360" s="67"/>
    </row>
    <row r="361" spans="1:68" ht="14.25" customHeight="1" x14ac:dyDescent="0.25">
      <c r="A361" s="612" t="s">
        <v>82</v>
      </c>
      <c r="B361" s="612"/>
      <c r="C361" s="612"/>
      <c r="D361" s="612"/>
      <c r="E361" s="612"/>
      <c r="F361" s="612"/>
      <c r="G361" s="612"/>
      <c r="H361" s="612"/>
      <c r="I361" s="612"/>
      <c r="J361" s="612"/>
      <c r="K361" s="612"/>
      <c r="L361" s="612"/>
      <c r="M361" s="612"/>
      <c r="N361" s="612"/>
      <c r="O361" s="612"/>
      <c r="P361" s="612"/>
      <c r="Q361" s="612"/>
      <c r="R361" s="612"/>
      <c r="S361" s="612"/>
      <c r="T361" s="612"/>
      <c r="U361" s="612"/>
      <c r="V361" s="612"/>
      <c r="W361" s="612"/>
      <c r="X361" s="612"/>
      <c r="Y361" s="612"/>
      <c r="Z361" s="612"/>
      <c r="AA361" s="66"/>
      <c r="AB361" s="66"/>
      <c r="AC361" s="80"/>
    </row>
    <row r="362" spans="1:68" ht="27" customHeight="1" x14ac:dyDescent="0.25">
      <c r="A362" s="63" t="s">
        <v>585</v>
      </c>
      <c r="B362" s="63" t="s">
        <v>586</v>
      </c>
      <c r="C362" s="36">
        <v>4301051899</v>
      </c>
      <c r="D362" s="613">
        <v>4607091384246</v>
      </c>
      <c r="E362" s="613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92</v>
      </c>
      <c r="N362" s="38"/>
      <c r="O362" s="37">
        <v>40</v>
      </c>
      <c r="P362" s="79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62" s="615"/>
      <c r="R362" s="615"/>
      <c r="S362" s="615"/>
      <c r="T362" s="616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587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588</v>
      </c>
      <c r="B363" s="63" t="s">
        <v>589</v>
      </c>
      <c r="C363" s="36">
        <v>4301051660</v>
      </c>
      <c r="D363" s="613">
        <v>4607091384253</v>
      </c>
      <c r="E363" s="613"/>
      <c r="F363" s="62">
        <v>0.4</v>
      </c>
      <c r="G363" s="37">
        <v>6</v>
      </c>
      <c r="H363" s="62">
        <v>2.4</v>
      </c>
      <c r="I363" s="62">
        <v>2.6640000000000001</v>
      </c>
      <c r="J363" s="37">
        <v>182</v>
      </c>
      <c r="K363" s="37" t="s">
        <v>88</v>
      </c>
      <c r="L363" s="37" t="s">
        <v>45</v>
      </c>
      <c r="M363" s="38" t="s">
        <v>92</v>
      </c>
      <c r="N363" s="38"/>
      <c r="O363" s="37">
        <v>40</v>
      </c>
      <c r="P363" s="7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3" s="615"/>
      <c r="R363" s="615"/>
      <c r="S363" s="615"/>
      <c r="T363" s="61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8" t="s">
        <v>587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20"/>
      <c r="B364" s="620"/>
      <c r="C364" s="620"/>
      <c r="D364" s="620"/>
      <c r="E364" s="620"/>
      <c r="F364" s="620"/>
      <c r="G364" s="620"/>
      <c r="H364" s="620"/>
      <c r="I364" s="620"/>
      <c r="J364" s="620"/>
      <c r="K364" s="620"/>
      <c r="L364" s="620"/>
      <c r="M364" s="620"/>
      <c r="N364" s="620"/>
      <c r="O364" s="621"/>
      <c r="P364" s="617" t="s">
        <v>40</v>
      </c>
      <c r="Q364" s="618"/>
      <c r="R364" s="618"/>
      <c r="S364" s="618"/>
      <c r="T364" s="618"/>
      <c r="U364" s="618"/>
      <c r="V364" s="619"/>
      <c r="W364" s="42" t="s">
        <v>39</v>
      </c>
      <c r="X364" s="43">
        <f>IFERROR(X362/H362,"0")+IFERROR(X363/H363,"0")</f>
        <v>0</v>
      </c>
      <c r="Y364" s="43">
        <f>IFERROR(Y362/H362,"0")+IFERROR(Y363/H363,"0")</f>
        <v>0</v>
      </c>
      <c r="Z364" s="43">
        <f>IFERROR(IF(Z362="",0,Z362),"0")+IFERROR(IF(Z363="",0,Z363),"0")</f>
        <v>0</v>
      </c>
      <c r="AA364" s="67"/>
      <c r="AB364" s="67"/>
      <c r="AC364" s="67"/>
    </row>
    <row r="365" spans="1:68" x14ac:dyDescent="0.2">
      <c r="A365" s="620"/>
      <c r="B365" s="620"/>
      <c r="C365" s="620"/>
      <c r="D365" s="620"/>
      <c r="E365" s="620"/>
      <c r="F365" s="620"/>
      <c r="G365" s="620"/>
      <c r="H365" s="620"/>
      <c r="I365" s="620"/>
      <c r="J365" s="620"/>
      <c r="K365" s="620"/>
      <c r="L365" s="620"/>
      <c r="M365" s="620"/>
      <c r="N365" s="620"/>
      <c r="O365" s="621"/>
      <c r="P365" s="617" t="s">
        <v>40</v>
      </c>
      <c r="Q365" s="618"/>
      <c r="R365" s="618"/>
      <c r="S365" s="618"/>
      <c r="T365" s="618"/>
      <c r="U365" s="618"/>
      <c r="V365" s="619"/>
      <c r="W365" s="42" t="s">
        <v>0</v>
      </c>
      <c r="X365" s="43">
        <f>IFERROR(SUM(X362:X363),"0")</f>
        <v>0</v>
      </c>
      <c r="Y365" s="43">
        <f>IFERROR(SUM(Y362:Y363),"0")</f>
        <v>0</v>
      </c>
      <c r="Z365" s="42"/>
      <c r="AA365" s="67"/>
      <c r="AB365" s="67"/>
      <c r="AC365" s="67"/>
    </row>
    <row r="366" spans="1:68" ht="14.25" customHeight="1" x14ac:dyDescent="0.25">
      <c r="A366" s="612" t="s">
        <v>174</v>
      </c>
      <c r="B366" s="612"/>
      <c r="C366" s="612"/>
      <c r="D366" s="612"/>
      <c r="E366" s="612"/>
      <c r="F366" s="612"/>
      <c r="G366" s="612"/>
      <c r="H366" s="612"/>
      <c r="I366" s="612"/>
      <c r="J366" s="612"/>
      <c r="K366" s="612"/>
      <c r="L366" s="612"/>
      <c r="M366" s="612"/>
      <c r="N366" s="612"/>
      <c r="O366" s="612"/>
      <c r="P366" s="612"/>
      <c r="Q366" s="612"/>
      <c r="R366" s="612"/>
      <c r="S366" s="612"/>
      <c r="T366" s="612"/>
      <c r="U366" s="612"/>
      <c r="V366" s="612"/>
      <c r="W366" s="612"/>
      <c r="X366" s="612"/>
      <c r="Y366" s="612"/>
      <c r="Z366" s="612"/>
      <c r="AA366" s="66"/>
      <c r="AB366" s="66"/>
      <c r="AC366" s="80"/>
    </row>
    <row r="367" spans="1:68" ht="27" customHeight="1" x14ac:dyDescent="0.25">
      <c r="A367" s="63" t="s">
        <v>590</v>
      </c>
      <c r="B367" s="63" t="s">
        <v>591</v>
      </c>
      <c r="C367" s="36">
        <v>4301060441</v>
      </c>
      <c r="D367" s="613">
        <v>4607091389357</v>
      </c>
      <c r="E367" s="613"/>
      <c r="F367" s="62">
        <v>1.5</v>
      </c>
      <c r="G367" s="37">
        <v>6</v>
      </c>
      <c r="H367" s="62">
        <v>9</v>
      </c>
      <c r="I367" s="62">
        <v>9.4350000000000005</v>
      </c>
      <c r="J367" s="37">
        <v>64</v>
      </c>
      <c r="K367" s="37" t="s">
        <v>117</v>
      </c>
      <c r="L367" s="37" t="s">
        <v>45</v>
      </c>
      <c r="M367" s="38" t="s">
        <v>92</v>
      </c>
      <c r="N367" s="38"/>
      <c r="O367" s="37">
        <v>40</v>
      </c>
      <c r="P367" s="79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67" s="615"/>
      <c r="R367" s="615"/>
      <c r="S367" s="615"/>
      <c r="T367" s="61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0" t="s">
        <v>592</v>
      </c>
      <c r="AG367" s="78"/>
      <c r="AJ367" s="84" t="s">
        <v>45</v>
      </c>
      <c r="AK367" s="84">
        <v>0</v>
      </c>
      <c r="BB367" s="43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620"/>
      <c r="B368" s="620"/>
      <c r="C368" s="620"/>
      <c r="D368" s="620"/>
      <c r="E368" s="620"/>
      <c r="F368" s="620"/>
      <c r="G368" s="620"/>
      <c r="H368" s="620"/>
      <c r="I368" s="620"/>
      <c r="J368" s="620"/>
      <c r="K368" s="620"/>
      <c r="L368" s="620"/>
      <c r="M368" s="620"/>
      <c r="N368" s="620"/>
      <c r="O368" s="621"/>
      <c r="P368" s="617" t="s">
        <v>40</v>
      </c>
      <c r="Q368" s="618"/>
      <c r="R368" s="618"/>
      <c r="S368" s="618"/>
      <c r="T368" s="618"/>
      <c r="U368" s="618"/>
      <c r="V368" s="619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620"/>
      <c r="B369" s="620"/>
      <c r="C369" s="620"/>
      <c r="D369" s="620"/>
      <c r="E369" s="620"/>
      <c r="F369" s="620"/>
      <c r="G369" s="620"/>
      <c r="H369" s="620"/>
      <c r="I369" s="620"/>
      <c r="J369" s="620"/>
      <c r="K369" s="620"/>
      <c r="L369" s="620"/>
      <c r="M369" s="620"/>
      <c r="N369" s="620"/>
      <c r="O369" s="621"/>
      <c r="P369" s="617" t="s">
        <v>40</v>
      </c>
      <c r="Q369" s="618"/>
      <c r="R369" s="618"/>
      <c r="S369" s="618"/>
      <c r="T369" s="618"/>
      <c r="U369" s="618"/>
      <c r="V369" s="619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27.75" customHeight="1" x14ac:dyDescent="0.2">
      <c r="A370" s="610" t="s">
        <v>593</v>
      </c>
      <c r="B370" s="610"/>
      <c r="C370" s="610"/>
      <c r="D370" s="610"/>
      <c r="E370" s="610"/>
      <c r="F370" s="610"/>
      <c r="G370" s="610"/>
      <c r="H370" s="610"/>
      <c r="I370" s="610"/>
      <c r="J370" s="610"/>
      <c r="K370" s="610"/>
      <c r="L370" s="610"/>
      <c r="M370" s="610"/>
      <c r="N370" s="610"/>
      <c r="O370" s="610"/>
      <c r="P370" s="610"/>
      <c r="Q370" s="610"/>
      <c r="R370" s="610"/>
      <c r="S370" s="610"/>
      <c r="T370" s="610"/>
      <c r="U370" s="610"/>
      <c r="V370" s="610"/>
      <c r="W370" s="610"/>
      <c r="X370" s="610"/>
      <c r="Y370" s="610"/>
      <c r="Z370" s="610"/>
      <c r="AA370" s="54"/>
      <c r="AB370" s="54"/>
      <c r="AC370" s="54"/>
    </row>
    <row r="371" spans="1:68" ht="16.5" customHeight="1" x14ac:dyDescent="0.25">
      <c r="A371" s="611" t="s">
        <v>594</v>
      </c>
      <c r="B371" s="611"/>
      <c r="C371" s="611"/>
      <c r="D371" s="611"/>
      <c r="E371" s="611"/>
      <c r="F371" s="611"/>
      <c r="G371" s="611"/>
      <c r="H371" s="611"/>
      <c r="I371" s="611"/>
      <c r="J371" s="611"/>
      <c r="K371" s="611"/>
      <c r="L371" s="611"/>
      <c r="M371" s="611"/>
      <c r="N371" s="611"/>
      <c r="O371" s="611"/>
      <c r="P371" s="611"/>
      <c r="Q371" s="611"/>
      <c r="R371" s="611"/>
      <c r="S371" s="611"/>
      <c r="T371" s="611"/>
      <c r="U371" s="611"/>
      <c r="V371" s="611"/>
      <c r="W371" s="611"/>
      <c r="X371" s="611"/>
      <c r="Y371" s="611"/>
      <c r="Z371" s="611"/>
      <c r="AA371" s="65"/>
      <c r="AB371" s="65"/>
      <c r="AC371" s="79"/>
    </row>
    <row r="372" spans="1:68" ht="14.25" customHeight="1" x14ac:dyDescent="0.25">
      <c r="A372" s="612" t="s">
        <v>76</v>
      </c>
      <c r="B372" s="612"/>
      <c r="C372" s="612"/>
      <c r="D372" s="612"/>
      <c r="E372" s="612"/>
      <c r="F372" s="612"/>
      <c r="G372" s="612"/>
      <c r="H372" s="612"/>
      <c r="I372" s="612"/>
      <c r="J372" s="612"/>
      <c r="K372" s="612"/>
      <c r="L372" s="612"/>
      <c r="M372" s="612"/>
      <c r="N372" s="612"/>
      <c r="O372" s="612"/>
      <c r="P372" s="612"/>
      <c r="Q372" s="612"/>
      <c r="R372" s="612"/>
      <c r="S372" s="612"/>
      <c r="T372" s="612"/>
      <c r="U372" s="612"/>
      <c r="V372" s="612"/>
      <c r="W372" s="612"/>
      <c r="X372" s="612"/>
      <c r="Y372" s="612"/>
      <c r="Z372" s="612"/>
      <c r="AA372" s="66"/>
      <c r="AB372" s="66"/>
      <c r="AC372" s="80"/>
    </row>
    <row r="373" spans="1:68" ht="27" customHeight="1" x14ac:dyDescent="0.25">
      <c r="A373" s="63" t="s">
        <v>595</v>
      </c>
      <c r="B373" s="63" t="s">
        <v>596</v>
      </c>
      <c r="C373" s="36">
        <v>4301031405</v>
      </c>
      <c r="D373" s="613">
        <v>4680115886100</v>
      </c>
      <c r="E373" s="613"/>
      <c r="F373" s="62">
        <v>0.9</v>
      </c>
      <c r="G373" s="37">
        <v>6</v>
      </c>
      <c r="H373" s="62">
        <v>5.4</v>
      </c>
      <c r="I373" s="62">
        <v>5.61</v>
      </c>
      <c r="J373" s="37">
        <v>132</v>
      </c>
      <c r="K373" s="37" t="s">
        <v>120</v>
      </c>
      <c r="L373" s="37" t="s">
        <v>45</v>
      </c>
      <c r="M373" s="38" t="s">
        <v>80</v>
      </c>
      <c r="N373" s="38"/>
      <c r="O373" s="37">
        <v>50</v>
      </c>
      <c r="P373" s="7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73" s="615"/>
      <c r="R373" s="615"/>
      <c r="S373" s="615"/>
      <c r="T373" s="616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82" si="48"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2" t="s">
        <v>597</v>
      </c>
      <c r="AG373" s="78"/>
      <c r="AJ373" s="84" t="s">
        <v>45</v>
      </c>
      <c r="AK373" s="84">
        <v>0</v>
      </c>
      <c r="BB373" s="433" t="s">
        <v>66</v>
      </c>
      <c r="BM373" s="78">
        <f t="shared" ref="BM373:BM382" si="49">IFERROR(X373*I373/H373,"0")</f>
        <v>0</v>
      </c>
      <c r="BN373" s="78">
        <f t="shared" ref="BN373:BN382" si="50">IFERROR(Y373*I373/H373,"0")</f>
        <v>0</v>
      </c>
      <c r="BO373" s="78">
        <f t="shared" ref="BO373:BO382" si="51">IFERROR(1/J373*(X373/H373),"0")</f>
        <v>0</v>
      </c>
      <c r="BP373" s="78">
        <f t="shared" ref="BP373:BP382" si="52">IFERROR(1/J373*(Y373/H373),"0")</f>
        <v>0</v>
      </c>
    </row>
    <row r="374" spans="1:68" ht="27" customHeight="1" x14ac:dyDescent="0.25">
      <c r="A374" s="63" t="s">
        <v>598</v>
      </c>
      <c r="B374" s="63" t="s">
        <v>599</v>
      </c>
      <c r="C374" s="36">
        <v>4301031382</v>
      </c>
      <c r="D374" s="613">
        <v>4680115886117</v>
      </c>
      <c r="E374" s="613"/>
      <c r="F374" s="62">
        <v>0.9</v>
      </c>
      <c r="G374" s="37">
        <v>6</v>
      </c>
      <c r="H374" s="62">
        <v>5.4</v>
      </c>
      <c r="I374" s="62">
        <v>5.61</v>
      </c>
      <c r="J374" s="37">
        <v>132</v>
      </c>
      <c r="K374" s="37" t="s">
        <v>120</v>
      </c>
      <c r="L374" s="37" t="s">
        <v>45</v>
      </c>
      <c r="M374" s="38" t="s">
        <v>80</v>
      </c>
      <c r="N374" s="38"/>
      <c r="O374" s="37">
        <v>50</v>
      </c>
      <c r="P374" s="7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4" s="615"/>
      <c r="R374" s="615"/>
      <c r="S374" s="615"/>
      <c r="T374" s="616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48"/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4" t="s">
        <v>600</v>
      </c>
      <c r="AG374" s="78"/>
      <c r="AJ374" s="84" t="s">
        <v>45</v>
      </c>
      <c r="AK374" s="84">
        <v>0</v>
      </c>
      <c r="BB374" s="435" t="s">
        <v>66</v>
      </c>
      <c r="BM374" s="78">
        <f t="shared" si="49"/>
        <v>0</v>
      </c>
      <c r="BN374" s="78">
        <f t="shared" si="50"/>
        <v>0</v>
      </c>
      <c r="BO374" s="78">
        <f t="shared" si="51"/>
        <v>0</v>
      </c>
      <c r="BP374" s="78">
        <f t="shared" si="52"/>
        <v>0</v>
      </c>
    </row>
    <row r="375" spans="1:68" ht="27" customHeight="1" x14ac:dyDescent="0.25">
      <c r="A375" s="63" t="s">
        <v>598</v>
      </c>
      <c r="B375" s="63" t="s">
        <v>601</v>
      </c>
      <c r="C375" s="36">
        <v>4301031406</v>
      </c>
      <c r="D375" s="613">
        <v>4680115886117</v>
      </c>
      <c r="E375" s="613"/>
      <c r="F375" s="62">
        <v>0.9</v>
      </c>
      <c r="G375" s="37">
        <v>6</v>
      </c>
      <c r="H375" s="62">
        <v>5.4</v>
      </c>
      <c r="I375" s="62">
        <v>5.61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50</v>
      </c>
      <c r="P375" s="79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5" s="615"/>
      <c r="R375" s="615"/>
      <c r="S375" s="615"/>
      <c r="T375" s="61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48"/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6" t="s">
        <v>600</v>
      </c>
      <c r="AG375" s="78"/>
      <c r="AJ375" s="84" t="s">
        <v>45</v>
      </c>
      <c r="AK375" s="84">
        <v>0</v>
      </c>
      <c r="BB375" s="437" t="s">
        <v>66</v>
      </c>
      <c r="BM375" s="78">
        <f t="shared" si="49"/>
        <v>0</v>
      </c>
      <c r="BN375" s="78">
        <f t="shared" si="50"/>
        <v>0</v>
      </c>
      <c r="BO375" s="78">
        <f t="shared" si="51"/>
        <v>0</v>
      </c>
      <c r="BP375" s="78">
        <f t="shared" si="52"/>
        <v>0</v>
      </c>
    </row>
    <row r="376" spans="1:68" ht="27" customHeight="1" x14ac:dyDescent="0.25">
      <c r="A376" s="63" t="s">
        <v>602</v>
      </c>
      <c r="B376" s="63" t="s">
        <v>603</v>
      </c>
      <c r="C376" s="36">
        <v>4301031402</v>
      </c>
      <c r="D376" s="613">
        <v>4680115886124</v>
      </c>
      <c r="E376" s="613"/>
      <c r="F376" s="62">
        <v>0.9</v>
      </c>
      <c r="G376" s="37">
        <v>6</v>
      </c>
      <c r="H376" s="62">
        <v>5.4</v>
      </c>
      <c r="I376" s="62">
        <v>5.61</v>
      </c>
      <c r="J376" s="37">
        <v>132</v>
      </c>
      <c r="K376" s="37" t="s">
        <v>120</v>
      </c>
      <c r="L376" s="37" t="s">
        <v>45</v>
      </c>
      <c r="M376" s="38" t="s">
        <v>80</v>
      </c>
      <c r="N376" s="38"/>
      <c r="O376" s="37">
        <v>50</v>
      </c>
      <c r="P376" s="79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76" s="615"/>
      <c r="R376" s="615"/>
      <c r="S376" s="615"/>
      <c r="T376" s="616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48"/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38" t="s">
        <v>604</v>
      </c>
      <c r="AG376" s="78"/>
      <c r="AJ376" s="84" t="s">
        <v>45</v>
      </c>
      <c r="AK376" s="84">
        <v>0</v>
      </c>
      <c r="BB376" s="439" t="s">
        <v>66</v>
      </c>
      <c r="BM376" s="78">
        <f t="shared" si="49"/>
        <v>0</v>
      </c>
      <c r="BN376" s="78">
        <f t="shared" si="50"/>
        <v>0</v>
      </c>
      <c r="BO376" s="78">
        <f t="shared" si="51"/>
        <v>0</v>
      </c>
      <c r="BP376" s="78">
        <f t="shared" si="52"/>
        <v>0</v>
      </c>
    </row>
    <row r="377" spans="1:68" ht="27" customHeight="1" x14ac:dyDescent="0.25">
      <c r="A377" s="63" t="s">
        <v>605</v>
      </c>
      <c r="B377" s="63" t="s">
        <v>606</v>
      </c>
      <c r="C377" s="36">
        <v>4301031366</v>
      </c>
      <c r="D377" s="613">
        <v>4680115883147</v>
      </c>
      <c r="E377" s="613"/>
      <c r="F377" s="62">
        <v>0.28000000000000003</v>
      </c>
      <c r="G377" s="37">
        <v>6</v>
      </c>
      <c r="H377" s="62">
        <v>1.68</v>
      </c>
      <c r="I377" s="62">
        <v>1.81</v>
      </c>
      <c r="J377" s="37">
        <v>234</v>
      </c>
      <c r="K377" s="37" t="s">
        <v>81</v>
      </c>
      <c r="L377" s="37" t="s">
        <v>45</v>
      </c>
      <c r="M377" s="38" t="s">
        <v>80</v>
      </c>
      <c r="N377" s="38"/>
      <c r="O377" s="37">
        <v>50</v>
      </c>
      <c r="P377" s="79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77" s="615"/>
      <c r="R377" s="615"/>
      <c r="S377" s="615"/>
      <c r="T377" s="61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48"/>
        <v>0</v>
      </c>
      <c r="Z377" s="41" t="str">
        <f t="shared" ref="Z377:Z382" si="53">IFERROR(IF(Y377=0,"",ROUNDUP(Y377/H377,0)*0.00502),"")</f>
        <v/>
      </c>
      <c r="AA377" s="68" t="s">
        <v>45</v>
      </c>
      <c r="AB377" s="69" t="s">
        <v>45</v>
      </c>
      <c r="AC377" s="440" t="s">
        <v>597</v>
      </c>
      <c r="AG377" s="78"/>
      <c r="AJ377" s="84" t="s">
        <v>45</v>
      </c>
      <c r="AK377" s="84">
        <v>0</v>
      </c>
      <c r="BB377" s="441" t="s">
        <v>66</v>
      </c>
      <c r="BM377" s="78">
        <f t="shared" si="49"/>
        <v>0</v>
      </c>
      <c r="BN377" s="78">
        <f t="shared" si="50"/>
        <v>0</v>
      </c>
      <c r="BO377" s="78">
        <f t="shared" si="51"/>
        <v>0</v>
      </c>
      <c r="BP377" s="78">
        <f t="shared" si="52"/>
        <v>0</v>
      </c>
    </row>
    <row r="378" spans="1:68" ht="27" customHeight="1" x14ac:dyDescent="0.25">
      <c r="A378" s="63" t="s">
        <v>607</v>
      </c>
      <c r="B378" s="63" t="s">
        <v>608</v>
      </c>
      <c r="C378" s="36">
        <v>4301031362</v>
      </c>
      <c r="D378" s="613">
        <v>4607091384338</v>
      </c>
      <c r="E378" s="613"/>
      <c r="F378" s="62">
        <v>0.35</v>
      </c>
      <c r="G378" s="37">
        <v>6</v>
      </c>
      <c r="H378" s="62">
        <v>2.1</v>
      </c>
      <c r="I378" s="62">
        <v>2.23</v>
      </c>
      <c r="J378" s="37">
        <v>234</v>
      </c>
      <c r="K378" s="37" t="s">
        <v>81</v>
      </c>
      <c r="L378" s="37" t="s">
        <v>45</v>
      </c>
      <c r="M378" s="38" t="s">
        <v>80</v>
      </c>
      <c r="N378" s="38"/>
      <c r="O378" s="37">
        <v>50</v>
      </c>
      <c r="P378" s="7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78" s="615"/>
      <c r="R378" s="615"/>
      <c r="S378" s="615"/>
      <c r="T378" s="61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48"/>
        <v>0</v>
      </c>
      <c r="Z378" s="41" t="str">
        <f t="shared" si="53"/>
        <v/>
      </c>
      <c r="AA378" s="68" t="s">
        <v>45</v>
      </c>
      <c r="AB378" s="69" t="s">
        <v>45</v>
      </c>
      <c r="AC378" s="442" t="s">
        <v>597</v>
      </c>
      <c r="AG378" s="78"/>
      <c r="AJ378" s="84" t="s">
        <v>45</v>
      </c>
      <c r="AK378" s="84">
        <v>0</v>
      </c>
      <c r="BB378" s="443" t="s">
        <v>66</v>
      </c>
      <c r="BM378" s="78">
        <f t="shared" si="49"/>
        <v>0</v>
      </c>
      <c r="BN378" s="78">
        <f t="shared" si="50"/>
        <v>0</v>
      </c>
      <c r="BO378" s="78">
        <f t="shared" si="51"/>
        <v>0</v>
      </c>
      <c r="BP378" s="78">
        <f t="shared" si="52"/>
        <v>0</v>
      </c>
    </row>
    <row r="379" spans="1:68" ht="37.5" customHeight="1" x14ac:dyDescent="0.25">
      <c r="A379" s="63" t="s">
        <v>609</v>
      </c>
      <c r="B379" s="63" t="s">
        <v>610</v>
      </c>
      <c r="C379" s="36">
        <v>4301031361</v>
      </c>
      <c r="D379" s="613">
        <v>4607091389524</v>
      </c>
      <c r="E379" s="613"/>
      <c r="F379" s="62">
        <v>0.35</v>
      </c>
      <c r="G379" s="37">
        <v>6</v>
      </c>
      <c r="H379" s="62">
        <v>2.1</v>
      </c>
      <c r="I379" s="62">
        <v>2.23</v>
      </c>
      <c r="J379" s="37">
        <v>234</v>
      </c>
      <c r="K379" s="37" t="s">
        <v>81</v>
      </c>
      <c r="L379" s="37" t="s">
        <v>45</v>
      </c>
      <c r="M379" s="38" t="s">
        <v>80</v>
      </c>
      <c r="N379" s="38"/>
      <c r="O379" s="37">
        <v>50</v>
      </c>
      <c r="P379" s="8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79" s="615"/>
      <c r="R379" s="615"/>
      <c r="S379" s="615"/>
      <c r="T379" s="61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48"/>
        <v>0</v>
      </c>
      <c r="Z379" s="41" t="str">
        <f t="shared" si="53"/>
        <v/>
      </c>
      <c r="AA379" s="68" t="s">
        <v>45</v>
      </c>
      <c r="AB379" s="69" t="s">
        <v>45</v>
      </c>
      <c r="AC379" s="444" t="s">
        <v>611</v>
      </c>
      <c r="AG379" s="78"/>
      <c r="AJ379" s="84" t="s">
        <v>45</v>
      </c>
      <c r="AK379" s="84">
        <v>0</v>
      </c>
      <c r="BB379" s="445" t="s">
        <v>66</v>
      </c>
      <c r="BM379" s="78">
        <f t="shared" si="49"/>
        <v>0</v>
      </c>
      <c r="BN379" s="78">
        <f t="shared" si="50"/>
        <v>0</v>
      </c>
      <c r="BO379" s="78">
        <f t="shared" si="51"/>
        <v>0</v>
      </c>
      <c r="BP379" s="78">
        <f t="shared" si="52"/>
        <v>0</v>
      </c>
    </row>
    <row r="380" spans="1:68" ht="27" customHeight="1" x14ac:dyDescent="0.25">
      <c r="A380" s="63" t="s">
        <v>612</v>
      </c>
      <c r="B380" s="63" t="s">
        <v>613</v>
      </c>
      <c r="C380" s="36">
        <v>4301031364</v>
      </c>
      <c r="D380" s="613">
        <v>4680115883161</v>
      </c>
      <c r="E380" s="613"/>
      <c r="F380" s="62">
        <v>0.28000000000000003</v>
      </c>
      <c r="G380" s="37">
        <v>6</v>
      </c>
      <c r="H380" s="62">
        <v>1.68</v>
      </c>
      <c r="I380" s="62">
        <v>1.81</v>
      </c>
      <c r="J380" s="37">
        <v>234</v>
      </c>
      <c r="K380" s="37" t="s">
        <v>81</v>
      </c>
      <c r="L380" s="37" t="s">
        <v>45</v>
      </c>
      <c r="M380" s="38" t="s">
        <v>80</v>
      </c>
      <c r="N380" s="38"/>
      <c r="O380" s="37">
        <v>50</v>
      </c>
      <c r="P380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80" s="615"/>
      <c r="R380" s="615"/>
      <c r="S380" s="615"/>
      <c r="T380" s="61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48"/>
        <v>0</v>
      </c>
      <c r="Z380" s="41" t="str">
        <f t="shared" si="53"/>
        <v/>
      </c>
      <c r="AA380" s="68" t="s">
        <v>45</v>
      </c>
      <c r="AB380" s="69" t="s">
        <v>45</v>
      </c>
      <c r="AC380" s="446" t="s">
        <v>614</v>
      </c>
      <c r="AG380" s="78"/>
      <c r="AJ380" s="84" t="s">
        <v>45</v>
      </c>
      <c r="AK380" s="84">
        <v>0</v>
      </c>
      <c r="BB380" s="447" t="s">
        <v>66</v>
      </c>
      <c r="BM380" s="78">
        <f t="shared" si="49"/>
        <v>0</v>
      </c>
      <c r="BN380" s="78">
        <f t="shared" si="50"/>
        <v>0</v>
      </c>
      <c r="BO380" s="78">
        <f t="shared" si="51"/>
        <v>0</v>
      </c>
      <c r="BP380" s="78">
        <f t="shared" si="52"/>
        <v>0</v>
      </c>
    </row>
    <row r="381" spans="1:68" ht="27" customHeight="1" x14ac:dyDescent="0.25">
      <c r="A381" s="63" t="s">
        <v>615</v>
      </c>
      <c r="B381" s="63" t="s">
        <v>616</v>
      </c>
      <c r="C381" s="36">
        <v>4301031358</v>
      </c>
      <c r="D381" s="613">
        <v>4607091389531</v>
      </c>
      <c r="E381" s="613"/>
      <c r="F381" s="62">
        <v>0.35</v>
      </c>
      <c r="G381" s="37">
        <v>6</v>
      </c>
      <c r="H381" s="62">
        <v>2.1</v>
      </c>
      <c r="I381" s="62">
        <v>2.23</v>
      </c>
      <c r="J381" s="37">
        <v>234</v>
      </c>
      <c r="K381" s="37" t="s">
        <v>81</v>
      </c>
      <c r="L381" s="37" t="s">
        <v>45</v>
      </c>
      <c r="M381" s="38" t="s">
        <v>80</v>
      </c>
      <c r="N381" s="38"/>
      <c r="O381" s="37">
        <v>50</v>
      </c>
      <c r="P381" s="8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81" s="615"/>
      <c r="R381" s="615"/>
      <c r="S381" s="615"/>
      <c r="T381" s="61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48"/>
        <v>0</v>
      </c>
      <c r="Z381" s="41" t="str">
        <f t="shared" si="53"/>
        <v/>
      </c>
      <c r="AA381" s="68" t="s">
        <v>45</v>
      </c>
      <c r="AB381" s="69" t="s">
        <v>45</v>
      </c>
      <c r="AC381" s="448" t="s">
        <v>617</v>
      </c>
      <c r="AG381" s="78"/>
      <c r="AJ381" s="84" t="s">
        <v>45</v>
      </c>
      <c r="AK381" s="84">
        <v>0</v>
      </c>
      <c r="BB381" s="449" t="s">
        <v>66</v>
      </c>
      <c r="BM381" s="78">
        <f t="shared" si="49"/>
        <v>0</v>
      </c>
      <c r="BN381" s="78">
        <f t="shared" si="50"/>
        <v>0</v>
      </c>
      <c r="BO381" s="78">
        <f t="shared" si="51"/>
        <v>0</v>
      </c>
      <c r="BP381" s="78">
        <f t="shared" si="52"/>
        <v>0</v>
      </c>
    </row>
    <row r="382" spans="1:68" ht="37.5" customHeight="1" x14ac:dyDescent="0.25">
      <c r="A382" s="63" t="s">
        <v>618</v>
      </c>
      <c r="B382" s="63" t="s">
        <v>619</v>
      </c>
      <c r="C382" s="36">
        <v>4301031360</v>
      </c>
      <c r="D382" s="613">
        <v>4607091384345</v>
      </c>
      <c r="E382" s="613"/>
      <c r="F382" s="62">
        <v>0.35</v>
      </c>
      <c r="G382" s="37">
        <v>6</v>
      </c>
      <c r="H382" s="62">
        <v>2.1</v>
      </c>
      <c r="I382" s="62">
        <v>2.23</v>
      </c>
      <c r="J382" s="37">
        <v>234</v>
      </c>
      <c r="K382" s="37" t="s">
        <v>81</v>
      </c>
      <c r="L382" s="37" t="s">
        <v>45</v>
      </c>
      <c r="M382" s="38" t="s">
        <v>80</v>
      </c>
      <c r="N382" s="38"/>
      <c r="O382" s="37">
        <v>50</v>
      </c>
      <c r="P382" s="8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82" s="615"/>
      <c r="R382" s="615"/>
      <c r="S382" s="615"/>
      <c r="T382" s="61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48"/>
        <v>0</v>
      </c>
      <c r="Z382" s="41" t="str">
        <f t="shared" si="53"/>
        <v/>
      </c>
      <c r="AA382" s="68" t="s">
        <v>45</v>
      </c>
      <c r="AB382" s="69" t="s">
        <v>45</v>
      </c>
      <c r="AC382" s="450" t="s">
        <v>614</v>
      </c>
      <c r="AG382" s="78"/>
      <c r="AJ382" s="84" t="s">
        <v>45</v>
      </c>
      <c r="AK382" s="84">
        <v>0</v>
      </c>
      <c r="BB382" s="451" t="s">
        <v>66</v>
      </c>
      <c r="BM382" s="78">
        <f t="shared" si="49"/>
        <v>0</v>
      </c>
      <c r="BN382" s="78">
        <f t="shared" si="50"/>
        <v>0</v>
      </c>
      <c r="BO382" s="78">
        <f t="shared" si="51"/>
        <v>0</v>
      </c>
      <c r="BP382" s="78">
        <f t="shared" si="52"/>
        <v>0</v>
      </c>
    </row>
    <row r="383" spans="1:68" x14ac:dyDescent="0.2">
      <c r="A383" s="620"/>
      <c r="B383" s="620"/>
      <c r="C383" s="620"/>
      <c r="D383" s="620"/>
      <c r="E383" s="620"/>
      <c r="F383" s="620"/>
      <c r="G383" s="620"/>
      <c r="H383" s="620"/>
      <c r="I383" s="620"/>
      <c r="J383" s="620"/>
      <c r="K383" s="620"/>
      <c r="L383" s="620"/>
      <c r="M383" s="620"/>
      <c r="N383" s="620"/>
      <c r="O383" s="621"/>
      <c r="P383" s="617" t="s">
        <v>40</v>
      </c>
      <c r="Q383" s="618"/>
      <c r="R383" s="618"/>
      <c r="S383" s="618"/>
      <c r="T383" s="618"/>
      <c r="U383" s="618"/>
      <c r="V383" s="619"/>
      <c r="W383" s="42" t="s">
        <v>39</v>
      </c>
      <c r="X383" s="43">
        <f>IFERROR(X373/H373,"0")+IFERROR(X374/H374,"0")+IFERROR(X375/H375,"0")+IFERROR(X376/H376,"0")+IFERROR(X377/H377,"0")+IFERROR(X378/H378,"0")+IFERROR(X379/H379,"0")+IFERROR(X380/H380,"0")+IFERROR(X381/H381,"0")+IFERROR(X382/H382,"0")</f>
        <v>0</v>
      </c>
      <c r="Y383" s="43">
        <f>IFERROR(Y373/H373,"0")+IFERROR(Y374/H374,"0")+IFERROR(Y375/H375,"0")+IFERROR(Y376/H376,"0")+IFERROR(Y377/H377,"0")+IFERROR(Y378/H378,"0")+IFERROR(Y379/H379,"0")+IFERROR(Y380/H380,"0")+IFERROR(Y381/H381,"0")+IFERROR(Y382/H382,"0")</f>
        <v>0</v>
      </c>
      <c r="Z383" s="43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620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17" t="s">
        <v>40</v>
      </c>
      <c r="Q384" s="618"/>
      <c r="R384" s="618"/>
      <c r="S384" s="618"/>
      <c r="T384" s="618"/>
      <c r="U384" s="618"/>
      <c r="V384" s="619"/>
      <c r="W384" s="42" t="s">
        <v>0</v>
      </c>
      <c r="X384" s="43">
        <f>IFERROR(SUM(X373:X382),"0")</f>
        <v>0</v>
      </c>
      <c r="Y384" s="43">
        <f>IFERROR(SUM(Y373:Y382),"0")</f>
        <v>0</v>
      </c>
      <c r="Z384" s="42"/>
      <c r="AA384" s="67"/>
      <c r="AB384" s="67"/>
      <c r="AC384" s="67"/>
    </row>
    <row r="385" spans="1:68" ht="14.25" customHeight="1" x14ac:dyDescent="0.25">
      <c r="A385" s="612" t="s">
        <v>82</v>
      </c>
      <c r="B385" s="612"/>
      <c r="C385" s="612"/>
      <c r="D385" s="612"/>
      <c r="E385" s="612"/>
      <c r="F385" s="612"/>
      <c r="G385" s="612"/>
      <c r="H385" s="612"/>
      <c r="I385" s="612"/>
      <c r="J385" s="612"/>
      <c r="K385" s="612"/>
      <c r="L385" s="612"/>
      <c r="M385" s="612"/>
      <c r="N385" s="612"/>
      <c r="O385" s="612"/>
      <c r="P385" s="612"/>
      <c r="Q385" s="612"/>
      <c r="R385" s="612"/>
      <c r="S385" s="612"/>
      <c r="T385" s="612"/>
      <c r="U385" s="612"/>
      <c r="V385" s="612"/>
      <c r="W385" s="612"/>
      <c r="X385" s="612"/>
      <c r="Y385" s="612"/>
      <c r="Z385" s="612"/>
      <c r="AA385" s="66"/>
      <c r="AB385" s="66"/>
      <c r="AC385" s="80"/>
    </row>
    <row r="386" spans="1:68" ht="27" customHeight="1" x14ac:dyDescent="0.25">
      <c r="A386" s="63" t="s">
        <v>620</v>
      </c>
      <c r="B386" s="63" t="s">
        <v>621</v>
      </c>
      <c r="C386" s="36">
        <v>4301051284</v>
      </c>
      <c r="D386" s="613">
        <v>4607091384352</v>
      </c>
      <c r="E386" s="613"/>
      <c r="F386" s="62">
        <v>0.6</v>
      </c>
      <c r="G386" s="37">
        <v>4</v>
      </c>
      <c r="H386" s="62">
        <v>2.4</v>
      </c>
      <c r="I386" s="62">
        <v>2.6459999999999999</v>
      </c>
      <c r="J386" s="37">
        <v>132</v>
      </c>
      <c r="K386" s="37" t="s">
        <v>120</v>
      </c>
      <c r="L386" s="37" t="s">
        <v>45</v>
      </c>
      <c r="M386" s="38" t="s">
        <v>92</v>
      </c>
      <c r="N386" s="38"/>
      <c r="O386" s="37">
        <v>45</v>
      </c>
      <c r="P386" s="8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86" s="615"/>
      <c r="R386" s="615"/>
      <c r="S386" s="615"/>
      <c r="T386" s="61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622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623</v>
      </c>
      <c r="B387" s="63" t="s">
        <v>624</v>
      </c>
      <c r="C387" s="36">
        <v>4301051431</v>
      </c>
      <c r="D387" s="613">
        <v>4607091389654</v>
      </c>
      <c r="E387" s="613"/>
      <c r="F387" s="62">
        <v>0.33</v>
      </c>
      <c r="G387" s="37">
        <v>6</v>
      </c>
      <c r="H387" s="62">
        <v>1.98</v>
      </c>
      <c r="I387" s="62">
        <v>2.238</v>
      </c>
      <c r="J387" s="37">
        <v>182</v>
      </c>
      <c r="K387" s="37" t="s">
        <v>88</v>
      </c>
      <c r="L387" s="37" t="s">
        <v>45</v>
      </c>
      <c r="M387" s="38" t="s">
        <v>92</v>
      </c>
      <c r="N387" s="38"/>
      <c r="O387" s="37">
        <v>45</v>
      </c>
      <c r="P387" s="8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87" s="615"/>
      <c r="R387" s="615"/>
      <c r="S387" s="615"/>
      <c r="T387" s="61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4" t="s">
        <v>625</v>
      </c>
      <c r="AG387" s="78"/>
      <c r="AJ387" s="84" t="s">
        <v>45</v>
      </c>
      <c r="AK387" s="84">
        <v>0</v>
      </c>
      <c r="BB387" s="45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20"/>
      <c r="B388" s="620"/>
      <c r="C388" s="620"/>
      <c r="D388" s="620"/>
      <c r="E388" s="620"/>
      <c r="F388" s="620"/>
      <c r="G388" s="620"/>
      <c r="H388" s="620"/>
      <c r="I388" s="620"/>
      <c r="J388" s="620"/>
      <c r="K388" s="620"/>
      <c r="L388" s="620"/>
      <c r="M388" s="620"/>
      <c r="N388" s="620"/>
      <c r="O388" s="621"/>
      <c r="P388" s="617" t="s">
        <v>40</v>
      </c>
      <c r="Q388" s="618"/>
      <c r="R388" s="618"/>
      <c r="S388" s="618"/>
      <c r="T388" s="618"/>
      <c r="U388" s="618"/>
      <c r="V388" s="61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20"/>
      <c r="B389" s="620"/>
      <c r="C389" s="620"/>
      <c r="D389" s="620"/>
      <c r="E389" s="620"/>
      <c r="F389" s="620"/>
      <c r="G389" s="620"/>
      <c r="H389" s="620"/>
      <c r="I389" s="620"/>
      <c r="J389" s="620"/>
      <c r="K389" s="620"/>
      <c r="L389" s="620"/>
      <c r="M389" s="620"/>
      <c r="N389" s="620"/>
      <c r="O389" s="621"/>
      <c r="P389" s="617" t="s">
        <v>40</v>
      </c>
      <c r="Q389" s="618"/>
      <c r="R389" s="618"/>
      <c r="S389" s="618"/>
      <c r="T389" s="618"/>
      <c r="U389" s="618"/>
      <c r="V389" s="61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6.5" customHeight="1" x14ac:dyDescent="0.25">
      <c r="A390" s="611" t="s">
        <v>626</v>
      </c>
      <c r="B390" s="611"/>
      <c r="C390" s="611"/>
      <c r="D390" s="611"/>
      <c r="E390" s="611"/>
      <c r="F390" s="611"/>
      <c r="G390" s="611"/>
      <c r="H390" s="611"/>
      <c r="I390" s="611"/>
      <c r="J390" s="611"/>
      <c r="K390" s="611"/>
      <c r="L390" s="611"/>
      <c r="M390" s="611"/>
      <c r="N390" s="611"/>
      <c r="O390" s="611"/>
      <c r="P390" s="611"/>
      <c r="Q390" s="611"/>
      <c r="R390" s="611"/>
      <c r="S390" s="611"/>
      <c r="T390" s="611"/>
      <c r="U390" s="611"/>
      <c r="V390" s="611"/>
      <c r="W390" s="611"/>
      <c r="X390" s="611"/>
      <c r="Y390" s="611"/>
      <c r="Z390" s="611"/>
      <c r="AA390" s="65"/>
      <c r="AB390" s="65"/>
      <c r="AC390" s="79"/>
    </row>
    <row r="391" spans="1:68" ht="14.25" customHeight="1" x14ac:dyDescent="0.25">
      <c r="A391" s="612" t="s">
        <v>144</v>
      </c>
      <c r="B391" s="612"/>
      <c r="C391" s="612"/>
      <c r="D391" s="612"/>
      <c r="E391" s="612"/>
      <c r="F391" s="612"/>
      <c r="G391" s="612"/>
      <c r="H391" s="612"/>
      <c r="I391" s="612"/>
      <c r="J391" s="612"/>
      <c r="K391" s="612"/>
      <c r="L391" s="612"/>
      <c r="M391" s="612"/>
      <c r="N391" s="612"/>
      <c r="O391" s="612"/>
      <c r="P391" s="612"/>
      <c r="Q391" s="612"/>
      <c r="R391" s="612"/>
      <c r="S391" s="612"/>
      <c r="T391" s="612"/>
      <c r="U391" s="612"/>
      <c r="V391" s="612"/>
      <c r="W391" s="612"/>
      <c r="X391" s="612"/>
      <c r="Y391" s="612"/>
      <c r="Z391" s="612"/>
      <c r="AA391" s="66"/>
      <c r="AB391" s="66"/>
      <c r="AC391" s="80"/>
    </row>
    <row r="392" spans="1:68" ht="27" customHeight="1" x14ac:dyDescent="0.25">
      <c r="A392" s="63" t="s">
        <v>627</v>
      </c>
      <c r="B392" s="63" t="s">
        <v>628</v>
      </c>
      <c r="C392" s="36">
        <v>4301020319</v>
      </c>
      <c r="D392" s="613">
        <v>4680115885240</v>
      </c>
      <c r="E392" s="613"/>
      <c r="F392" s="62">
        <v>0.35</v>
      </c>
      <c r="G392" s="37">
        <v>6</v>
      </c>
      <c r="H392" s="62">
        <v>2.1</v>
      </c>
      <c r="I392" s="62">
        <v>2.31</v>
      </c>
      <c r="J392" s="37">
        <v>182</v>
      </c>
      <c r="K392" s="37" t="s">
        <v>88</v>
      </c>
      <c r="L392" s="37" t="s">
        <v>45</v>
      </c>
      <c r="M392" s="38" t="s">
        <v>80</v>
      </c>
      <c r="N392" s="38"/>
      <c r="O392" s="37">
        <v>40</v>
      </c>
      <c r="P392" s="8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92" s="615"/>
      <c r="R392" s="615"/>
      <c r="S392" s="615"/>
      <c r="T392" s="616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56" t="s">
        <v>629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620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17" t="s">
        <v>40</v>
      </c>
      <c r="Q393" s="618"/>
      <c r="R393" s="618"/>
      <c r="S393" s="618"/>
      <c r="T393" s="618"/>
      <c r="U393" s="618"/>
      <c r="V393" s="619"/>
      <c r="W393" s="42" t="s">
        <v>39</v>
      </c>
      <c r="X393" s="43">
        <f>IFERROR(X392/H392,"0")</f>
        <v>0</v>
      </c>
      <c r="Y393" s="43">
        <f>IFERROR(Y392/H392,"0")</f>
        <v>0</v>
      </c>
      <c r="Z393" s="43">
        <f>IFERROR(IF(Z392="",0,Z392),"0")</f>
        <v>0</v>
      </c>
      <c r="AA393" s="67"/>
      <c r="AB393" s="67"/>
      <c r="AC393" s="67"/>
    </row>
    <row r="394" spans="1:68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17" t="s">
        <v>40</v>
      </c>
      <c r="Q394" s="618"/>
      <c r="R394" s="618"/>
      <c r="S394" s="618"/>
      <c r="T394" s="618"/>
      <c r="U394" s="618"/>
      <c r="V394" s="619"/>
      <c r="W394" s="42" t="s">
        <v>0</v>
      </c>
      <c r="X394" s="43">
        <f>IFERROR(SUM(X392:X392),"0")</f>
        <v>0</v>
      </c>
      <c r="Y394" s="43">
        <f>IFERROR(SUM(Y392:Y392),"0")</f>
        <v>0</v>
      </c>
      <c r="Z394" s="42"/>
      <c r="AA394" s="67"/>
      <c r="AB394" s="67"/>
      <c r="AC394" s="67"/>
    </row>
    <row r="395" spans="1:68" ht="14.25" customHeight="1" x14ac:dyDescent="0.25">
      <c r="A395" s="612" t="s">
        <v>76</v>
      </c>
      <c r="B395" s="612"/>
      <c r="C395" s="612"/>
      <c r="D395" s="612"/>
      <c r="E395" s="612"/>
      <c r="F395" s="612"/>
      <c r="G395" s="612"/>
      <c r="H395" s="612"/>
      <c r="I395" s="612"/>
      <c r="J395" s="612"/>
      <c r="K395" s="612"/>
      <c r="L395" s="612"/>
      <c r="M395" s="612"/>
      <c r="N395" s="612"/>
      <c r="O395" s="612"/>
      <c r="P395" s="612"/>
      <c r="Q395" s="612"/>
      <c r="R395" s="612"/>
      <c r="S395" s="612"/>
      <c r="T395" s="612"/>
      <c r="U395" s="612"/>
      <c r="V395" s="612"/>
      <c r="W395" s="612"/>
      <c r="X395" s="612"/>
      <c r="Y395" s="612"/>
      <c r="Z395" s="612"/>
      <c r="AA395" s="66"/>
      <c r="AB395" s="66"/>
      <c r="AC395" s="80"/>
    </row>
    <row r="396" spans="1:68" ht="27" customHeight="1" x14ac:dyDescent="0.25">
      <c r="A396" s="63" t="s">
        <v>630</v>
      </c>
      <c r="B396" s="63" t="s">
        <v>631</v>
      </c>
      <c r="C396" s="36">
        <v>4301031403</v>
      </c>
      <c r="D396" s="613">
        <v>4680115886094</v>
      </c>
      <c r="E396" s="61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120</v>
      </c>
      <c r="L396" s="37" t="s">
        <v>45</v>
      </c>
      <c r="M396" s="38" t="s">
        <v>116</v>
      </c>
      <c r="N396" s="38"/>
      <c r="O396" s="37">
        <v>50</v>
      </c>
      <c r="P396" s="80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96" s="615"/>
      <c r="R396" s="615"/>
      <c r="S396" s="615"/>
      <c r="T396" s="61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4301031363</v>
      </c>
      <c r="D397" s="613">
        <v>4607091389425</v>
      </c>
      <c r="E397" s="61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397" s="615"/>
      <c r="R397" s="615"/>
      <c r="S397" s="615"/>
      <c r="T397" s="61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636</v>
      </c>
      <c r="B398" s="63" t="s">
        <v>637</v>
      </c>
      <c r="C398" s="36">
        <v>4301031373</v>
      </c>
      <c r="D398" s="613">
        <v>4680115880771</v>
      </c>
      <c r="E398" s="61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398" s="615"/>
      <c r="R398" s="615"/>
      <c r="S398" s="615"/>
      <c r="T398" s="61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IFERROR(IF(Y398=0,"",ROUNDUP(Y398/H398,0)*0.00502),"")</f>
        <v/>
      </c>
      <c r="AA398" s="68" t="s">
        <v>45</v>
      </c>
      <c r="AB398" s="69" t="s">
        <v>45</v>
      </c>
      <c r="AC398" s="462" t="s">
        <v>638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639</v>
      </c>
      <c r="B399" s="63" t="s">
        <v>640</v>
      </c>
      <c r="C399" s="36">
        <v>4301031359</v>
      </c>
      <c r="D399" s="613">
        <v>4607091389500</v>
      </c>
      <c r="E399" s="61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399" s="615"/>
      <c r="R399" s="615"/>
      <c r="S399" s="615"/>
      <c r="T399" s="61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IFERROR(IF(Y399=0,"",ROUNDUP(Y399/H399,0)*0.00502),"")</f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620"/>
      <c r="B400" s="620"/>
      <c r="C400" s="620"/>
      <c r="D400" s="620"/>
      <c r="E400" s="620"/>
      <c r="F400" s="620"/>
      <c r="G400" s="620"/>
      <c r="H400" s="620"/>
      <c r="I400" s="620"/>
      <c r="J400" s="620"/>
      <c r="K400" s="620"/>
      <c r="L400" s="620"/>
      <c r="M400" s="620"/>
      <c r="N400" s="620"/>
      <c r="O400" s="621"/>
      <c r="P400" s="617" t="s">
        <v>40</v>
      </c>
      <c r="Q400" s="618"/>
      <c r="R400" s="618"/>
      <c r="S400" s="618"/>
      <c r="T400" s="618"/>
      <c r="U400" s="618"/>
      <c r="V400" s="619"/>
      <c r="W400" s="42" t="s">
        <v>39</v>
      </c>
      <c r="X400" s="43">
        <f>IFERROR(X396/H396,"0")+IFERROR(X397/H397,"0")+IFERROR(X398/H398,"0")+IFERROR(X399/H399,"0")</f>
        <v>0</v>
      </c>
      <c r="Y400" s="43">
        <f>IFERROR(Y396/H396,"0")+IFERROR(Y397/H397,"0")+IFERROR(Y398/H398,"0")+IFERROR(Y399/H399,"0")</f>
        <v>0</v>
      </c>
      <c r="Z400" s="43">
        <f>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20"/>
      <c r="B401" s="620"/>
      <c r="C401" s="620"/>
      <c r="D401" s="620"/>
      <c r="E401" s="620"/>
      <c r="F401" s="620"/>
      <c r="G401" s="620"/>
      <c r="H401" s="620"/>
      <c r="I401" s="620"/>
      <c r="J401" s="620"/>
      <c r="K401" s="620"/>
      <c r="L401" s="620"/>
      <c r="M401" s="620"/>
      <c r="N401" s="620"/>
      <c r="O401" s="621"/>
      <c r="P401" s="617" t="s">
        <v>40</v>
      </c>
      <c r="Q401" s="618"/>
      <c r="R401" s="618"/>
      <c r="S401" s="618"/>
      <c r="T401" s="618"/>
      <c r="U401" s="618"/>
      <c r="V401" s="619"/>
      <c r="W401" s="42" t="s">
        <v>0</v>
      </c>
      <c r="X401" s="43">
        <f>IFERROR(SUM(X396:X399),"0")</f>
        <v>0</v>
      </c>
      <c r="Y401" s="43">
        <f>IFERROR(SUM(Y396:Y399),"0")</f>
        <v>0</v>
      </c>
      <c r="Z401" s="42"/>
      <c r="AA401" s="67"/>
      <c r="AB401" s="67"/>
      <c r="AC401" s="67"/>
    </row>
    <row r="402" spans="1:68" ht="16.5" customHeight="1" x14ac:dyDescent="0.25">
      <c r="A402" s="611" t="s">
        <v>641</v>
      </c>
      <c r="B402" s="611"/>
      <c r="C402" s="611"/>
      <c r="D402" s="611"/>
      <c r="E402" s="611"/>
      <c r="F402" s="611"/>
      <c r="G402" s="611"/>
      <c r="H402" s="611"/>
      <c r="I402" s="611"/>
      <c r="J402" s="611"/>
      <c r="K402" s="611"/>
      <c r="L402" s="611"/>
      <c r="M402" s="611"/>
      <c r="N402" s="611"/>
      <c r="O402" s="611"/>
      <c r="P402" s="611"/>
      <c r="Q402" s="611"/>
      <c r="R402" s="611"/>
      <c r="S402" s="611"/>
      <c r="T402" s="611"/>
      <c r="U402" s="611"/>
      <c r="V402" s="611"/>
      <c r="W402" s="611"/>
      <c r="X402" s="611"/>
      <c r="Y402" s="611"/>
      <c r="Z402" s="611"/>
      <c r="AA402" s="65"/>
      <c r="AB402" s="65"/>
      <c r="AC402" s="79"/>
    </row>
    <row r="403" spans="1:68" ht="14.25" customHeight="1" x14ac:dyDescent="0.25">
      <c r="A403" s="612" t="s">
        <v>76</v>
      </c>
      <c r="B403" s="612"/>
      <c r="C403" s="612"/>
      <c r="D403" s="612"/>
      <c r="E403" s="612"/>
      <c r="F403" s="612"/>
      <c r="G403" s="612"/>
      <c r="H403" s="612"/>
      <c r="I403" s="612"/>
      <c r="J403" s="612"/>
      <c r="K403" s="612"/>
      <c r="L403" s="612"/>
      <c r="M403" s="612"/>
      <c r="N403" s="612"/>
      <c r="O403" s="612"/>
      <c r="P403" s="612"/>
      <c r="Q403" s="612"/>
      <c r="R403" s="612"/>
      <c r="S403" s="612"/>
      <c r="T403" s="612"/>
      <c r="U403" s="612"/>
      <c r="V403" s="612"/>
      <c r="W403" s="612"/>
      <c r="X403" s="612"/>
      <c r="Y403" s="612"/>
      <c r="Z403" s="612"/>
      <c r="AA403" s="66"/>
      <c r="AB403" s="66"/>
      <c r="AC403" s="80"/>
    </row>
    <row r="404" spans="1:68" ht="27" customHeight="1" x14ac:dyDescent="0.25">
      <c r="A404" s="63" t="s">
        <v>642</v>
      </c>
      <c r="B404" s="63" t="s">
        <v>643</v>
      </c>
      <c r="C404" s="36">
        <v>4301031347</v>
      </c>
      <c r="D404" s="613">
        <v>4680115885110</v>
      </c>
      <c r="E404" s="613"/>
      <c r="F404" s="62">
        <v>0.2</v>
      </c>
      <c r="G404" s="37">
        <v>6</v>
      </c>
      <c r="H404" s="62">
        <v>1.2</v>
      </c>
      <c r="I404" s="62">
        <v>2.1</v>
      </c>
      <c r="J404" s="37">
        <v>182</v>
      </c>
      <c r="K404" s="37" t="s">
        <v>88</v>
      </c>
      <c r="L404" s="37" t="s">
        <v>45</v>
      </c>
      <c r="M404" s="38" t="s">
        <v>80</v>
      </c>
      <c r="N404" s="38"/>
      <c r="O404" s="37">
        <v>50</v>
      </c>
      <c r="P404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04" s="615"/>
      <c r="R404" s="615"/>
      <c r="S404" s="615"/>
      <c r="T404" s="61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6" t="s">
        <v>644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17" t="s">
        <v>40</v>
      </c>
      <c r="Q405" s="618"/>
      <c r="R405" s="618"/>
      <c r="S405" s="618"/>
      <c r="T405" s="618"/>
      <c r="U405" s="618"/>
      <c r="V405" s="619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620"/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1"/>
      <c r="P406" s="617" t="s">
        <v>40</v>
      </c>
      <c r="Q406" s="618"/>
      <c r="R406" s="618"/>
      <c r="S406" s="618"/>
      <c r="T406" s="618"/>
      <c r="U406" s="618"/>
      <c r="V406" s="619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6.5" customHeight="1" x14ac:dyDescent="0.25">
      <c r="A407" s="611" t="s">
        <v>645</v>
      </c>
      <c r="B407" s="611"/>
      <c r="C407" s="611"/>
      <c r="D407" s="611"/>
      <c r="E407" s="611"/>
      <c r="F407" s="611"/>
      <c r="G407" s="611"/>
      <c r="H407" s="611"/>
      <c r="I407" s="611"/>
      <c r="J407" s="611"/>
      <c r="K407" s="611"/>
      <c r="L407" s="611"/>
      <c r="M407" s="611"/>
      <c r="N407" s="611"/>
      <c r="O407" s="611"/>
      <c r="P407" s="611"/>
      <c r="Q407" s="611"/>
      <c r="R407" s="611"/>
      <c r="S407" s="611"/>
      <c r="T407" s="611"/>
      <c r="U407" s="611"/>
      <c r="V407" s="611"/>
      <c r="W407" s="611"/>
      <c r="X407" s="611"/>
      <c r="Y407" s="611"/>
      <c r="Z407" s="611"/>
      <c r="AA407" s="65"/>
      <c r="AB407" s="65"/>
      <c r="AC407" s="79"/>
    </row>
    <row r="408" spans="1:68" ht="14.25" customHeight="1" x14ac:dyDescent="0.25">
      <c r="A408" s="612" t="s">
        <v>76</v>
      </c>
      <c r="B408" s="612"/>
      <c r="C408" s="612"/>
      <c r="D408" s="612"/>
      <c r="E408" s="612"/>
      <c r="F408" s="612"/>
      <c r="G408" s="612"/>
      <c r="H408" s="612"/>
      <c r="I408" s="612"/>
      <c r="J408" s="612"/>
      <c r="K408" s="612"/>
      <c r="L408" s="612"/>
      <c r="M408" s="612"/>
      <c r="N408" s="612"/>
      <c r="O408" s="612"/>
      <c r="P408" s="612"/>
      <c r="Q408" s="612"/>
      <c r="R408" s="612"/>
      <c r="S408" s="612"/>
      <c r="T408" s="612"/>
      <c r="U408" s="612"/>
      <c r="V408" s="612"/>
      <c r="W408" s="612"/>
      <c r="X408" s="612"/>
      <c r="Y408" s="612"/>
      <c r="Z408" s="612"/>
      <c r="AA408" s="66"/>
      <c r="AB408" s="66"/>
      <c r="AC408" s="80"/>
    </row>
    <row r="409" spans="1:68" ht="27" customHeight="1" x14ac:dyDescent="0.25">
      <c r="A409" s="63" t="s">
        <v>646</v>
      </c>
      <c r="B409" s="63" t="s">
        <v>647</v>
      </c>
      <c r="C409" s="36">
        <v>4301031261</v>
      </c>
      <c r="D409" s="613">
        <v>4680115885103</v>
      </c>
      <c r="E409" s="613"/>
      <c r="F409" s="62">
        <v>0.27</v>
      </c>
      <c r="G409" s="37">
        <v>6</v>
      </c>
      <c r="H409" s="62">
        <v>1.62</v>
      </c>
      <c r="I409" s="62">
        <v>1.8</v>
      </c>
      <c r="J409" s="37">
        <v>182</v>
      </c>
      <c r="K409" s="37" t="s">
        <v>88</v>
      </c>
      <c r="L409" s="37" t="s">
        <v>45</v>
      </c>
      <c r="M409" s="38" t="s">
        <v>80</v>
      </c>
      <c r="N409" s="38"/>
      <c r="O409" s="37">
        <v>40</v>
      </c>
      <c r="P409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09" s="615"/>
      <c r="R409" s="615"/>
      <c r="S409" s="615"/>
      <c r="T409" s="61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68" t="s">
        <v>648</v>
      </c>
      <c r="AG409" s="78"/>
      <c r="AJ409" s="84" t="s">
        <v>45</v>
      </c>
      <c r="AK409" s="84">
        <v>0</v>
      </c>
      <c r="BB409" s="46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20"/>
      <c r="B410" s="620"/>
      <c r="C410" s="620"/>
      <c r="D410" s="620"/>
      <c r="E410" s="620"/>
      <c r="F410" s="620"/>
      <c r="G410" s="620"/>
      <c r="H410" s="620"/>
      <c r="I410" s="620"/>
      <c r="J410" s="620"/>
      <c r="K410" s="620"/>
      <c r="L410" s="620"/>
      <c r="M410" s="620"/>
      <c r="N410" s="620"/>
      <c r="O410" s="621"/>
      <c r="P410" s="617" t="s">
        <v>40</v>
      </c>
      <c r="Q410" s="618"/>
      <c r="R410" s="618"/>
      <c r="S410" s="618"/>
      <c r="T410" s="618"/>
      <c r="U410" s="618"/>
      <c r="V410" s="619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20"/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1"/>
      <c r="P411" s="617" t="s">
        <v>40</v>
      </c>
      <c r="Q411" s="618"/>
      <c r="R411" s="618"/>
      <c r="S411" s="618"/>
      <c r="T411" s="618"/>
      <c r="U411" s="618"/>
      <c r="V411" s="619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27.75" customHeight="1" x14ac:dyDescent="0.2">
      <c r="A412" s="610" t="s">
        <v>649</v>
      </c>
      <c r="B412" s="610"/>
      <c r="C412" s="610"/>
      <c r="D412" s="610"/>
      <c r="E412" s="610"/>
      <c r="F412" s="610"/>
      <c r="G412" s="610"/>
      <c r="H412" s="610"/>
      <c r="I412" s="610"/>
      <c r="J412" s="610"/>
      <c r="K412" s="610"/>
      <c r="L412" s="610"/>
      <c r="M412" s="610"/>
      <c r="N412" s="610"/>
      <c r="O412" s="610"/>
      <c r="P412" s="610"/>
      <c r="Q412" s="610"/>
      <c r="R412" s="610"/>
      <c r="S412" s="610"/>
      <c r="T412" s="610"/>
      <c r="U412" s="610"/>
      <c r="V412" s="610"/>
      <c r="W412" s="610"/>
      <c r="X412" s="610"/>
      <c r="Y412" s="610"/>
      <c r="Z412" s="610"/>
      <c r="AA412" s="54"/>
      <c r="AB412" s="54"/>
      <c r="AC412" s="54"/>
    </row>
    <row r="413" spans="1:68" ht="16.5" customHeight="1" x14ac:dyDescent="0.25">
      <c r="A413" s="611" t="s">
        <v>649</v>
      </c>
      <c r="B413" s="611"/>
      <c r="C413" s="611"/>
      <c r="D413" s="611"/>
      <c r="E413" s="611"/>
      <c r="F413" s="611"/>
      <c r="G413" s="611"/>
      <c r="H413" s="611"/>
      <c r="I413" s="611"/>
      <c r="J413" s="611"/>
      <c r="K413" s="611"/>
      <c r="L413" s="611"/>
      <c r="M413" s="611"/>
      <c r="N413" s="611"/>
      <c r="O413" s="611"/>
      <c r="P413" s="611"/>
      <c r="Q413" s="611"/>
      <c r="R413" s="611"/>
      <c r="S413" s="611"/>
      <c r="T413" s="611"/>
      <c r="U413" s="611"/>
      <c r="V413" s="611"/>
      <c r="W413" s="611"/>
      <c r="X413" s="611"/>
      <c r="Y413" s="611"/>
      <c r="Z413" s="611"/>
      <c r="AA413" s="65"/>
      <c r="AB413" s="65"/>
      <c r="AC413" s="79"/>
    </row>
    <row r="414" spans="1:68" ht="14.25" customHeight="1" x14ac:dyDescent="0.25">
      <c r="A414" s="612" t="s">
        <v>112</v>
      </c>
      <c r="B414" s="612"/>
      <c r="C414" s="612"/>
      <c r="D414" s="612"/>
      <c r="E414" s="612"/>
      <c r="F414" s="612"/>
      <c r="G414" s="612"/>
      <c r="H414" s="612"/>
      <c r="I414" s="612"/>
      <c r="J414" s="612"/>
      <c r="K414" s="612"/>
      <c r="L414" s="612"/>
      <c r="M414" s="612"/>
      <c r="N414" s="612"/>
      <c r="O414" s="612"/>
      <c r="P414" s="612"/>
      <c r="Q414" s="612"/>
      <c r="R414" s="612"/>
      <c r="S414" s="612"/>
      <c r="T414" s="612"/>
      <c r="U414" s="612"/>
      <c r="V414" s="612"/>
      <c r="W414" s="612"/>
      <c r="X414" s="612"/>
      <c r="Y414" s="612"/>
      <c r="Z414" s="612"/>
      <c r="AA414" s="66"/>
      <c r="AB414" s="66"/>
      <c r="AC414" s="80"/>
    </row>
    <row r="415" spans="1:68" ht="27" customHeight="1" x14ac:dyDescent="0.25">
      <c r="A415" s="63" t="s">
        <v>650</v>
      </c>
      <c r="B415" s="63" t="s">
        <v>651</v>
      </c>
      <c r="C415" s="36">
        <v>4301011795</v>
      </c>
      <c r="D415" s="613">
        <v>4607091389067</v>
      </c>
      <c r="E415" s="613"/>
      <c r="F415" s="62">
        <v>0.88</v>
      </c>
      <c r="G415" s="37">
        <v>6</v>
      </c>
      <c r="H415" s="62">
        <v>5.28</v>
      </c>
      <c r="I415" s="62">
        <v>5.64</v>
      </c>
      <c r="J415" s="37">
        <v>104</v>
      </c>
      <c r="K415" s="37" t="s">
        <v>117</v>
      </c>
      <c r="L415" s="37" t="s">
        <v>45</v>
      </c>
      <c r="M415" s="38" t="s">
        <v>116</v>
      </c>
      <c r="N415" s="38"/>
      <c r="O415" s="37">
        <v>60</v>
      </c>
      <c r="P415" s="8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15" s="615"/>
      <c r="R415" s="615"/>
      <c r="S415" s="615"/>
      <c r="T415" s="61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ref="Y415:Y425" si="54">IFERROR(IF(X415="",0,CEILING((X415/$H415),1)*$H415),"")</f>
        <v>0</v>
      </c>
      <c r="Z415" s="41" t="str">
        <f t="shared" ref="Z415:Z420" si="55">IFERROR(IF(Y415=0,"",ROUNDUP(Y415/H415,0)*0.01196),"")</f>
        <v/>
      </c>
      <c r="AA415" s="68" t="s">
        <v>45</v>
      </c>
      <c r="AB415" s="69" t="s">
        <v>45</v>
      </c>
      <c r="AC415" s="470" t="s">
        <v>652</v>
      </c>
      <c r="AG415" s="78"/>
      <c r="AJ415" s="84" t="s">
        <v>45</v>
      </c>
      <c r="AK415" s="84">
        <v>0</v>
      </c>
      <c r="BB415" s="471" t="s">
        <v>66</v>
      </c>
      <c r="BM415" s="78">
        <f t="shared" ref="BM415:BM425" si="56">IFERROR(X415*I415/H415,"0")</f>
        <v>0</v>
      </c>
      <c r="BN415" s="78">
        <f t="shared" ref="BN415:BN425" si="57">IFERROR(Y415*I415/H415,"0")</f>
        <v>0</v>
      </c>
      <c r="BO415" s="78">
        <f t="shared" ref="BO415:BO425" si="58">IFERROR(1/J415*(X415/H415),"0")</f>
        <v>0</v>
      </c>
      <c r="BP415" s="78">
        <f t="shared" ref="BP415:BP425" si="59">IFERROR(1/J415*(Y415/H415),"0")</f>
        <v>0</v>
      </c>
    </row>
    <row r="416" spans="1:68" ht="27" customHeight="1" x14ac:dyDescent="0.25">
      <c r="A416" s="63" t="s">
        <v>653</v>
      </c>
      <c r="B416" s="63" t="s">
        <v>654</v>
      </c>
      <c r="C416" s="36">
        <v>4301011961</v>
      </c>
      <c r="D416" s="613">
        <v>4680115885271</v>
      </c>
      <c r="E416" s="613"/>
      <c r="F416" s="62">
        <v>0.88</v>
      </c>
      <c r="G416" s="37">
        <v>6</v>
      </c>
      <c r="H416" s="62">
        <v>5.28</v>
      </c>
      <c r="I416" s="62">
        <v>5.64</v>
      </c>
      <c r="J416" s="37">
        <v>104</v>
      </c>
      <c r="K416" s="37" t="s">
        <v>117</v>
      </c>
      <c r="L416" s="37" t="s">
        <v>45</v>
      </c>
      <c r="M416" s="38" t="s">
        <v>116</v>
      </c>
      <c r="N416" s="38"/>
      <c r="O416" s="37">
        <v>60</v>
      </c>
      <c r="P416" s="8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16" s="615"/>
      <c r="R416" s="615"/>
      <c r="S416" s="615"/>
      <c r="T416" s="61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54"/>
        <v>0</v>
      </c>
      <c r="Z416" s="41" t="str">
        <f t="shared" si="55"/>
        <v/>
      </c>
      <c r="AA416" s="68" t="s">
        <v>45</v>
      </c>
      <c r="AB416" s="69" t="s">
        <v>45</v>
      </c>
      <c r="AC416" s="472" t="s">
        <v>655</v>
      </c>
      <c r="AG416" s="78"/>
      <c r="AJ416" s="84" t="s">
        <v>45</v>
      </c>
      <c r="AK416" s="84">
        <v>0</v>
      </c>
      <c r="BB416" s="473" t="s">
        <v>66</v>
      </c>
      <c r="BM416" s="78">
        <f t="shared" si="56"/>
        <v>0</v>
      </c>
      <c r="BN416" s="78">
        <f t="shared" si="57"/>
        <v>0</v>
      </c>
      <c r="BO416" s="78">
        <f t="shared" si="58"/>
        <v>0</v>
      </c>
      <c r="BP416" s="78">
        <f t="shared" si="59"/>
        <v>0</v>
      </c>
    </row>
    <row r="417" spans="1:68" ht="27" customHeight="1" x14ac:dyDescent="0.25">
      <c r="A417" s="63" t="s">
        <v>656</v>
      </c>
      <c r="B417" s="63" t="s">
        <v>657</v>
      </c>
      <c r="C417" s="36">
        <v>4301011376</v>
      </c>
      <c r="D417" s="613">
        <v>4680115885226</v>
      </c>
      <c r="E417" s="613"/>
      <c r="F417" s="62">
        <v>0.88</v>
      </c>
      <c r="G417" s="37">
        <v>6</v>
      </c>
      <c r="H417" s="62">
        <v>5.28</v>
      </c>
      <c r="I417" s="62">
        <v>5.64</v>
      </c>
      <c r="J417" s="37">
        <v>104</v>
      </c>
      <c r="K417" s="37" t="s">
        <v>117</v>
      </c>
      <c r="L417" s="37" t="s">
        <v>45</v>
      </c>
      <c r="M417" s="38" t="s">
        <v>92</v>
      </c>
      <c r="N417" s="38"/>
      <c r="O417" s="37">
        <v>60</v>
      </c>
      <c r="P417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17" s="615"/>
      <c r="R417" s="615"/>
      <c r="S417" s="615"/>
      <c r="T417" s="61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54"/>
        <v>0</v>
      </c>
      <c r="Z417" s="41" t="str">
        <f t="shared" si="55"/>
        <v/>
      </c>
      <c r="AA417" s="68" t="s">
        <v>45</v>
      </c>
      <c r="AB417" s="69" t="s">
        <v>45</v>
      </c>
      <c r="AC417" s="474" t="s">
        <v>658</v>
      </c>
      <c r="AG417" s="78"/>
      <c r="AJ417" s="84" t="s">
        <v>45</v>
      </c>
      <c r="AK417" s="84">
        <v>0</v>
      </c>
      <c r="BB417" s="475" t="s">
        <v>66</v>
      </c>
      <c r="BM417" s="78">
        <f t="shared" si="56"/>
        <v>0</v>
      </c>
      <c r="BN417" s="78">
        <f t="shared" si="57"/>
        <v>0</v>
      </c>
      <c r="BO417" s="78">
        <f t="shared" si="58"/>
        <v>0</v>
      </c>
      <c r="BP417" s="78">
        <f t="shared" si="59"/>
        <v>0</v>
      </c>
    </row>
    <row r="418" spans="1:68" ht="27" customHeight="1" x14ac:dyDescent="0.25">
      <c r="A418" s="63" t="s">
        <v>659</v>
      </c>
      <c r="B418" s="63" t="s">
        <v>660</v>
      </c>
      <c r="C418" s="36">
        <v>4301012145</v>
      </c>
      <c r="D418" s="613">
        <v>4607091383522</v>
      </c>
      <c r="E418" s="613"/>
      <c r="F418" s="62">
        <v>0.88</v>
      </c>
      <c r="G418" s="37">
        <v>6</v>
      </c>
      <c r="H418" s="62">
        <v>5.28</v>
      </c>
      <c r="I418" s="62">
        <v>5.64</v>
      </c>
      <c r="J418" s="37">
        <v>104</v>
      </c>
      <c r="K418" s="37" t="s">
        <v>117</v>
      </c>
      <c r="L418" s="37" t="s">
        <v>45</v>
      </c>
      <c r="M418" s="38" t="s">
        <v>116</v>
      </c>
      <c r="N418" s="38"/>
      <c r="O418" s="37">
        <v>60</v>
      </c>
      <c r="P418" s="816" t="s">
        <v>661</v>
      </c>
      <c r="Q418" s="615"/>
      <c r="R418" s="615"/>
      <c r="S418" s="615"/>
      <c r="T418" s="61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54"/>
        <v>0</v>
      </c>
      <c r="Z418" s="41" t="str">
        <f t="shared" si="55"/>
        <v/>
      </c>
      <c r="AA418" s="68" t="s">
        <v>45</v>
      </c>
      <c r="AB418" s="69" t="s">
        <v>45</v>
      </c>
      <c r="AC418" s="476" t="s">
        <v>662</v>
      </c>
      <c r="AG418" s="78"/>
      <c r="AJ418" s="84" t="s">
        <v>45</v>
      </c>
      <c r="AK418" s="84">
        <v>0</v>
      </c>
      <c r="BB418" s="477" t="s">
        <v>66</v>
      </c>
      <c r="BM418" s="78">
        <f t="shared" si="56"/>
        <v>0</v>
      </c>
      <c r="BN418" s="78">
        <f t="shared" si="57"/>
        <v>0</v>
      </c>
      <c r="BO418" s="78">
        <f t="shared" si="58"/>
        <v>0</v>
      </c>
      <c r="BP418" s="78">
        <f t="shared" si="59"/>
        <v>0</v>
      </c>
    </row>
    <row r="419" spans="1:68" ht="16.5" customHeight="1" x14ac:dyDescent="0.25">
      <c r="A419" s="63" t="s">
        <v>663</v>
      </c>
      <c r="B419" s="63" t="s">
        <v>664</v>
      </c>
      <c r="C419" s="36">
        <v>4301011774</v>
      </c>
      <c r="D419" s="613">
        <v>4680115884502</v>
      </c>
      <c r="E419" s="613"/>
      <c r="F419" s="62">
        <v>0.88</v>
      </c>
      <c r="G419" s="37">
        <v>6</v>
      </c>
      <c r="H419" s="62">
        <v>5.28</v>
      </c>
      <c r="I419" s="62">
        <v>5.64</v>
      </c>
      <c r="J419" s="37">
        <v>104</v>
      </c>
      <c r="K419" s="37" t="s">
        <v>117</v>
      </c>
      <c r="L419" s="37" t="s">
        <v>45</v>
      </c>
      <c r="M419" s="38" t="s">
        <v>116</v>
      </c>
      <c r="N419" s="38"/>
      <c r="O419" s="37">
        <v>60</v>
      </c>
      <c r="P419" s="8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19" s="615"/>
      <c r="R419" s="615"/>
      <c r="S419" s="615"/>
      <c r="T419" s="61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54"/>
        <v>0</v>
      </c>
      <c r="Z419" s="41" t="str">
        <f t="shared" si="55"/>
        <v/>
      </c>
      <c r="AA419" s="68" t="s">
        <v>45</v>
      </c>
      <c r="AB419" s="69" t="s">
        <v>45</v>
      </c>
      <c r="AC419" s="478" t="s">
        <v>665</v>
      </c>
      <c r="AG419" s="78"/>
      <c r="AJ419" s="84" t="s">
        <v>45</v>
      </c>
      <c r="AK419" s="84">
        <v>0</v>
      </c>
      <c r="BB419" s="479" t="s">
        <v>66</v>
      </c>
      <c r="BM419" s="78">
        <f t="shared" si="56"/>
        <v>0</v>
      </c>
      <c r="BN419" s="78">
        <f t="shared" si="57"/>
        <v>0</v>
      </c>
      <c r="BO419" s="78">
        <f t="shared" si="58"/>
        <v>0</v>
      </c>
      <c r="BP419" s="78">
        <f t="shared" si="59"/>
        <v>0</v>
      </c>
    </row>
    <row r="420" spans="1:68" ht="27" customHeight="1" x14ac:dyDescent="0.25">
      <c r="A420" s="63" t="s">
        <v>666</v>
      </c>
      <c r="B420" s="63" t="s">
        <v>667</v>
      </c>
      <c r="C420" s="36">
        <v>4301011771</v>
      </c>
      <c r="D420" s="613">
        <v>4607091389104</v>
      </c>
      <c r="E420" s="613"/>
      <c r="F420" s="62">
        <v>0.88</v>
      </c>
      <c r="G420" s="37">
        <v>6</v>
      </c>
      <c r="H420" s="62">
        <v>5.28</v>
      </c>
      <c r="I420" s="62">
        <v>5.64</v>
      </c>
      <c r="J420" s="37">
        <v>104</v>
      </c>
      <c r="K420" s="37" t="s">
        <v>117</v>
      </c>
      <c r="L420" s="37" t="s">
        <v>45</v>
      </c>
      <c r="M420" s="38" t="s">
        <v>116</v>
      </c>
      <c r="N420" s="38"/>
      <c r="O420" s="37">
        <v>60</v>
      </c>
      <c r="P420" s="8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0" s="615"/>
      <c r="R420" s="615"/>
      <c r="S420" s="615"/>
      <c r="T420" s="61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54"/>
        <v>0</v>
      </c>
      <c r="Z420" s="41" t="str">
        <f t="shared" si="55"/>
        <v/>
      </c>
      <c r="AA420" s="68" t="s">
        <v>45</v>
      </c>
      <c r="AB420" s="69" t="s">
        <v>45</v>
      </c>
      <c r="AC420" s="480" t="s">
        <v>668</v>
      </c>
      <c r="AG420" s="78"/>
      <c r="AJ420" s="84" t="s">
        <v>45</v>
      </c>
      <c r="AK420" s="84">
        <v>0</v>
      </c>
      <c r="BB420" s="481" t="s">
        <v>66</v>
      </c>
      <c r="BM420" s="78">
        <f t="shared" si="56"/>
        <v>0</v>
      </c>
      <c r="BN420" s="78">
        <f t="shared" si="57"/>
        <v>0</v>
      </c>
      <c r="BO420" s="78">
        <f t="shared" si="58"/>
        <v>0</v>
      </c>
      <c r="BP420" s="78">
        <f t="shared" si="59"/>
        <v>0</v>
      </c>
    </row>
    <row r="421" spans="1:68" ht="27" customHeight="1" x14ac:dyDescent="0.25">
      <c r="A421" s="63" t="s">
        <v>669</v>
      </c>
      <c r="B421" s="63" t="s">
        <v>670</v>
      </c>
      <c r="C421" s="36">
        <v>4301012125</v>
      </c>
      <c r="D421" s="613">
        <v>4680115886391</v>
      </c>
      <c r="E421" s="613"/>
      <c r="F421" s="62">
        <v>0.4</v>
      </c>
      <c r="G421" s="37">
        <v>6</v>
      </c>
      <c r="H421" s="62">
        <v>2.4</v>
      </c>
      <c r="I421" s="62">
        <v>2.58</v>
      </c>
      <c r="J421" s="37">
        <v>182</v>
      </c>
      <c r="K421" s="37" t="s">
        <v>88</v>
      </c>
      <c r="L421" s="37" t="s">
        <v>45</v>
      </c>
      <c r="M421" s="38" t="s">
        <v>92</v>
      </c>
      <c r="N421" s="38"/>
      <c r="O421" s="37">
        <v>60</v>
      </c>
      <c r="P421" s="8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1" s="615"/>
      <c r="R421" s="615"/>
      <c r="S421" s="615"/>
      <c r="T421" s="61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54"/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2" t="s">
        <v>652</v>
      </c>
      <c r="AG421" s="78"/>
      <c r="AJ421" s="84" t="s">
        <v>45</v>
      </c>
      <c r="AK421" s="84">
        <v>0</v>
      </c>
      <c r="BB421" s="483" t="s">
        <v>66</v>
      </c>
      <c r="BM421" s="78">
        <f t="shared" si="56"/>
        <v>0</v>
      </c>
      <c r="BN421" s="78">
        <f t="shared" si="57"/>
        <v>0</v>
      </c>
      <c r="BO421" s="78">
        <f t="shared" si="58"/>
        <v>0</v>
      </c>
      <c r="BP421" s="78">
        <f t="shared" si="59"/>
        <v>0</v>
      </c>
    </row>
    <row r="422" spans="1:68" ht="27" customHeight="1" x14ac:dyDescent="0.25">
      <c r="A422" s="63" t="s">
        <v>671</v>
      </c>
      <c r="B422" s="63" t="s">
        <v>672</v>
      </c>
      <c r="C422" s="36">
        <v>4301012035</v>
      </c>
      <c r="D422" s="613">
        <v>4680115880603</v>
      </c>
      <c r="E422" s="613"/>
      <c r="F422" s="62">
        <v>0.6</v>
      </c>
      <c r="G422" s="37">
        <v>8</v>
      </c>
      <c r="H422" s="62">
        <v>4.8</v>
      </c>
      <c r="I422" s="62">
        <v>6.93</v>
      </c>
      <c r="J422" s="37">
        <v>132</v>
      </c>
      <c r="K422" s="37" t="s">
        <v>120</v>
      </c>
      <c r="L422" s="37" t="s">
        <v>45</v>
      </c>
      <c r="M422" s="38" t="s">
        <v>116</v>
      </c>
      <c r="N422" s="38"/>
      <c r="O422" s="37">
        <v>60</v>
      </c>
      <c r="P422" s="8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2" s="615"/>
      <c r="R422" s="615"/>
      <c r="S422" s="615"/>
      <c r="T422" s="61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54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484" t="s">
        <v>652</v>
      </c>
      <c r="AG422" s="78"/>
      <c r="AJ422" s="84" t="s">
        <v>45</v>
      </c>
      <c r="AK422" s="84">
        <v>0</v>
      </c>
      <c r="BB422" s="485" t="s">
        <v>66</v>
      </c>
      <c r="BM422" s="78">
        <f t="shared" si="56"/>
        <v>0</v>
      </c>
      <c r="BN422" s="78">
        <f t="shared" si="57"/>
        <v>0</v>
      </c>
      <c r="BO422" s="78">
        <f t="shared" si="58"/>
        <v>0</v>
      </c>
      <c r="BP422" s="78">
        <f t="shared" si="59"/>
        <v>0</v>
      </c>
    </row>
    <row r="423" spans="1:68" ht="27" customHeight="1" x14ac:dyDescent="0.25">
      <c r="A423" s="63" t="s">
        <v>673</v>
      </c>
      <c r="B423" s="63" t="s">
        <v>674</v>
      </c>
      <c r="C423" s="36">
        <v>4301012036</v>
      </c>
      <c r="D423" s="613">
        <v>4680115882782</v>
      </c>
      <c r="E423" s="613"/>
      <c r="F423" s="62">
        <v>0.6</v>
      </c>
      <c r="G423" s="37">
        <v>8</v>
      </c>
      <c r="H423" s="62">
        <v>4.8</v>
      </c>
      <c r="I423" s="62">
        <v>6.96</v>
      </c>
      <c r="J423" s="37">
        <v>120</v>
      </c>
      <c r="K423" s="37" t="s">
        <v>120</v>
      </c>
      <c r="L423" s="37" t="s">
        <v>45</v>
      </c>
      <c r="M423" s="38" t="s">
        <v>116</v>
      </c>
      <c r="N423" s="38"/>
      <c r="O423" s="37">
        <v>60</v>
      </c>
      <c r="P423" s="8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3" s="615"/>
      <c r="R423" s="615"/>
      <c r="S423" s="615"/>
      <c r="T423" s="61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54"/>
        <v>0</v>
      </c>
      <c r="Z423" s="41" t="str">
        <f>IFERROR(IF(Y423=0,"",ROUNDUP(Y423/H423,0)*0.00937),"")</f>
        <v/>
      </c>
      <c r="AA423" s="68" t="s">
        <v>45</v>
      </c>
      <c r="AB423" s="69" t="s">
        <v>45</v>
      </c>
      <c r="AC423" s="486" t="s">
        <v>655</v>
      </c>
      <c r="AG423" s="78"/>
      <c r="AJ423" s="84" t="s">
        <v>45</v>
      </c>
      <c r="AK423" s="84">
        <v>0</v>
      </c>
      <c r="BB423" s="487" t="s">
        <v>66</v>
      </c>
      <c r="BM423" s="78">
        <f t="shared" si="56"/>
        <v>0</v>
      </c>
      <c r="BN423" s="78">
        <f t="shared" si="57"/>
        <v>0</v>
      </c>
      <c r="BO423" s="78">
        <f t="shared" si="58"/>
        <v>0</v>
      </c>
      <c r="BP423" s="78">
        <f t="shared" si="59"/>
        <v>0</v>
      </c>
    </row>
    <row r="424" spans="1:68" ht="27" customHeight="1" x14ac:dyDescent="0.25">
      <c r="A424" s="63" t="s">
        <v>675</v>
      </c>
      <c r="B424" s="63" t="s">
        <v>676</v>
      </c>
      <c r="C424" s="36">
        <v>4301012050</v>
      </c>
      <c r="D424" s="613">
        <v>4680115885479</v>
      </c>
      <c r="E424" s="613"/>
      <c r="F424" s="62">
        <v>0.4</v>
      </c>
      <c r="G424" s="37">
        <v>6</v>
      </c>
      <c r="H424" s="62">
        <v>2.4</v>
      </c>
      <c r="I424" s="62">
        <v>2.58</v>
      </c>
      <c r="J424" s="37">
        <v>182</v>
      </c>
      <c r="K424" s="37" t="s">
        <v>88</v>
      </c>
      <c r="L424" s="37" t="s">
        <v>45</v>
      </c>
      <c r="M424" s="38" t="s">
        <v>116</v>
      </c>
      <c r="N424" s="38"/>
      <c r="O424" s="37">
        <v>60</v>
      </c>
      <c r="P424" s="82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24" s="615"/>
      <c r="R424" s="615"/>
      <c r="S424" s="615"/>
      <c r="T424" s="61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54"/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8" t="s">
        <v>668</v>
      </c>
      <c r="AG424" s="78"/>
      <c r="AJ424" s="84" t="s">
        <v>45</v>
      </c>
      <c r="AK424" s="84">
        <v>0</v>
      </c>
      <c r="BB424" s="489" t="s">
        <v>66</v>
      </c>
      <c r="BM424" s="78">
        <f t="shared" si="56"/>
        <v>0</v>
      </c>
      <c r="BN424" s="78">
        <f t="shared" si="57"/>
        <v>0</v>
      </c>
      <c r="BO424" s="78">
        <f t="shared" si="58"/>
        <v>0</v>
      </c>
      <c r="BP424" s="78">
        <f t="shared" si="59"/>
        <v>0</v>
      </c>
    </row>
    <row r="425" spans="1:68" ht="27" customHeight="1" x14ac:dyDescent="0.25">
      <c r="A425" s="63" t="s">
        <v>677</v>
      </c>
      <c r="B425" s="63" t="s">
        <v>678</v>
      </c>
      <c r="C425" s="36">
        <v>4301012034</v>
      </c>
      <c r="D425" s="613">
        <v>4607091389982</v>
      </c>
      <c r="E425" s="613"/>
      <c r="F425" s="62">
        <v>0.6</v>
      </c>
      <c r="G425" s="37">
        <v>8</v>
      </c>
      <c r="H425" s="62">
        <v>4.8</v>
      </c>
      <c r="I425" s="62">
        <v>6.96</v>
      </c>
      <c r="J425" s="37">
        <v>120</v>
      </c>
      <c r="K425" s="37" t="s">
        <v>120</v>
      </c>
      <c r="L425" s="37" t="s">
        <v>45</v>
      </c>
      <c r="M425" s="38" t="s">
        <v>116</v>
      </c>
      <c r="N425" s="38"/>
      <c r="O425" s="37">
        <v>60</v>
      </c>
      <c r="P425" s="8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25" s="615"/>
      <c r="R425" s="615"/>
      <c r="S425" s="615"/>
      <c r="T425" s="61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54"/>
        <v>0</v>
      </c>
      <c r="Z425" s="41" t="str">
        <f>IFERROR(IF(Y425=0,"",ROUNDUP(Y425/H425,0)*0.00937),"")</f>
        <v/>
      </c>
      <c r="AA425" s="68" t="s">
        <v>45</v>
      </c>
      <c r="AB425" s="69" t="s">
        <v>45</v>
      </c>
      <c r="AC425" s="490" t="s">
        <v>668</v>
      </c>
      <c r="AG425" s="78"/>
      <c r="AJ425" s="84" t="s">
        <v>45</v>
      </c>
      <c r="AK425" s="84">
        <v>0</v>
      </c>
      <c r="BB425" s="491" t="s">
        <v>66</v>
      </c>
      <c r="BM425" s="78">
        <f t="shared" si="56"/>
        <v>0</v>
      </c>
      <c r="BN425" s="78">
        <f t="shared" si="57"/>
        <v>0</v>
      </c>
      <c r="BO425" s="78">
        <f t="shared" si="58"/>
        <v>0</v>
      </c>
      <c r="BP425" s="78">
        <f t="shared" si="59"/>
        <v>0</v>
      </c>
    </row>
    <row r="426" spans="1:68" x14ac:dyDescent="0.2">
      <c r="A426" s="620"/>
      <c r="B426" s="620"/>
      <c r="C426" s="620"/>
      <c r="D426" s="620"/>
      <c r="E426" s="620"/>
      <c r="F426" s="620"/>
      <c r="G426" s="620"/>
      <c r="H426" s="620"/>
      <c r="I426" s="620"/>
      <c r="J426" s="620"/>
      <c r="K426" s="620"/>
      <c r="L426" s="620"/>
      <c r="M426" s="620"/>
      <c r="N426" s="620"/>
      <c r="O426" s="621"/>
      <c r="P426" s="617" t="s">
        <v>40</v>
      </c>
      <c r="Q426" s="618"/>
      <c r="R426" s="618"/>
      <c r="S426" s="618"/>
      <c r="T426" s="618"/>
      <c r="U426" s="618"/>
      <c r="V426" s="619"/>
      <c r="W426" s="42" t="s">
        <v>39</v>
      </c>
      <c r="X426" s="43">
        <f>IFERROR(X415/H415,"0")+IFERROR(X416/H416,"0")+IFERROR(X417/H417,"0")+IFERROR(X418/H418,"0")+IFERROR(X419/H419,"0")+IFERROR(X420/H420,"0")+IFERROR(X421/H421,"0")+IFERROR(X422/H422,"0")+IFERROR(X423/H423,"0")+IFERROR(X424/H424,"0")+IFERROR(X425/H425,"0")</f>
        <v>0</v>
      </c>
      <c r="Y426" s="43">
        <f>IFERROR(Y415/H415,"0")+IFERROR(Y416/H416,"0")+IFERROR(Y417/H417,"0")+IFERROR(Y418/H418,"0")+IFERROR(Y419/H419,"0")+IFERROR(Y420/H420,"0")+IFERROR(Y421/H421,"0")+IFERROR(Y422/H422,"0")+IFERROR(Y423/H423,"0")+IFERROR(Y424/H424,"0")+IFERROR(Y425/H425,"0")</f>
        <v>0</v>
      </c>
      <c r="Z426" s="43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620"/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1"/>
      <c r="P427" s="617" t="s">
        <v>40</v>
      </c>
      <c r="Q427" s="618"/>
      <c r="R427" s="618"/>
      <c r="S427" s="618"/>
      <c r="T427" s="618"/>
      <c r="U427" s="618"/>
      <c r="V427" s="619"/>
      <c r="W427" s="42" t="s">
        <v>0</v>
      </c>
      <c r="X427" s="43">
        <f>IFERROR(SUM(X415:X425),"0")</f>
        <v>0</v>
      </c>
      <c r="Y427" s="43">
        <f>IFERROR(SUM(Y415:Y425),"0")</f>
        <v>0</v>
      </c>
      <c r="Z427" s="42"/>
      <c r="AA427" s="67"/>
      <c r="AB427" s="67"/>
      <c r="AC427" s="67"/>
    </row>
    <row r="428" spans="1:68" ht="14.25" customHeight="1" x14ac:dyDescent="0.25">
      <c r="A428" s="612" t="s">
        <v>144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66"/>
      <c r="AB428" s="66"/>
      <c r="AC428" s="80"/>
    </row>
    <row r="429" spans="1:68" ht="16.5" customHeight="1" x14ac:dyDescent="0.25">
      <c r="A429" s="63" t="s">
        <v>679</v>
      </c>
      <c r="B429" s="63" t="s">
        <v>680</v>
      </c>
      <c r="C429" s="36">
        <v>4301020334</v>
      </c>
      <c r="D429" s="613">
        <v>4607091388930</v>
      </c>
      <c r="E429" s="613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117</v>
      </c>
      <c r="L429" s="37" t="s">
        <v>45</v>
      </c>
      <c r="M429" s="38" t="s">
        <v>92</v>
      </c>
      <c r="N429" s="38"/>
      <c r="O429" s="37">
        <v>70</v>
      </c>
      <c r="P429" s="82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29" s="615"/>
      <c r="R429" s="615"/>
      <c r="S429" s="615"/>
      <c r="T429" s="61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IFERROR(IF(Y429=0,"",ROUNDUP(Y429/H429,0)*0.01196),"")</f>
        <v/>
      </c>
      <c r="AA429" s="68" t="s">
        <v>45</v>
      </c>
      <c r="AB429" s="69" t="s">
        <v>45</v>
      </c>
      <c r="AC429" s="492" t="s">
        <v>681</v>
      </c>
      <c r="AG429" s="78"/>
      <c r="AJ429" s="84" t="s">
        <v>45</v>
      </c>
      <c r="AK429" s="84">
        <v>0</v>
      </c>
      <c r="BB429" s="49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16.5" customHeight="1" x14ac:dyDescent="0.25">
      <c r="A430" s="63" t="s">
        <v>682</v>
      </c>
      <c r="B430" s="63" t="s">
        <v>683</v>
      </c>
      <c r="C430" s="36">
        <v>4301020384</v>
      </c>
      <c r="D430" s="613">
        <v>4680115886407</v>
      </c>
      <c r="E430" s="613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88</v>
      </c>
      <c r="L430" s="37" t="s">
        <v>45</v>
      </c>
      <c r="M430" s="38" t="s">
        <v>92</v>
      </c>
      <c r="N430" s="38"/>
      <c r="O430" s="37">
        <v>70</v>
      </c>
      <c r="P430" s="82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0" s="615"/>
      <c r="R430" s="615"/>
      <c r="S430" s="615"/>
      <c r="T430" s="61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4" t="s">
        <v>681</v>
      </c>
      <c r="AG430" s="78"/>
      <c r="AJ430" s="84" t="s">
        <v>45</v>
      </c>
      <c r="AK430" s="84">
        <v>0</v>
      </c>
      <c r="BB430" s="49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16.5" customHeight="1" x14ac:dyDescent="0.25">
      <c r="A431" s="63" t="s">
        <v>684</v>
      </c>
      <c r="B431" s="63" t="s">
        <v>685</v>
      </c>
      <c r="C431" s="36">
        <v>4301020385</v>
      </c>
      <c r="D431" s="613">
        <v>4680115880054</v>
      </c>
      <c r="E431" s="613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120</v>
      </c>
      <c r="L431" s="37" t="s">
        <v>45</v>
      </c>
      <c r="M431" s="38" t="s">
        <v>116</v>
      </c>
      <c r="N431" s="38"/>
      <c r="O431" s="37">
        <v>70</v>
      </c>
      <c r="P431" s="82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1" s="615"/>
      <c r="R431" s="615"/>
      <c r="S431" s="615"/>
      <c r="T431" s="61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6" t="s">
        <v>681</v>
      </c>
      <c r="AG431" s="78"/>
      <c r="AJ431" s="84" t="s">
        <v>45</v>
      </c>
      <c r="AK431" s="84">
        <v>0</v>
      </c>
      <c r="BB431" s="497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620"/>
      <c r="B432" s="620"/>
      <c r="C432" s="620"/>
      <c r="D432" s="620"/>
      <c r="E432" s="620"/>
      <c r="F432" s="620"/>
      <c r="G432" s="620"/>
      <c r="H432" s="620"/>
      <c r="I432" s="620"/>
      <c r="J432" s="620"/>
      <c r="K432" s="620"/>
      <c r="L432" s="620"/>
      <c r="M432" s="620"/>
      <c r="N432" s="620"/>
      <c r="O432" s="621"/>
      <c r="P432" s="617" t="s">
        <v>40</v>
      </c>
      <c r="Q432" s="618"/>
      <c r="R432" s="618"/>
      <c r="S432" s="618"/>
      <c r="T432" s="618"/>
      <c r="U432" s="618"/>
      <c r="V432" s="619"/>
      <c r="W432" s="42" t="s">
        <v>39</v>
      </c>
      <c r="X432" s="43">
        <f>IFERROR(X429/H429,"0")+IFERROR(X430/H430,"0")+IFERROR(X431/H431,"0")</f>
        <v>0</v>
      </c>
      <c r="Y432" s="43">
        <f>IFERROR(Y429/H429,"0")+IFERROR(Y430/H430,"0")+IFERROR(Y431/H431,"0")</f>
        <v>0</v>
      </c>
      <c r="Z432" s="43">
        <f>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620"/>
      <c r="B433" s="620"/>
      <c r="C433" s="620"/>
      <c r="D433" s="620"/>
      <c r="E433" s="620"/>
      <c r="F433" s="620"/>
      <c r="G433" s="620"/>
      <c r="H433" s="620"/>
      <c r="I433" s="620"/>
      <c r="J433" s="620"/>
      <c r="K433" s="620"/>
      <c r="L433" s="620"/>
      <c r="M433" s="620"/>
      <c r="N433" s="620"/>
      <c r="O433" s="621"/>
      <c r="P433" s="617" t="s">
        <v>40</v>
      </c>
      <c r="Q433" s="618"/>
      <c r="R433" s="618"/>
      <c r="S433" s="618"/>
      <c r="T433" s="618"/>
      <c r="U433" s="618"/>
      <c r="V433" s="619"/>
      <c r="W433" s="42" t="s">
        <v>0</v>
      </c>
      <c r="X433" s="43">
        <f>IFERROR(SUM(X429:X431),"0")</f>
        <v>0</v>
      </c>
      <c r="Y433" s="43">
        <f>IFERROR(SUM(Y429:Y431),"0")</f>
        <v>0</v>
      </c>
      <c r="Z433" s="42"/>
      <c r="AA433" s="67"/>
      <c r="AB433" s="67"/>
      <c r="AC433" s="67"/>
    </row>
    <row r="434" spans="1:68" ht="14.25" customHeight="1" x14ac:dyDescent="0.25">
      <c r="A434" s="612" t="s">
        <v>76</v>
      </c>
      <c r="B434" s="612"/>
      <c r="C434" s="612"/>
      <c r="D434" s="612"/>
      <c r="E434" s="612"/>
      <c r="F434" s="612"/>
      <c r="G434" s="612"/>
      <c r="H434" s="612"/>
      <c r="I434" s="612"/>
      <c r="J434" s="612"/>
      <c r="K434" s="612"/>
      <c r="L434" s="612"/>
      <c r="M434" s="612"/>
      <c r="N434" s="612"/>
      <c r="O434" s="612"/>
      <c r="P434" s="612"/>
      <c r="Q434" s="612"/>
      <c r="R434" s="612"/>
      <c r="S434" s="612"/>
      <c r="T434" s="612"/>
      <c r="U434" s="612"/>
      <c r="V434" s="612"/>
      <c r="W434" s="612"/>
      <c r="X434" s="612"/>
      <c r="Y434" s="612"/>
      <c r="Z434" s="612"/>
      <c r="AA434" s="66"/>
      <c r="AB434" s="66"/>
      <c r="AC434" s="80"/>
    </row>
    <row r="435" spans="1:68" ht="27" customHeight="1" x14ac:dyDescent="0.25">
      <c r="A435" s="63" t="s">
        <v>686</v>
      </c>
      <c r="B435" s="63" t="s">
        <v>687</v>
      </c>
      <c r="C435" s="36">
        <v>4301031349</v>
      </c>
      <c r="D435" s="613">
        <v>4680115883116</v>
      </c>
      <c r="E435" s="61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70</v>
      </c>
      <c r="P435" s="82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35" s="615"/>
      <c r="R435" s="615"/>
      <c r="S435" s="615"/>
      <c r="T435" s="61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0" si="60">IFERROR(IF(X435="",0,CEILING((X435/$H435),1)*$H435),"")</f>
        <v>0</v>
      </c>
      <c r="Z435" s="41" t="str">
        <f>IFERROR(IF(Y435=0,"",ROUNDUP(Y435/H435,0)*0.01196),"")</f>
        <v/>
      </c>
      <c r="AA435" s="68" t="s">
        <v>45</v>
      </c>
      <c r="AB435" s="69" t="s">
        <v>45</v>
      </c>
      <c r="AC435" s="498" t="s">
        <v>688</v>
      </c>
      <c r="AG435" s="78"/>
      <c r="AJ435" s="84" t="s">
        <v>45</v>
      </c>
      <c r="AK435" s="84">
        <v>0</v>
      </c>
      <c r="BB435" s="499" t="s">
        <v>66</v>
      </c>
      <c r="BM435" s="78">
        <f t="shared" ref="BM435:BM440" si="61">IFERROR(X435*I435/H435,"0")</f>
        <v>0</v>
      </c>
      <c r="BN435" s="78">
        <f t="shared" ref="BN435:BN440" si="62">IFERROR(Y435*I435/H435,"0")</f>
        <v>0</v>
      </c>
      <c r="BO435" s="78">
        <f t="shared" ref="BO435:BO440" si="63">IFERROR(1/J435*(X435/H435),"0")</f>
        <v>0</v>
      </c>
      <c r="BP435" s="78">
        <f t="shared" ref="BP435:BP440" si="64">IFERROR(1/J435*(Y435/H435),"0")</f>
        <v>0</v>
      </c>
    </row>
    <row r="436" spans="1:68" ht="27" customHeight="1" x14ac:dyDescent="0.25">
      <c r="A436" s="63" t="s">
        <v>689</v>
      </c>
      <c r="B436" s="63" t="s">
        <v>690</v>
      </c>
      <c r="C436" s="36">
        <v>4301031350</v>
      </c>
      <c r="D436" s="613">
        <v>4680115883093</v>
      </c>
      <c r="E436" s="61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80</v>
      </c>
      <c r="N436" s="38"/>
      <c r="O436" s="37">
        <v>70</v>
      </c>
      <c r="P436" s="8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36" s="615"/>
      <c r="R436" s="615"/>
      <c r="S436" s="615"/>
      <c r="T436" s="61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0"/>
        <v>0</v>
      </c>
      <c r="Z436" s="41" t="str">
        <f>IFERROR(IF(Y436=0,"",ROUNDUP(Y436/H436,0)*0.01196),"")</f>
        <v/>
      </c>
      <c r="AA436" s="68" t="s">
        <v>45</v>
      </c>
      <c r="AB436" s="69" t="s">
        <v>45</v>
      </c>
      <c r="AC436" s="500" t="s">
        <v>691</v>
      </c>
      <c r="AG436" s="78"/>
      <c r="AJ436" s="84" t="s">
        <v>45</v>
      </c>
      <c r="AK436" s="84">
        <v>0</v>
      </c>
      <c r="BB436" s="501" t="s">
        <v>66</v>
      </c>
      <c r="BM436" s="78">
        <f t="shared" si="61"/>
        <v>0</v>
      </c>
      <c r="BN436" s="78">
        <f t="shared" si="62"/>
        <v>0</v>
      </c>
      <c r="BO436" s="78">
        <f t="shared" si="63"/>
        <v>0</v>
      </c>
      <c r="BP436" s="78">
        <f t="shared" si="64"/>
        <v>0</v>
      </c>
    </row>
    <row r="437" spans="1:68" ht="27" customHeight="1" x14ac:dyDescent="0.25">
      <c r="A437" s="63" t="s">
        <v>692</v>
      </c>
      <c r="B437" s="63" t="s">
        <v>693</v>
      </c>
      <c r="C437" s="36">
        <v>4301031353</v>
      </c>
      <c r="D437" s="613">
        <v>4680115883109</v>
      </c>
      <c r="E437" s="61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80</v>
      </c>
      <c r="N437" s="38"/>
      <c r="O437" s="37">
        <v>70</v>
      </c>
      <c r="P437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37" s="615"/>
      <c r="R437" s="615"/>
      <c r="S437" s="615"/>
      <c r="T437" s="61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0"/>
        <v>0</v>
      </c>
      <c r="Z437" s="41" t="str">
        <f>IFERROR(IF(Y437=0,"",ROUNDUP(Y437/H437,0)*0.01196),"")</f>
        <v/>
      </c>
      <c r="AA437" s="68" t="s">
        <v>45</v>
      </c>
      <c r="AB437" s="69" t="s">
        <v>45</v>
      </c>
      <c r="AC437" s="502" t="s">
        <v>694</v>
      </c>
      <c r="AG437" s="78"/>
      <c r="AJ437" s="84" t="s">
        <v>45</v>
      </c>
      <c r="AK437" s="84">
        <v>0</v>
      </c>
      <c r="BB437" s="503" t="s">
        <v>66</v>
      </c>
      <c r="BM437" s="78">
        <f t="shared" si="61"/>
        <v>0</v>
      </c>
      <c r="BN437" s="78">
        <f t="shared" si="62"/>
        <v>0</v>
      </c>
      <c r="BO437" s="78">
        <f t="shared" si="63"/>
        <v>0</v>
      </c>
      <c r="BP437" s="78">
        <f t="shared" si="64"/>
        <v>0</v>
      </c>
    </row>
    <row r="438" spans="1:68" ht="27" customHeight="1" x14ac:dyDescent="0.25">
      <c r="A438" s="63" t="s">
        <v>695</v>
      </c>
      <c r="B438" s="63" t="s">
        <v>696</v>
      </c>
      <c r="C438" s="36">
        <v>4301031419</v>
      </c>
      <c r="D438" s="613">
        <v>4680115882072</v>
      </c>
      <c r="E438" s="613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120</v>
      </c>
      <c r="L438" s="37" t="s">
        <v>45</v>
      </c>
      <c r="M438" s="38" t="s">
        <v>116</v>
      </c>
      <c r="N438" s="38"/>
      <c r="O438" s="37">
        <v>70</v>
      </c>
      <c r="P438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38" s="615"/>
      <c r="R438" s="615"/>
      <c r="S438" s="615"/>
      <c r="T438" s="61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0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4" t="s">
        <v>688</v>
      </c>
      <c r="AG438" s="78"/>
      <c r="AJ438" s="84" t="s">
        <v>45</v>
      </c>
      <c r="AK438" s="84">
        <v>0</v>
      </c>
      <c r="BB438" s="505" t="s">
        <v>66</v>
      </c>
      <c r="BM438" s="78">
        <f t="shared" si="61"/>
        <v>0</v>
      </c>
      <c r="BN438" s="78">
        <f t="shared" si="62"/>
        <v>0</v>
      </c>
      <c r="BO438" s="78">
        <f t="shared" si="63"/>
        <v>0</v>
      </c>
      <c r="BP438" s="78">
        <f t="shared" si="64"/>
        <v>0</v>
      </c>
    </row>
    <row r="439" spans="1:68" ht="27" customHeight="1" x14ac:dyDescent="0.25">
      <c r="A439" s="63" t="s">
        <v>697</v>
      </c>
      <c r="B439" s="63" t="s">
        <v>698</v>
      </c>
      <c r="C439" s="36">
        <v>4301031418</v>
      </c>
      <c r="D439" s="613">
        <v>4680115882102</v>
      </c>
      <c r="E439" s="613"/>
      <c r="F439" s="62">
        <v>0.6</v>
      </c>
      <c r="G439" s="37">
        <v>8</v>
      </c>
      <c r="H439" s="62">
        <v>4.8</v>
      </c>
      <c r="I439" s="62">
        <v>6.69</v>
      </c>
      <c r="J439" s="37">
        <v>132</v>
      </c>
      <c r="K439" s="37" t="s">
        <v>120</v>
      </c>
      <c r="L439" s="37" t="s">
        <v>45</v>
      </c>
      <c r="M439" s="38" t="s">
        <v>80</v>
      </c>
      <c r="N439" s="38"/>
      <c r="O439" s="37">
        <v>70</v>
      </c>
      <c r="P43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39" s="615"/>
      <c r="R439" s="615"/>
      <c r="S439" s="615"/>
      <c r="T439" s="61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0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6" t="s">
        <v>691</v>
      </c>
      <c r="AG439" s="78"/>
      <c r="AJ439" s="84" t="s">
        <v>45</v>
      </c>
      <c r="AK439" s="84">
        <v>0</v>
      </c>
      <c r="BB439" s="507" t="s">
        <v>66</v>
      </c>
      <c r="BM439" s="78">
        <f t="shared" si="61"/>
        <v>0</v>
      </c>
      <c r="BN439" s="78">
        <f t="shared" si="62"/>
        <v>0</v>
      </c>
      <c r="BO439" s="78">
        <f t="shared" si="63"/>
        <v>0</v>
      </c>
      <c r="BP439" s="78">
        <f t="shared" si="64"/>
        <v>0</v>
      </c>
    </row>
    <row r="440" spans="1:68" ht="27" customHeight="1" x14ac:dyDescent="0.25">
      <c r="A440" s="63" t="s">
        <v>699</v>
      </c>
      <c r="B440" s="63" t="s">
        <v>700</v>
      </c>
      <c r="C440" s="36">
        <v>4301031417</v>
      </c>
      <c r="D440" s="613">
        <v>4680115882096</v>
      </c>
      <c r="E440" s="613"/>
      <c r="F440" s="62">
        <v>0.6</v>
      </c>
      <c r="G440" s="37">
        <v>8</v>
      </c>
      <c r="H440" s="62">
        <v>4.8</v>
      </c>
      <c r="I440" s="62">
        <v>6.69</v>
      </c>
      <c r="J440" s="37">
        <v>132</v>
      </c>
      <c r="K440" s="37" t="s">
        <v>120</v>
      </c>
      <c r="L440" s="37" t="s">
        <v>45</v>
      </c>
      <c r="M440" s="38" t="s">
        <v>80</v>
      </c>
      <c r="N440" s="38"/>
      <c r="O440" s="37">
        <v>70</v>
      </c>
      <c r="P440" s="8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0" s="615"/>
      <c r="R440" s="615"/>
      <c r="S440" s="615"/>
      <c r="T440" s="61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0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8" t="s">
        <v>694</v>
      </c>
      <c r="AG440" s="78"/>
      <c r="AJ440" s="84" t="s">
        <v>45</v>
      </c>
      <c r="AK440" s="84">
        <v>0</v>
      </c>
      <c r="BB440" s="509" t="s">
        <v>66</v>
      </c>
      <c r="BM440" s="78">
        <f t="shared" si="61"/>
        <v>0</v>
      </c>
      <c r="BN440" s="78">
        <f t="shared" si="62"/>
        <v>0</v>
      </c>
      <c r="BO440" s="78">
        <f t="shared" si="63"/>
        <v>0</v>
      </c>
      <c r="BP440" s="78">
        <f t="shared" si="64"/>
        <v>0</v>
      </c>
    </row>
    <row r="441" spans="1:68" x14ac:dyDescent="0.2">
      <c r="A441" s="620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17" t="s">
        <v>40</v>
      </c>
      <c r="Q441" s="618"/>
      <c r="R441" s="618"/>
      <c r="S441" s="618"/>
      <c r="T441" s="618"/>
      <c r="U441" s="618"/>
      <c r="V441" s="619"/>
      <c r="W441" s="42" t="s">
        <v>39</v>
      </c>
      <c r="X441" s="43">
        <f>IFERROR(X435/H435,"0")+IFERROR(X436/H436,"0")+IFERROR(X437/H437,"0")+IFERROR(X438/H438,"0")+IFERROR(X439/H439,"0")+IFERROR(X440/H440,"0")</f>
        <v>0</v>
      </c>
      <c r="Y441" s="43">
        <f>IFERROR(Y435/H435,"0")+IFERROR(Y436/H436,"0")+IFERROR(Y437/H437,"0")+IFERROR(Y438/H438,"0")+IFERROR(Y439/H439,"0")+IFERROR(Y440/H440,"0")</f>
        <v>0</v>
      </c>
      <c r="Z441" s="43">
        <f>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17" t="s">
        <v>40</v>
      </c>
      <c r="Q442" s="618"/>
      <c r="R442" s="618"/>
      <c r="S442" s="618"/>
      <c r="T442" s="618"/>
      <c r="U442" s="618"/>
      <c r="V442" s="619"/>
      <c r="W442" s="42" t="s">
        <v>0</v>
      </c>
      <c r="X442" s="43">
        <f>IFERROR(SUM(X435:X440),"0")</f>
        <v>0</v>
      </c>
      <c r="Y442" s="43">
        <f>IFERROR(SUM(Y435:Y440),"0")</f>
        <v>0</v>
      </c>
      <c r="Z442" s="42"/>
      <c r="AA442" s="67"/>
      <c r="AB442" s="67"/>
      <c r="AC442" s="67"/>
    </row>
    <row r="443" spans="1:68" ht="14.25" customHeight="1" x14ac:dyDescent="0.25">
      <c r="A443" s="612" t="s">
        <v>82</v>
      </c>
      <c r="B443" s="612"/>
      <c r="C443" s="612"/>
      <c r="D443" s="612"/>
      <c r="E443" s="612"/>
      <c r="F443" s="612"/>
      <c r="G443" s="612"/>
      <c r="H443" s="612"/>
      <c r="I443" s="612"/>
      <c r="J443" s="612"/>
      <c r="K443" s="612"/>
      <c r="L443" s="612"/>
      <c r="M443" s="612"/>
      <c r="N443" s="612"/>
      <c r="O443" s="612"/>
      <c r="P443" s="612"/>
      <c r="Q443" s="612"/>
      <c r="R443" s="612"/>
      <c r="S443" s="612"/>
      <c r="T443" s="612"/>
      <c r="U443" s="612"/>
      <c r="V443" s="612"/>
      <c r="W443" s="612"/>
      <c r="X443" s="612"/>
      <c r="Y443" s="612"/>
      <c r="Z443" s="612"/>
      <c r="AA443" s="66"/>
      <c r="AB443" s="66"/>
      <c r="AC443" s="80"/>
    </row>
    <row r="444" spans="1:68" ht="16.5" customHeight="1" x14ac:dyDescent="0.25">
      <c r="A444" s="63" t="s">
        <v>701</v>
      </c>
      <c r="B444" s="63" t="s">
        <v>702</v>
      </c>
      <c r="C444" s="36">
        <v>4301051232</v>
      </c>
      <c r="D444" s="613">
        <v>4607091383409</v>
      </c>
      <c r="E444" s="613"/>
      <c r="F444" s="62">
        <v>1.3</v>
      </c>
      <c r="G444" s="37">
        <v>6</v>
      </c>
      <c r="H444" s="62">
        <v>7.8</v>
      </c>
      <c r="I444" s="62">
        <v>8.3010000000000002</v>
      </c>
      <c r="J444" s="37">
        <v>64</v>
      </c>
      <c r="K444" s="37" t="s">
        <v>117</v>
      </c>
      <c r="L444" s="37" t="s">
        <v>45</v>
      </c>
      <c r="M444" s="38" t="s">
        <v>92</v>
      </c>
      <c r="N444" s="38"/>
      <c r="O444" s="37">
        <v>45</v>
      </c>
      <c r="P444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44" s="615"/>
      <c r="R444" s="615"/>
      <c r="S444" s="615"/>
      <c r="T444" s="61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10" t="s">
        <v>703</v>
      </c>
      <c r="AG444" s="78"/>
      <c r="AJ444" s="84" t="s">
        <v>45</v>
      </c>
      <c r="AK444" s="84">
        <v>0</v>
      </c>
      <c r="BB444" s="511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704</v>
      </c>
      <c r="B445" s="63" t="s">
        <v>705</v>
      </c>
      <c r="C445" s="36">
        <v>4301051233</v>
      </c>
      <c r="D445" s="613">
        <v>4607091383416</v>
      </c>
      <c r="E445" s="613"/>
      <c r="F445" s="62">
        <v>1.3</v>
      </c>
      <c r="G445" s="37">
        <v>6</v>
      </c>
      <c r="H445" s="62">
        <v>7.8</v>
      </c>
      <c r="I445" s="62">
        <v>8.3010000000000002</v>
      </c>
      <c r="J445" s="37">
        <v>64</v>
      </c>
      <c r="K445" s="37" t="s">
        <v>117</v>
      </c>
      <c r="L445" s="37" t="s">
        <v>45</v>
      </c>
      <c r="M445" s="38" t="s">
        <v>92</v>
      </c>
      <c r="N445" s="38"/>
      <c r="O445" s="37">
        <v>45</v>
      </c>
      <c r="P445" s="83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45" s="615"/>
      <c r="R445" s="615"/>
      <c r="S445" s="615"/>
      <c r="T445" s="61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IFERROR(IF(Y445=0,"",ROUNDUP(Y445/H445,0)*0.01898),"")</f>
        <v/>
      </c>
      <c r="AA445" s="68" t="s">
        <v>45</v>
      </c>
      <c r="AB445" s="69" t="s">
        <v>45</v>
      </c>
      <c r="AC445" s="512" t="s">
        <v>706</v>
      </c>
      <c r="AG445" s="78"/>
      <c r="AJ445" s="84" t="s">
        <v>45</v>
      </c>
      <c r="AK445" s="84">
        <v>0</v>
      </c>
      <c r="BB445" s="513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707</v>
      </c>
      <c r="B446" s="63" t="s">
        <v>708</v>
      </c>
      <c r="C446" s="36">
        <v>4301051064</v>
      </c>
      <c r="D446" s="613">
        <v>4680115883536</v>
      </c>
      <c r="E446" s="613"/>
      <c r="F446" s="62">
        <v>0.3</v>
      </c>
      <c r="G446" s="37">
        <v>6</v>
      </c>
      <c r="H446" s="62">
        <v>1.8</v>
      </c>
      <c r="I446" s="62">
        <v>2.0459999999999998</v>
      </c>
      <c r="J446" s="37">
        <v>182</v>
      </c>
      <c r="K446" s="37" t="s">
        <v>88</v>
      </c>
      <c r="L446" s="37" t="s">
        <v>45</v>
      </c>
      <c r="M446" s="38" t="s">
        <v>92</v>
      </c>
      <c r="N446" s="38"/>
      <c r="O446" s="37">
        <v>45</v>
      </c>
      <c r="P446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46" s="615"/>
      <c r="R446" s="615"/>
      <c r="S446" s="615"/>
      <c r="T446" s="61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4" t="s">
        <v>709</v>
      </c>
      <c r="AG446" s="78"/>
      <c r="AJ446" s="84" t="s">
        <v>45</v>
      </c>
      <c r="AK446" s="84">
        <v>0</v>
      </c>
      <c r="BB446" s="515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20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17" t="s">
        <v>40</v>
      </c>
      <c r="Q447" s="618"/>
      <c r="R447" s="618"/>
      <c r="S447" s="618"/>
      <c r="T447" s="618"/>
      <c r="U447" s="618"/>
      <c r="V447" s="61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17" t="s">
        <v>40</v>
      </c>
      <c r="Q448" s="618"/>
      <c r="R448" s="618"/>
      <c r="S448" s="618"/>
      <c r="T448" s="618"/>
      <c r="U448" s="618"/>
      <c r="V448" s="61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27.75" customHeight="1" x14ac:dyDescent="0.2">
      <c r="A449" s="610" t="s">
        <v>710</v>
      </c>
      <c r="B449" s="610"/>
      <c r="C449" s="610"/>
      <c r="D449" s="610"/>
      <c r="E449" s="610"/>
      <c r="F449" s="610"/>
      <c r="G449" s="610"/>
      <c r="H449" s="610"/>
      <c r="I449" s="610"/>
      <c r="J449" s="610"/>
      <c r="K449" s="610"/>
      <c r="L449" s="610"/>
      <c r="M449" s="610"/>
      <c r="N449" s="610"/>
      <c r="O449" s="610"/>
      <c r="P449" s="610"/>
      <c r="Q449" s="610"/>
      <c r="R449" s="610"/>
      <c r="S449" s="610"/>
      <c r="T449" s="610"/>
      <c r="U449" s="610"/>
      <c r="V449" s="610"/>
      <c r="W449" s="610"/>
      <c r="X449" s="610"/>
      <c r="Y449" s="610"/>
      <c r="Z449" s="610"/>
      <c r="AA449" s="54"/>
      <c r="AB449" s="54"/>
      <c r="AC449" s="54"/>
    </row>
    <row r="450" spans="1:68" ht="16.5" customHeight="1" x14ac:dyDescent="0.25">
      <c r="A450" s="611" t="s">
        <v>710</v>
      </c>
      <c r="B450" s="611"/>
      <c r="C450" s="611"/>
      <c r="D450" s="611"/>
      <c r="E450" s="611"/>
      <c r="F450" s="611"/>
      <c r="G450" s="611"/>
      <c r="H450" s="611"/>
      <c r="I450" s="611"/>
      <c r="J450" s="611"/>
      <c r="K450" s="611"/>
      <c r="L450" s="611"/>
      <c r="M450" s="611"/>
      <c r="N450" s="611"/>
      <c r="O450" s="611"/>
      <c r="P450" s="611"/>
      <c r="Q450" s="611"/>
      <c r="R450" s="611"/>
      <c r="S450" s="611"/>
      <c r="T450" s="611"/>
      <c r="U450" s="611"/>
      <c r="V450" s="611"/>
      <c r="W450" s="611"/>
      <c r="X450" s="611"/>
      <c r="Y450" s="611"/>
      <c r="Z450" s="611"/>
      <c r="AA450" s="65"/>
      <c r="AB450" s="65"/>
      <c r="AC450" s="79"/>
    </row>
    <row r="451" spans="1:68" ht="14.25" customHeight="1" x14ac:dyDescent="0.25">
      <c r="A451" s="612" t="s">
        <v>112</v>
      </c>
      <c r="B451" s="612"/>
      <c r="C451" s="612"/>
      <c r="D451" s="612"/>
      <c r="E451" s="612"/>
      <c r="F451" s="612"/>
      <c r="G451" s="612"/>
      <c r="H451" s="612"/>
      <c r="I451" s="612"/>
      <c r="J451" s="612"/>
      <c r="K451" s="612"/>
      <c r="L451" s="612"/>
      <c r="M451" s="612"/>
      <c r="N451" s="612"/>
      <c r="O451" s="612"/>
      <c r="P451" s="612"/>
      <c r="Q451" s="612"/>
      <c r="R451" s="612"/>
      <c r="S451" s="612"/>
      <c r="T451" s="612"/>
      <c r="U451" s="612"/>
      <c r="V451" s="612"/>
      <c r="W451" s="612"/>
      <c r="X451" s="612"/>
      <c r="Y451" s="612"/>
      <c r="Z451" s="612"/>
      <c r="AA451" s="66"/>
      <c r="AB451" s="66"/>
      <c r="AC451" s="80"/>
    </row>
    <row r="452" spans="1:68" ht="27" customHeight="1" x14ac:dyDescent="0.25">
      <c r="A452" s="63" t="s">
        <v>711</v>
      </c>
      <c r="B452" s="63" t="s">
        <v>712</v>
      </c>
      <c r="C452" s="36">
        <v>4301011763</v>
      </c>
      <c r="D452" s="613">
        <v>4640242181011</v>
      </c>
      <c r="E452" s="613"/>
      <c r="F452" s="62">
        <v>1.35</v>
      </c>
      <c r="G452" s="37">
        <v>8</v>
      </c>
      <c r="H452" s="62">
        <v>10.8</v>
      </c>
      <c r="I452" s="62">
        <v>11.234999999999999</v>
      </c>
      <c r="J452" s="37">
        <v>64</v>
      </c>
      <c r="K452" s="37" t="s">
        <v>117</v>
      </c>
      <c r="L452" s="37" t="s">
        <v>45</v>
      </c>
      <c r="M452" s="38" t="s">
        <v>92</v>
      </c>
      <c r="N452" s="38"/>
      <c r="O452" s="37">
        <v>55</v>
      </c>
      <c r="P452" s="8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2" s="615"/>
      <c r="R452" s="615"/>
      <c r="S452" s="615"/>
      <c r="T452" s="61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16" t="s">
        <v>713</v>
      </c>
      <c r="AG452" s="78"/>
      <c r="AJ452" s="84" t="s">
        <v>45</v>
      </c>
      <c r="AK452" s="84">
        <v>0</v>
      </c>
      <c r="BB452" s="517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714</v>
      </c>
      <c r="B453" s="63" t="s">
        <v>715</v>
      </c>
      <c r="C453" s="36">
        <v>4301011585</v>
      </c>
      <c r="D453" s="613">
        <v>4640242180441</v>
      </c>
      <c r="E453" s="613"/>
      <c r="F453" s="62">
        <v>1.5</v>
      </c>
      <c r="G453" s="37">
        <v>8</v>
      </c>
      <c r="H453" s="62">
        <v>12</v>
      </c>
      <c r="I453" s="62">
        <v>12.435</v>
      </c>
      <c r="J453" s="37">
        <v>64</v>
      </c>
      <c r="K453" s="37" t="s">
        <v>117</v>
      </c>
      <c r="L453" s="37" t="s">
        <v>45</v>
      </c>
      <c r="M453" s="38" t="s">
        <v>116</v>
      </c>
      <c r="N453" s="38"/>
      <c r="O453" s="37">
        <v>50</v>
      </c>
      <c r="P453" s="83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3" s="615"/>
      <c r="R453" s="615"/>
      <c r="S453" s="615"/>
      <c r="T453" s="61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18" t="s">
        <v>716</v>
      </c>
      <c r="AG453" s="78"/>
      <c r="AJ453" s="84" t="s">
        <v>45</v>
      </c>
      <c r="AK453" s="84">
        <v>0</v>
      </c>
      <c r="BB453" s="51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717</v>
      </c>
      <c r="B454" s="63" t="s">
        <v>718</v>
      </c>
      <c r="C454" s="36">
        <v>4301011584</v>
      </c>
      <c r="D454" s="613">
        <v>4640242180564</v>
      </c>
      <c r="E454" s="613"/>
      <c r="F454" s="62">
        <v>1.5</v>
      </c>
      <c r="G454" s="37">
        <v>8</v>
      </c>
      <c r="H454" s="62">
        <v>12</v>
      </c>
      <c r="I454" s="62">
        <v>12.435</v>
      </c>
      <c r="J454" s="37">
        <v>64</v>
      </c>
      <c r="K454" s="37" t="s">
        <v>117</v>
      </c>
      <c r="L454" s="37" t="s">
        <v>45</v>
      </c>
      <c r="M454" s="38" t="s">
        <v>116</v>
      </c>
      <c r="N454" s="38"/>
      <c r="O454" s="37">
        <v>50</v>
      </c>
      <c r="P454" s="8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54" s="615"/>
      <c r="R454" s="615"/>
      <c r="S454" s="615"/>
      <c r="T454" s="616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20" t="s">
        <v>719</v>
      </c>
      <c r="AG454" s="78"/>
      <c r="AJ454" s="84" t="s">
        <v>45</v>
      </c>
      <c r="AK454" s="84">
        <v>0</v>
      </c>
      <c r="BB454" s="521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720</v>
      </c>
      <c r="B455" s="63" t="s">
        <v>721</v>
      </c>
      <c r="C455" s="36">
        <v>4301011764</v>
      </c>
      <c r="D455" s="613">
        <v>4640242181189</v>
      </c>
      <c r="E455" s="613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120</v>
      </c>
      <c r="L455" s="37" t="s">
        <v>45</v>
      </c>
      <c r="M455" s="38" t="s">
        <v>92</v>
      </c>
      <c r="N455" s="38"/>
      <c r="O455" s="37">
        <v>55</v>
      </c>
      <c r="P455" s="8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55" s="615"/>
      <c r="R455" s="615"/>
      <c r="S455" s="615"/>
      <c r="T455" s="616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2" t="s">
        <v>713</v>
      </c>
      <c r="AG455" s="78"/>
      <c r="AJ455" s="84" t="s">
        <v>45</v>
      </c>
      <c r="AK455" s="84">
        <v>0</v>
      </c>
      <c r="BB455" s="523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620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17" t="s">
        <v>40</v>
      </c>
      <c r="Q456" s="618"/>
      <c r="R456" s="618"/>
      <c r="S456" s="618"/>
      <c r="T456" s="618"/>
      <c r="U456" s="618"/>
      <c r="V456" s="619"/>
      <c r="W456" s="42" t="s">
        <v>39</v>
      </c>
      <c r="X456" s="43">
        <f>IFERROR(X452/H452,"0")+IFERROR(X453/H453,"0")+IFERROR(X454/H454,"0")+IFERROR(X455/H455,"0")</f>
        <v>0</v>
      </c>
      <c r="Y456" s="43">
        <f>IFERROR(Y452/H452,"0")+IFERROR(Y453/H453,"0")+IFERROR(Y454/H454,"0")+IFERROR(Y455/H455,"0")</f>
        <v>0</v>
      </c>
      <c r="Z456" s="43">
        <f>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17" t="s">
        <v>40</v>
      </c>
      <c r="Q457" s="618"/>
      <c r="R457" s="618"/>
      <c r="S457" s="618"/>
      <c r="T457" s="618"/>
      <c r="U457" s="618"/>
      <c r="V457" s="619"/>
      <c r="W457" s="42" t="s">
        <v>0</v>
      </c>
      <c r="X457" s="43">
        <f>IFERROR(SUM(X452:X455),"0")</f>
        <v>0</v>
      </c>
      <c r="Y457" s="43">
        <f>IFERROR(SUM(Y452:Y455),"0")</f>
        <v>0</v>
      </c>
      <c r="Z457" s="42"/>
      <c r="AA457" s="67"/>
      <c r="AB457" s="67"/>
      <c r="AC457" s="67"/>
    </row>
    <row r="458" spans="1:68" ht="14.25" customHeight="1" x14ac:dyDescent="0.25">
      <c r="A458" s="612" t="s">
        <v>144</v>
      </c>
      <c r="B458" s="612"/>
      <c r="C458" s="612"/>
      <c r="D458" s="612"/>
      <c r="E458" s="612"/>
      <c r="F458" s="612"/>
      <c r="G458" s="612"/>
      <c r="H458" s="612"/>
      <c r="I458" s="612"/>
      <c r="J458" s="612"/>
      <c r="K458" s="612"/>
      <c r="L458" s="612"/>
      <c r="M458" s="612"/>
      <c r="N458" s="612"/>
      <c r="O458" s="612"/>
      <c r="P458" s="612"/>
      <c r="Q458" s="612"/>
      <c r="R458" s="612"/>
      <c r="S458" s="612"/>
      <c r="T458" s="612"/>
      <c r="U458" s="612"/>
      <c r="V458" s="612"/>
      <c r="W458" s="612"/>
      <c r="X458" s="612"/>
      <c r="Y458" s="612"/>
      <c r="Z458" s="612"/>
      <c r="AA458" s="66"/>
      <c r="AB458" s="66"/>
      <c r="AC458" s="80"/>
    </row>
    <row r="459" spans="1:68" ht="27" customHeight="1" x14ac:dyDescent="0.25">
      <c r="A459" s="63" t="s">
        <v>722</v>
      </c>
      <c r="B459" s="63" t="s">
        <v>723</v>
      </c>
      <c r="C459" s="36">
        <v>4301020400</v>
      </c>
      <c r="D459" s="613">
        <v>4640242180519</v>
      </c>
      <c r="E459" s="613"/>
      <c r="F459" s="62">
        <v>1.5</v>
      </c>
      <c r="G459" s="37">
        <v>8</v>
      </c>
      <c r="H459" s="62">
        <v>12</v>
      </c>
      <c r="I459" s="62">
        <v>12.435</v>
      </c>
      <c r="J459" s="37">
        <v>64</v>
      </c>
      <c r="K459" s="37" t="s">
        <v>117</v>
      </c>
      <c r="L459" s="37" t="s">
        <v>45</v>
      </c>
      <c r="M459" s="38" t="s">
        <v>116</v>
      </c>
      <c r="N459" s="38"/>
      <c r="O459" s="37">
        <v>50</v>
      </c>
      <c r="P459" s="84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59" s="615"/>
      <c r="R459" s="615"/>
      <c r="S459" s="615"/>
      <c r="T459" s="61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4" t="s">
        <v>724</v>
      </c>
      <c r="AG459" s="78"/>
      <c r="AJ459" s="84" t="s">
        <v>45</v>
      </c>
      <c r="AK459" s="84">
        <v>0</v>
      </c>
      <c r="BB459" s="52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725</v>
      </c>
      <c r="B460" s="63" t="s">
        <v>726</v>
      </c>
      <c r="C460" s="36">
        <v>4301020260</v>
      </c>
      <c r="D460" s="613">
        <v>4640242180526</v>
      </c>
      <c r="E460" s="613"/>
      <c r="F460" s="62">
        <v>1.8</v>
      </c>
      <c r="G460" s="37">
        <v>6</v>
      </c>
      <c r="H460" s="62">
        <v>10.8</v>
      </c>
      <c r="I460" s="62">
        <v>11.234999999999999</v>
      </c>
      <c r="J460" s="37">
        <v>64</v>
      </c>
      <c r="K460" s="37" t="s">
        <v>117</v>
      </c>
      <c r="L460" s="37" t="s">
        <v>45</v>
      </c>
      <c r="M460" s="38" t="s">
        <v>116</v>
      </c>
      <c r="N460" s="38"/>
      <c r="O460" s="37">
        <v>50</v>
      </c>
      <c r="P460" s="841" t="s">
        <v>727</v>
      </c>
      <c r="Q460" s="615"/>
      <c r="R460" s="615"/>
      <c r="S460" s="615"/>
      <c r="T460" s="61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6" t="s">
        <v>728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729</v>
      </c>
      <c r="B461" s="63" t="s">
        <v>730</v>
      </c>
      <c r="C461" s="36">
        <v>4301020295</v>
      </c>
      <c r="D461" s="613">
        <v>4640242181363</v>
      </c>
      <c r="E461" s="613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120</v>
      </c>
      <c r="L461" s="37" t="s">
        <v>45</v>
      </c>
      <c r="M461" s="38" t="s">
        <v>116</v>
      </c>
      <c r="N461" s="38"/>
      <c r="O461" s="37">
        <v>50</v>
      </c>
      <c r="P461" s="8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1" s="615"/>
      <c r="R461" s="615"/>
      <c r="S461" s="615"/>
      <c r="T461" s="61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28" t="s">
        <v>731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20"/>
      <c r="B462" s="620"/>
      <c r="C462" s="620"/>
      <c r="D462" s="620"/>
      <c r="E462" s="620"/>
      <c r="F462" s="620"/>
      <c r="G462" s="620"/>
      <c r="H462" s="620"/>
      <c r="I462" s="620"/>
      <c r="J462" s="620"/>
      <c r="K462" s="620"/>
      <c r="L462" s="620"/>
      <c r="M462" s="620"/>
      <c r="N462" s="620"/>
      <c r="O462" s="621"/>
      <c r="P462" s="617" t="s">
        <v>40</v>
      </c>
      <c r="Q462" s="618"/>
      <c r="R462" s="618"/>
      <c r="S462" s="618"/>
      <c r="T462" s="618"/>
      <c r="U462" s="618"/>
      <c r="V462" s="61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20"/>
      <c r="B463" s="620"/>
      <c r="C463" s="620"/>
      <c r="D463" s="620"/>
      <c r="E463" s="620"/>
      <c r="F463" s="620"/>
      <c r="G463" s="620"/>
      <c r="H463" s="620"/>
      <c r="I463" s="620"/>
      <c r="J463" s="620"/>
      <c r="K463" s="620"/>
      <c r="L463" s="620"/>
      <c r="M463" s="620"/>
      <c r="N463" s="620"/>
      <c r="O463" s="621"/>
      <c r="P463" s="617" t="s">
        <v>40</v>
      </c>
      <c r="Q463" s="618"/>
      <c r="R463" s="618"/>
      <c r="S463" s="618"/>
      <c r="T463" s="618"/>
      <c r="U463" s="618"/>
      <c r="V463" s="61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14.25" customHeight="1" x14ac:dyDescent="0.25">
      <c r="A464" s="612" t="s">
        <v>76</v>
      </c>
      <c r="B464" s="612"/>
      <c r="C464" s="612"/>
      <c r="D464" s="612"/>
      <c r="E464" s="612"/>
      <c r="F464" s="612"/>
      <c r="G464" s="612"/>
      <c r="H464" s="612"/>
      <c r="I464" s="612"/>
      <c r="J464" s="612"/>
      <c r="K464" s="612"/>
      <c r="L464" s="612"/>
      <c r="M464" s="612"/>
      <c r="N464" s="612"/>
      <c r="O464" s="612"/>
      <c r="P464" s="612"/>
      <c r="Q464" s="612"/>
      <c r="R464" s="612"/>
      <c r="S464" s="612"/>
      <c r="T464" s="612"/>
      <c r="U464" s="612"/>
      <c r="V464" s="612"/>
      <c r="W464" s="612"/>
      <c r="X464" s="612"/>
      <c r="Y464" s="612"/>
      <c r="Z464" s="612"/>
      <c r="AA464" s="66"/>
      <c r="AB464" s="66"/>
      <c r="AC464" s="80"/>
    </row>
    <row r="465" spans="1:68" ht="27" customHeight="1" x14ac:dyDescent="0.25">
      <c r="A465" s="63" t="s">
        <v>732</v>
      </c>
      <c r="B465" s="63" t="s">
        <v>733</v>
      </c>
      <c r="C465" s="36">
        <v>4301031280</v>
      </c>
      <c r="D465" s="613">
        <v>4640242180816</v>
      </c>
      <c r="E465" s="613"/>
      <c r="F465" s="62">
        <v>0.7</v>
      </c>
      <c r="G465" s="37">
        <v>6</v>
      </c>
      <c r="H465" s="62">
        <v>4.2</v>
      </c>
      <c r="I465" s="62">
        <v>4.47</v>
      </c>
      <c r="J465" s="37">
        <v>132</v>
      </c>
      <c r="K465" s="37" t="s">
        <v>120</v>
      </c>
      <c r="L465" s="37" t="s">
        <v>45</v>
      </c>
      <c r="M465" s="38" t="s">
        <v>80</v>
      </c>
      <c r="N465" s="38"/>
      <c r="O465" s="37">
        <v>40</v>
      </c>
      <c r="P465" s="84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65" s="615"/>
      <c r="R465" s="615"/>
      <c r="S465" s="615"/>
      <c r="T465" s="61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0" t="s">
        <v>734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4301031244</v>
      </c>
      <c r="D466" s="613">
        <v>4640242180595</v>
      </c>
      <c r="E466" s="613"/>
      <c r="F466" s="62">
        <v>0.7</v>
      </c>
      <c r="G466" s="37">
        <v>6</v>
      </c>
      <c r="H466" s="62">
        <v>4.2</v>
      </c>
      <c r="I466" s="62">
        <v>4.47</v>
      </c>
      <c r="J466" s="37">
        <v>132</v>
      </c>
      <c r="K466" s="37" t="s">
        <v>120</v>
      </c>
      <c r="L466" s="37" t="s">
        <v>45</v>
      </c>
      <c r="M466" s="38" t="s">
        <v>80</v>
      </c>
      <c r="N466" s="38"/>
      <c r="O466" s="37">
        <v>40</v>
      </c>
      <c r="P466" s="84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66" s="615"/>
      <c r="R466" s="615"/>
      <c r="S466" s="615"/>
      <c r="T466" s="61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32" t="s">
        <v>737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20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1"/>
      <c r="P467" s="617" t="s">
        <v>40</v>
      </c>
      <c r="Q467" s="618"/>
      <c r="R467" s="618"/>
      <c r="S467" s="618"/>
      <c r="T467" s="618"/>
      <c r="U467" s="618"/>
      <c r="V467" s="619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620"/>
      <c r="B468" s="620"/>
      <c r="C468" s="620"/>
      <c r="D468" s="620"/>
      <c r="E468" s="620"/>
      <c r="F468" s="620"/>
      <c r="G468" s="620"/>
      <c r="H468" s="620"/>
      <c r="I468" s="620"/>
      <c r="J468" s="620"/>
      <c r="K468" s="620"/>
      <c r="L468" s="620"/>
      <c r="M468" s="620"/>
      <c r="N468" s="620"/>
      <c r="O468" s="621"/>
      <c r="P468" s="617" t="s">
        <v>40</v>
      </c>
      <c r="Q468" s="618"/>
      <c r="R468" s="618"/>
      <c r="S468" s="618"/>
      <c r="T468" s="618"/>
      <c r="U468" s="618"/>
      <c r="V468" s="619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4.25" customHeight="1" x14ac:dyDescent="0.25">
      <c r="A469" s="612" t="s">
        <v>82</v>
      </c>
      <c r="B469" s="612"/>
      <c r="C469" s="612"/>
      <c r="D469" s="612"/>
      <c r="E469" s="612"/>
      <c r="F469" s="612"/>
      <c r="G469" s="612"/>
      <c r="H469" s="612"/>
      <c r="I469" s="612"/>
      <c r="J469" s="612"/>
      <c r="K469" s="612"/>
      <c r="L469" s="612"/>
      <c r="M469" s="612"/>
      <c r="N469" s="612"/>
      <c r="O469" s="612"/>
      <c r="P469" s="612"/>
      <c r="Q469" s="612"/>
      <c r="R469" s="612"/>
      <c r="S469" s="612"/>
      <c r="T469" s="612"/>
      <c r="U469" s="612"/>
      <c r="V469" s="612"/>
      <c r="W469" s="612"/>
      <c r="X469" s="612"/>
      <c r="Y469" s="612"/>
      <c r="Z469" s="612"/>
      <c r="AA469" s="66"/>
      <c r="AB469" s="66"/>
      <c r="AC469" s="80"/>
    </row>
    <row r="470" spans="1:68" ht="27" customHeight="1" x14ac:dyDescent="0.25">
      <c r="A470" s="63" t="s">
        <v>738</v>
      </c>
      <c r="B470" s="63" t="s">
        <v>739</v>
      </c>
      <c r="C470" s="36">
        <v>4301052046</v>
      </c>
      <c r="D470" s="613">
        <v>4640242180533</v>
      </c>
      <c r="E470" s="613"/>
      <c r="F470" s="62">
        <v>1.5</v>
      </c>
      <c r="G470" s="37">
        <v>6</v>
      </c>
      <c r="H470" s="62">
        <v>9</v>
      </c>
      <c r="I470" s="62">
        <v>9.5190000000000001</v>
      </c>
      <c r="J470" s="37">
        <v>64</v>
      </c>
      <c r="K470" s="37" t="s">
        <v>117</v>
      </c>
      <c r="L470" s="37" t="s">
        <v>45</v>
      </c>
      <c r="M470" s="38" t="s">
        <v>87</v>
      </c>
      <c r="N470" s="38"/>
      <c r="O470" s="37">
        <v>45</v>
      </c>
      <c r="P470" s="84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0" s="615"/>
      <c r="R470" s="615"/>
      <c r="S470" s="615"/>
      <c r="T470" s="61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4" t="s">
        <v>740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20"/>
      <c r="B471" s="620"/>
      <c r="C471" s="620"/>
      <c r="D471" s="620"/>
      <c r="E471" s="620"/>
      <c r="F471" s="620"/>
      <c r="G471" s="620"/>
      <c r="H471" s="620"/>
      <c r="I471" s="620"/>
      <c r="J471" s="620"/>
      <c r="K471" s="620"/>
      <c r="L471" s="620"/>
      <c r="M471" s="620"/>
      <c r="N471" s="620"/>
      <c r="O471" s="621"/>
      <c r="P471" s="617" t="s">
        <v>40</v>
      </c>
      <c r="Q471" s="618"/>
      <c r="R471" s="618"/>
      <c r="S471" s="618"/>
      <c r="T471" s="618"/>
      <c r="U471" s="618"/>
      <c r="V471" s="619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620"/>
      <c r="B472" s="620"/>
      <c r="C472" s="620"/>
      <c r="D472" s="620"/>
      <c r="E472" s="620"/>
      <c r="F472" s="620"/>
      <c r="G472" s="620"/>
      <c r="H472" s="620"/>
      <c r="I472" s="620"/>
      <c r="J472" s="620"/>
      <c r="K472" s="620"/>
      <c r="L472" s="620"/>
      <c r="M472" s="620"/>
      <c r="N472" s="620"/>
      <c r="O472" s="621"/>
      <c r="P472" s="617" t="s">
        <v>40</v>
      </c>
      <c r="Q472" s="618"/>
      <c r="R472" s="618"/>
      <c r="S472" s="618"/>
      <c r="T472" s="618"/>
      <c r="U472" s="618"/>
      <c r="V472" s="619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612" t="s">
        <v>174</v>
      </c>
      <c r="B473" s="612"/>
      <c r="C473" s="612"/>
      <c r="D473" s="612"/>
      <c r="E473" s="612"/>
      <c r="F473" s="612"/>
      <c r="G473" s="612"/>
      <c r="H473" s="612"/>
      <c r="I473" s="612"/>
      <c r="J473" s="612"/>
      <c r="K473" s="612"/>
      <c r="L473" s="612"/>
      <c r="M473" s="612"/>
      <c r="N473" s="612"/>
      <c r="O473" s="612"/>
      <c r="P473" s="612"/>
      <c r="Q473" s="612"/>
      <c r="R473" s="612"/>
      <c r="S473" s="612"/>
      <c r="T473" s="612"/>
      <c r="U473" s="612"/>
      <c r="V473" s="612"/>
      <c r="W473" s="612"/>
      <c r="X473" s="612"/>
      <c r="Y473" s="612"/>
      <c r="Z473" s="612"/>
      <c r="AA473" s="66"/>
      <c r="AB473" s="66"/>
      <c r="AC473" s="80"/>
    </row>
    <row r="474" spans="1:68" ht="27" customHeight="1" x14ac:dyDescent="0.25">
      <c r="A474" s="63" t="s">
        <v>741</v>
      </c>
      <c r="B474" s="63" t="s">
        <v>742</v>
      </c>
      <c r="C474" s="36">
        <v>4301060491</v>
      </c>
      <c r="D474" s="613">
        <v>4640242180120</v>
      </c>
      <c r="E474" s="613"/>
      <c r="F474" s="62">
        <v>1.5</v>
      </c>
      <c r="G474" s="37">
        <v>6</v>
      </c>
      <c r="H474" s="62">
        <v>9</v>
      </c>
      <c r="I474" s="62">
        <v>9.4350000000000005</v>
      </c>
      <c r="J474" s="37">
        <v>64</v>
      </c>
      <c r="K474" s="37" t="s">
        <v>117</v>
      </c>
      <c r="L474" s="37" t="s">
        <v>45</v>
      </c>
      <c r="M474" s="38" t="s">
        <v>92</v>
      </c>
      <c r="N474" s="38"/>
      <c r="O474" s="37">
        <v>40</v>
      </c>
      <c r="P474" s="84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74" s="615"/>
      <c r="R474" s="615"/>
      <c r="S474" s="615"/>
      <c r="T474" s="61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6" t="s">
        <v>743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744</v>
      </c>
      <c r="B475" s="63" t="s">
        <v>745</v>
      </c>
      <c r="C475" s="36">
        <v>4301060493</v>
      </c>
      <c r="D475" s="613">
        <v>4640242180137</v>
      </c>
      <c r="E475" s="613"/>
      <c r="F475" s="62">
        <v>1.5</v>
      </c>
      <c r="G475" s="37">
        <v>6</v>
      </c>
      <c r="H475" s="62">
        <v>9</v>
      </c>
      <c r="I475" s="62">
        <v>9.4350000000000005</v>
      </c>
      <c r="J475" s="37">
        <v>64</v>
      </c>
      <c r="K475" s="37" t="s">
        <v>117</v>
      </c>
      <c r="L475" s="37" t="s">
        <v>45</v>
      </c>
      <c r="M475" s="38" t="s">
        <v>92</v>
      </c>
      <c r="N475" s="38"/>
      <c r="O475" s="37">
        <v>40</v>
      </c>
      <c r="P475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75" s="615"/>
      <c r="R475" s="615"/>
      <c r="S475" s="615"/>
      <c r="T475" s="61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8" t="s">
        <v>746</v>
      </c>
      <c r="AG475" s="78"/>
      <c r="AJ475" s="84" t="s">
        <v>45</v>
      </c>
      <c r="AK475" s="84">
        <v>0</v>
      </c>
      <c r="BB475" s="53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20"/>
      <c r="B476" s="620"/>
      <c r="C476" s="620"/>
      <c r="D476" s="620"/>
      <c r="E476" s="620"/>
      <c r="F476" s="620"/>
      <c r="G476" s="620"/>
      <c r="H476" s="620"/>
      <c r="I476" s="620"/>
      <c r="J476" s="620"/>
      <c r="K476" s="620"/>
      <c r="L476" s="620"/>
      <c r="M476" s="620"/>
      <c r="N476" s="620"/>
      <c r="O476" s="621"/>
      <c r="P476" s="617" t="s">
        <v>40</v>
      </c>
      <c r="Q476" s="618"/>
      <c r="R476" s="618"/>
      <c r="S476" s="618"/>
      <c r="T476" s="618"/>
      <c r="U476" s="618"/>
      <c r="V476" s="619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620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17" t="s">
        <v>40</v>
      </c>
      <c r="Q477" s="618"/>
      <c r="R477" s="618"/>
      <c r="S477" s="618"/>
      <c r="T477" s="618"/>
      <c r="U477" s="618"/>
      <c r="V477" s="619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16.5" customHeight="1" x14ac:dyDescent="0.25">
      <c r="A478" s="611" t="s">
        <v>747</v>
      </c>
      <c r="B478" s="611"/>
      <c r="C478" s="611"/>
      <c r="D478" s="611"/>
      <c r="E478" s="611"/>
      <c r="F478" s="611"/>
      <c r="G478" s="611"/>
      <c r="H478" s="611"/>
      <c r="I478" s="611"/>
      <c r="J478" s="611"/>
      <c r="K478" s="611"/>
      <c r="L478" s="611"/>
      <c r="M478" s="611"/>
      <c r="N478" s="611"/>
      <c r="O478" s="611"/>
      <c r="P478" s="611"/>
      <c r="Q478" s="611"/>
      <c r="R478" s="611"/>
      <c r="S478" s="611"/>
      <c r="T478" s="611"/>
      <c r="U478" s="611"/>
      <c r="V478" s="611"/>
      <c r="W478" s="611"/>
      <c r="X478" s="611"/>
      <c r="Y478" s="611"/>
      <c r="Z478" s="611"/>
      <c r="AA478" s="65"/>
      <c r="AB478" s="65"/>
      <c r="AC478" s="79"/>
    </row>
    <row r="479" spans="1:68" ht="14.25" customHeight="1" x14ac:dyDescent="0.25">
      <c r="A479" s="612" t="s">
        <v>144</v>
      </c>
      <c r="B479" s="612"/>
      <c r="C479" s="612"/>
      <c r="D479" s="612"/>
      <c r="E479" s="612"/>
      <c r="F479" s="612"/>
      <c r="G479" s="612"/>
      <c r="H479" s="612"/>
      <c r="I479" s="612"/>
      <c r="J479" s="612"/>
      <c r="K479" s="612"/>
      <c r="L479" s="612"/>
      <c r="M479" s="612"/>
      <c r="N479" s="612"/>
      <c r="O479" s="612"/>
      <c r="P479" s="612"/>
      <c r="Q479" s="612"/>
      <c r="R479" s="612"/>
      <c r="S479" s="612"/>
      <c r="T479" s="612"/>
      <c r="U479" s="612"/>
      <c r="V479" s="612"/>
      <c r="W479" s="612"/>
      <c r="X479" s="612"/>
      <c r="Y479" s="612"/>
      <c r="Z479" s="612"/>
      <c r="AA479" s="66"/>
      <c r="AB479" s="66"/>
      <c r="AC479" s="80"/>
    </row>
    <row r="480" spans="1:68" ht="27" customHeight="1" x14ac:dyDescent="0.25">
      <c r="A480" s="63" t="s">
        <v>748</v>
      </c>
      <c r="B480" s="63" t="s">
        <v>749</v>
      </c>
      <c r="C480" s="36">
        <v>4301020314</v>
      </c>
      <c r="D480" s="613">
        <v>4640242180090</v>
      </c>
      <c r="E480" s="61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117</v>
      </c>
      <c r="L480" s="37" t="s">
        <v>45</v>
      </c>
      <c r="M480" s="38" t="s">
        <v>116</v>
      </c>
      <c r="N480" s="38"/>
      <c r="O480" s="37">
        <v>50</v>
      </c>
      <c r="P480" s="848" t="s">
        <v>750</v>
      </c>
      <c r="Q480" s="615"/>
      <c r="R480" s="615"/>
      <c r="S480" s="615"/>
      <c r="T480" s="61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0" t="s">
        <v>751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32" x14ac:dyDescent="0.2">
      <c r="A481" s="620"/>
      <c r="B481" s="620"/>
      <c r="C481" s="620"/>
      <c r="D481" s="620"/>
      <c r="E481" s="620"/>
      <c r="F481" s="620"/>
      <c r="G481" s="620"/>
      <c r="H481" s="620"/>
      <c r="I481" s="620"/>
      <c r="J481" s="620"/>
      <c r="K481" s="620"/>
      <c r="L481" s="620"/>
      <c r="M481" s="620"/>
      <c r="N481" s="620"/>
      <c r="O481" s="621"/>
      <c r="P481" s="617" t="s">
        <v>40</v>
      </c>
      <c r="Q481" s="618"/>
      <c r="R481" s="618"/>
      <c r="S481" s="618"/>
      <c r="T481" s="618"/>
      <c r="U481" s="618"/>
      <c r="V481" s="619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32" x14ac:dyDescent="0.2">
      <c r="A482" s="620"/>
      <c r="B482" s="620"/>
      <c r="C482" s="620"/>
      <c r="D482" s="620"/>
      <c r="E482" s="620"/>
      <c r="F482" s="620"/>
      <c r="G482" s="620"/>
      <c r="H482" s="620"/>
      <c r="I482" s="620"/>
      <c r="J482" s="620"/>
      <c r="K482" s="620"/>
      <c r="L482" s="620"/>
      <c r="M482" s="620"/>
      <c r="N482" s="620"/>
      <c r="O482" s="621"/>
      <c r="P482" s="617" t="s">
        <v>40</v>
      </c>
      <c r="Q482" s="618"/>
      <c r="R482" s="618"/>
      <c r="S482" s="618"/>
      <c r="T482" s="618"/>
      <c r="U482" s="618"/>
      <c r="V482" s="619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32" ht="15" customHeight="1" x14ac:dyDescent="0.2">
      <c r="A483" s="620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852"/>
      <c r="P483" s="849" t="s">
        <v>33</v>
      </c>
      <c r="Q483" s="850"/>
      <c r="R483" s="850"/>
      <c r="S483" s="850"/>
      <c r="T483" s="850"/>
      <c r="U483" s="850"/>
      <c r="V483" s="851"/>
      <c r="W483" s="42" t="s">
        <v>0</v>
      </c>
      <c r="X483" s="43">
        <f>IFERROR(X24+X33+X37+X45+X49+X59+X65+X71+X79+X84+X91+X98+X106+X112+X119+X123+X129+X135+X141+X153+X159+X163+X169+X174+X185+X197+X202+X215+X219+X223+X231+X240+X248+X255+X260+X264+X269+X279+X289+X297+X303+X310+X316+X323+X335+X340+X345+X349+X356+X360+X365+X369+X384+X389+X394+X401+X406+X411+X427+X433+X442+X448+X457+X463+X468+X472+X477+X482,"0")</f>
        <v>0</v>
      </c>
      <c r="Y483" s="43">
        <f>IFERROR(Y24+Y33+Y37+Y45+Y49+Y59+Y65+Y71+Y79+Y84+Y91+Y98+Y106+Y112+Y119+Y123+Y129+Y135+Y141+Y153+Y159+Y163+Y169+Y174+Y185+Y197+Y202+Y215+Y219+Y223+Y231+Y240+Y248+Y255+Y260+Y264+Y269+Y279+Y289+Y297+Y303+Y310+Y316+Y323+Y335+Y340+Y345+Y349+Y356+Y360+Y365+Y369+Y384+Y389+Y394+Y401+Y406+Y411+Y427+Y433+Y442+Y448+Y457+Y463+Y468+Y472+Y477+Y482,"0")</f>
        <v>0</v>
      </c>
      <c r="Z483" s="42"/>
      <c r="AA483" s="67"/>
      <c r="AB483" s="67"/>
      <c r="AC483" s="67"/>
    </row>
    <row r="484" spans="1:32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852"/>
      <c r="P484" s="849" t="s">
        <v>34</v>
      </c>
      <c r="Q484" s="850"/>
      <c r="R484" s="850"/>
      <c r="S484" s="850"/>
      <c r="T484" s="850"/>
      <c r="U484" s="850"/>
      <c r="V484" s="851"/>
      <c r="W484" s="42" t="s">
        <v>0</v>
      </c>
      <c r="X484" s="43">
        <f>IFERROR(SUM(BM22:BM480),"0")</f>
        <v>0</v>
      </c>
      <c r="Y484" s="43">
        <f>IFERROR(SUM(BN22:BN480),"0")</f>
        <v>0</v>
      </c>
      <c r="Z484" s="42"/>
      <c r="AA484" s="67"/>
      <c r="AB484" s="67"/>
      <c r="AC484" s="67"/>
    </row>
    <row r="485" spans="1:32" x14ac:dyDescent="0.2">
      <c r="A485" s="620"/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852"/>
      <c r="P485" s="849" t="s">
        <v>35</v>
      </c>
      <c r="Q485" s="850"/>
      <c r="R485" s="850"/>
      <c r="S485" s="850"/>
      <c r="T485" s="850"/>
      <c r="U485" s="850"/>
      <c r="V485" s="851"/>
      <c r="W485" s="42" t="s">
        <v>20</v>
      </c>
      <c r="X485" s="44">
        <f>ROUNDUP(SUM(BO22:BO480),0)</f>
        <v>0</v>
      </c>
      <c r="Y485" s="44">
        <f>ROUNDUP(SUM(BP22:BP480),0)</f>
        <v>0</v>
      </c>
      <c r="Z485" s="42"/>
      <c r="AA485" s="67"/>
      <c r="AB485" s="67"/>
      <c r="AC485" s="67"/>
    </row>
    <row r="486" spans="1:32" x14ac:dyDescent="0.2">
      <c r="A486" s="620"/>
      <c r="B486" s="620"/>
      <c r="C486" s="620"/>
      <c r="D486" s="620"/>
      <c r="E486" s="620"/>
      <c r="F486" s="620"/>
      <c r="G486" s="620"/>
      <c r="H486" s="620"/>
      <c r="I486" s="620"/>
      <c r="J486" s="620"/>
      <c r="K486" s="620"/>
      <c r="L486" s="620"/>
      <c r="M486" s="620"/>
      <c r="N486" s="620"/>
      <c r="O486" s="852"/>
      <c r="P486" s="849" t="s">
        <v>36</v>
      </c>
      <c r="Q486" s="850"/>
      <c r="R486" s="850"/>
      <c r="S486" s="850"/>
      <c r="T486" s="850"/>
      <c r="U486" s="850"/>
      <c r="V486" s="851"/>
      <c r="W486" s="42" t="s">
        <v>0</v>
      </c>
      <c r="X486" s="43">
        <f>GrossWeightTotal+PalletQtyTotal*25</f>
        <v>0</v>
      </c>
      <c r="Y486" s="43">
        <f>GrossWeightTotalR+PalletQtyTotalR*25</f>
        <v>0</v>
      </c>
      <c r="Z486" s="42"/>
      <c r="AA486" s="67"/>
      <c r="AB486" s="67"/>
      <c r="AC486" s="67"/>
    </row>
    <row r="487" spans="1:32" x14ac:dyDescent="0.2">
      <c r="A487" s="620"/>
      <c r="B487" s="620"/>
      <c r="C487" s="620"/>
      <c r="D487" s="620"/>
      <c r="E487" s="620"/>
      <c r="F487" s="620"/>
      <c r="G487" s="620"/>
      <c r="H487" s="620"/>
      <c r="I487" s="620"/>
      <c r="J487" s="620"/>
      <c r="K487" s="620"/>
      <c r="L487" s="620"/>
      <c r="M487" s="620"/>
      <c r="N487" s="620"/>
      <c r="O487" s="852"/>
      <c r="P487" s="849" t="s">
        <v>37</v>
      </c>
      <c r="Q487" s="850"/>
      <c r="R487" s="850"/>
      <c r="S487" s="850"/>
      <c r="T487" s="850"/>
      <c r="U487" s="850"/>
      <c r="V487" s="851"/>
      <c r="W487" s="42" t="s">
        <v>20</v>
      </c>
      <c r="X487" s="43">
        <f>IFERROR(X23+X32+X36+X44+X48+X58+X64+X70+X78+X83+X90+X97+X105+X111+X118+X122+X128+X134+X140+X152+X158+X162+X168+X173+X184+X196+X201+X214+X218+X222+X230+X239+X247+X254+X259+X263+X268+X278+X288+X296+X302+X309+X315+X322+X334+X339+X344+X348+X355+X359+X364+X368+X383+X388+X393+X400+X405+X410+X426+X432+X441+X447+X456+X462+X467+X471+X476+X481,"0")</f>
        <v>0</v>
      </c>
      <c r="Y487" s="43">
        <f>IFERROR(Y23+Y32+Y36+Y44+Y48+Y58+Y64+Y70+Y78+Y83+Y90+Y97+Y105+Y111+Y118+Y122+Y128+Y134+Y140+Y152+Y158+Y162+Y168+Y173+Y184+Y196+Y201+Y214+Y218+Y222+Y230+Y239+Y247+Y254+Y259+Y263+Y268+Y278+Y288+Y296+Y302+Y309+Y315+Y322+Y334+Y339+Y344+Y348+Y355+Y359+Y364+Y368+Y383+Y388+Y393+Y400+Y405+Y410+Y426+Y432+Y441+Y447+Y456+Y462+Y467+Y471+Y476+Y481,"0")</f>
        <v>0</v>
      </c>
      <c r="Z487" s="42"/>
      <c r="AA487" s="67"/>
      <c r="AB487" s="67"/>
      <c r="AC487" s="67"/>
    </row>
    <row r="488" spans="1:32" ht="14.25" x14ac:dyDescent="0.2">
      <c r="A488" s="620"/>
      <c r="B488" s="620"/>
      <c r="C488" s="620"/>
      <c r="D488" s="620"/>
      <c r="E488" s="620"/>
      <c r="F488" s="620"/>
      <c r="G488" s="620"/>
      <c r="H488" s="620"/>
      <c r="I488" s="620"/>
      <c r="J488" s="620"/>
      <c r="K488" s="620"/>
      <c r="L488" s="620"/>
      <c r="M488" s="620"/>
      <c r="N488" s="620"/>
      <c r="O488" s="852"/>
      <c r="P488" s="849" t="s">
        <v>38</v>
      </c>
      <c r="Q488" s="850"/>
      <c r="R488" s="850"/>
      <c r="S488" s="850"/>
      <c r="T488" s="850"/>
      <c r="U488" s="850"/>
      <c r="V488" s="851"/>
      <c r="W488" s="45" t="s">
        <v>51</v>
      </c>
      <c r="X488" s="42"/>
      <c r="Y488" s="42"/>
      <c r="Z488" s="42">
        <f>IFERROR(Z23+Z32+Z36+Z44+Z48+Z58+Z64+Z70+Z78+Z83+Z90+Z97+Z105+Z111+Z118+Z122+Z128+Z134+Z140+Z152+Z158+Z162+Z168+Z173+Z184+Z196+Z201+Z214+Z218+Z222+Z230+Z239+Z247+Z254+Z259+Z263+Z268+Z278+Z288+Z296+Z302+Z309+Z315+Z322+Z334+Z339+Z344+Z348+Z355+Z359+Z364+Z368+Z383+Z388+Z393+Z400+Z405+Z410+Z426+Z432+Z441+Z447+Z456+Z462+Z467+Z471+Z476+Z481,"0")</f>
        <v>0</v>
      </c>
      <c r="AA488" s="67"/>
      <c r="AB488" s="67"/>
      <c r="AC488" s="67"/>
    </row>
    <row r="489" spans="1:32" ht="13.5" thickBot="1" x14ac:dyDescent="0.25"/>
    <row r="490" spans="1:32" ht="27" thickTop="1" thickBot="1" x14ac:dyDescent="0.25">
      <c r="A490" s="46" t="s">
        <v>9</v>
      </c>
      <c r="B490" s="85" t="s">
        <v>75</v>
      </c>
      <c r="C490" s="855" t="s">
        <v>110</v>
      </c>
      <c r="D490" s="855" t="s">
        <v>110</v>
      </c>
      <c r="E490" s="855" t="s">
        <v>110</v>
      </c>
      <c r="F490" s="855" t="s">
        <v>110</v>
      </c>
      <c r="G490" s="855" t="s">
        <v>110</v>
      </c>
      <c r="H490" s="855" t="s">
        <v>247</v>
      </c>
      <c r="I490" s="855" t="s">
        <v>247</v>
      </c>
      <c r="J490" s="855" t="s">
        <v>247</v>
      </c>
      <c r="K490" s="855" t="s">
        <v>247</v>
      </c>
      <c r="L490" s="855" t="s">
        <v>247</v>
      </c>
      <c r="M490" s="855" t="s">
        <v>247</v>
      </c>
      <c r="N490" s="856"/>
      <c r="O490" s="855" t="s">
        <v>247</v>
      </c>
      <c r="P490" s="855" t="s">
        <v>247</v>
      </c>
      <c r="Q490" s="855" t="s">
        <v>247</v>
      </c>
      <c r="R490" s="855" t="s">
        <v>247</v>
      </c>
      <c r="S490" s="855" t="s">
        <v>537</v>
      </c>
      <c r="T490" s="855" t="s">
        <v>537</v>
      </c>
      <c r="U490" s="855" t="s">
        <v>593</v>
      </c>
      <c r="V490" s="855" t="s">
        <v>593</v>
      </c>
      <c r="W490" s="855" t="s">
        <v>593</v>
      </c>
      <c r="X490" s="855" t="s">
        <v>593</v>
      </c>
      <c r="Y490" s="85" t="s">
        <v>649</v>
      </c>
      <c r="Z490" s="855" t="s">
        <v>710</v>
      </c>
      <c r="AA490" s="855" t="s">
        <v>710</v>
      </c>
      <c r="AB490" s="60"/>
      <c r="AC490" s="60"/>
      <c r="AF490" s="1"/>
    </row>
    <row r="491" spans="1:32" ht="14.25" customHeight="1" thickTop="1" x14ac:dyDescent="0.2">
      <c r="A491" s="853" t="s">
        <v>10</v>
      </c>
      <c r="B491" s="855" t="s">
        <v>75</v>
      </c>
      <c r="C491" s="855" t="s">
        <v>111</v>
      </c>
      <c r="D491" s="855" t="s">
        <v>126</v>
      </c>
      <c r="E491" s="855" t="s">
        <v>181</v>
      </c>
      <c r="F491" s="855" t="s">
        <v>201</v>
      </c>
      <c r="G491" s="855" t="s">
        <v>110</v>
      </c>
      <c r="H491" s="855" t="s">
        <v>248</v>
      </c>
      <c r="I491" s="855" t="s">
        <v>288</v>
      </c>
      <c r="J491" s="855" t="s">
        <v>348</v>
      </c>
      <c r="K491" s="855" t="s">
        <v>393</v>
      </c>
      <c r="L491" s="855" t="s">
        <v>409</v>
      </c>
      <c r="M491" s="855" t="s">
        <v>423</v>
      </c>
      <c r="N491" s="1"/>
      <c r="O491" s="855" t="s">
        <v>433</v>
      </c>
      <c r="P491" s="855" t="s">
        <v>440</v>
      </c>
      <c r="Q491" s="855" t="s">
        <v>445</v>
      </c>
      <c r="R491" s="855" t="s">
        <v>527</v>
      </c>
      <c r="S491" s="855" t="s">
        <v>538</v>
      </c>
      <c r="T491" s="855" t="s">
        <v>573</v>
      </c>
      <c r="U491" s="855" t="s">
        <v>594</v>
      </c>
      <c r="V491" s="855" t="s">
        <v>626</v>
      </c>
      <c r="W491" s="855" t="s">
        <v>641</v>
      </c>
      <c r="X491" s="855" t="s">
        <v>645</v>
      </c>
      <c r="Y491" s="855" t="s">
        <v>649</v>
      </c>
      <c r="Z491" s="855" t="s">
        <v>710</v>
      </c>
      <c r="AA491" s="855" t="s">
        <v>747</v>
      </c>
      <c r="AB491" s="60"/>
      <c r="AC491" s="60"/>
      <c r="AF491" s="1"/>
    </row>
    <row r="492" spans="1:32" ht="13.5" thickBot="1" x14ac:dyDescent="0.25">
      <c r="A492" s="854"/>
      <c r="B492" s="855"/>
      <c r="C492" s="855"/>
      <c r="D492" s="855"/>
      <c r="E492" s="855"/>
      <c r="F492" s="855"/>
      <c r="G492" s="855"/>
      <c r="H492" s="855"/>
      <c r="I492" s="855"/>
      <c r="J492" s="855"/>
      <c r="K492" s="855"/>
      <c r="L492" s="855"/>
      <c r="M492" s="855"/>
      <c r="N492" s="1"/>
      <c r="O492" s="855"/>
      <c r="P492" s="855"/>
      <c r="Q492" s="855"/>
      <c r="R492" s="855"/>
      <c r="S492" s="855"/>
      <c r="T492" s="855"/>
      <c r="U492" s="855"/>
      <c r="V492" s="855"/>
      <c r="W492" s="855"/>
      <c r="X492" s="855"/>
      <c r="Y492" s="855"/>
      <c r="Z492" s="855"/>
      <c r="AA492" s="855"/>
      <c r="AB492" s="60"/>
      <c r="AC492" s="60"/>
      <c r="AF492" s="1"/>
    </row>
    <row r="493" spans="1:32" ht="18" thickTop="1" thickBot="1" x14ac:dyDescent="0.25">
      <c r="A493" s="46" t="s">
        <v>13</v>
      </c>
      <c r="B493" s="52">
        <f>IFERROR(Y22*1,"0")+IFERROR(Y26*1,"0")+IFERROR(Y27*1,"0")+IFERROR(Y28*1,"0")+IFERROR(Y29*1,"0")+IFERROR(Y30*1,"0")+IFERROR(Y31*1,"0")+IFERROR(Y35*1,"0")</f>
        <v>0</v>
      </c>
      <c r="C493" s="52">
        <f>IFERROR(Y41*1,"0")+IFERROR(Y42*1,"0")+IFERROR(Y43*1,"0")+IFERROR(Y47*1,"0")</f>
        <v>0</v>
      </c>
      <c r="D493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493" s="52">
        <f>IFERROR(Y87*1,"0")+IFERROR(Y88*1,"0")+IFERROR(Y89*1,"0")+IFERROR(Y93*1,"0")+IFERROR(Y94*1,"0")+IFERROR(Y95*1,"0")+IFERROR(Y96*1,"0")</f>
        <v>0</v>
      </c>
      <c r="F493" s="52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493" s="52">
        <f>IFERROR(Y126*1,"0")+IFERROR(Y127*1,"0")+IFERROR(Y131*1,"0")+IFERROR(Y132*1,"0")+IFERROR(Y133*1,"0")</f>
        <v>0</v>
      </c>
      <c r="H493" s="52">
        <f>IFERROR(Y139*1,"0")+IFERROR(Y143*1,"0")+IFERROR(Y144*1,"0")+IFERROR(Y145*1,"0")+IFERROR(Y146*1,"0")+IFERROR(Y147*1,"0")+IFERROR(Y148*1,"0")+IFERROR(Y149*1,"0")+IFERROR(Y150*1,"0")+IFERROR(Y151*1,"0")+IFERROR(Y155*1,"0")+IFERROR(Y156*1,"0")+IFERROR(Y157*1,"0")+IFERROR(Y161*1,"0")</f>
        <v>0</v>
      </c>
      <c r="I493" s="52">
        <f>IFERROR(Y166*1,"0")+IFERROR(Y167*1,"0")+IFERROR(Y171*1,"0")+IFERROR(Y172*1,"0")+IFERROR(Y176*1,"0")+IFERROR(Y177*1,"0")+IFERROR(Y178*1,"0")+IFERROR(Y179*1,"0")+IFERROR(Y180*1,"0")+IFERROR(Y181*1,"0")+IFERROR(Y182*1,"0")+IFERROR(Y183*1,"0")+IFERROR(Y187*1,"0")+IFERROR(Y188*1,"0")+IFERROR(Y189*1,"0")+IFERROR(Y190*1,"0")+IFERROR(Y191*1,"0")+IFERROR(Y192*1,"0")+IFERROR(Y193*1,"0")+IFERROR(Y194*1,"0")+IFERROR(Y195*1,"0")+IFERROR(Y199*1,"0")+IFERROR(Y200*1,"0")</f>
        <v>0</v>
      </c>
      <c r="J493" s="52">
        <f>IFERROR(Y205*1,"0")+IFERROR(Y206*1,"0")+IFERROR(Y207*1,"0")+IFERROR(Y208*1,"0")+IFERROR(Y209*1,"0")+IFERROR(Y210*1,"0")+IFERROR(Y211*1,"0")+IFERROR(Y212*1,"0")+IFERROR(Y213*1,"0")+IFERROR(Y217*1,"0")+IFERROR(Y221*1,"0")+IFERROR(Y225*1,"0")+IFERROR(Y226*1,"0")+IFERROR(Y227*1,"0")+IFERROR(Y228*1,"0")+IFERROR(Y229*1,"0")</f>
        <v>0</v>
      </c>
      <c r="K493" s="52">
        <f>IFERROR(Y234*1,"0")+IFERROR(Y235*1,"0")+IFERROR(Y236*1,"0")+IFERROR(Y237*1,"0")+IFERROR(Y238*1,"0")</f>
        <v>0</v>
      </c>
      <c r="L493" s="52">
        <f>IFERROR(Y243*1,"0")+IFERROR(Y244*1,"0")+IFERROR(Y245*1,"0")+IFERROR(Y246*1,"0")</f>
        <v>0</v>
      </c>
      <c r="M493" s="52">
        <f>IFERROR(Y251*1,"0")+IFERROR(Y252*1,"0")+IFERROR(Y253*1,"0")</f>
        <v>0</v>
      </c>
      <c r="N493" s="1"/>
      <c r="O493" s="52">
        <f>IFERROR(Y258*1,"0")+IFERROR(Y262*1,"0")</f>
        <v>0</v>
      </c>
      <c r="P493" s="52">
        <f>IFERROR(Y267*1,"0")</f>
        <v>0</v>
      </c>
      <c r="Q493" s="52">
        <f>IFERROR(Y272*1,"0")+IFERROR(Y273*1,"0")+IFERROR(Y274*1,"0")+IFERROR(Y275*1,"0")+IFERROR(Y276*1,"0")+IFERROR(Y277*1,"0")+IFERROR(Y281*1,"0")+IFERROR(Y282*1,"0")+IFERROR(Y283*1,"0")+IFERROR(Y284*1,"0")+IFERROR(Y285*1,"0")+IFERROR(Y286*1,"0")+IFERROR(Y287*1,"0")+IFERROR(Y291*1,"0")+IFERROR(Y292*1,"0")+IFERROR(Y293*1,"0")+IFERROR(Y294*1,"0")+IFERROR(Y295*1,"0")+IFERROR(Y299*1,"0")+IFERROR(Y300*1,"0")+IFERROR(Y301*1,"0")+IFERROR(Y305*1,"0")+IFERROR(Y306*1,"0")+IFERROR(Y307*1,"0")+IFERROR(Y308*1,"0")+IFERROR(Y312*1,"0")+IFERROR(Y313*1,"0")+IFERROR(Y314*1,"0")</f>
        <v>0</v>
      </c>
      <c r="R493" s="52">
        <f>IFERROR(Y319*1,"0")+IFERROR(Y320*1,"0")+IFERROR(Y321*1,"0")</f>
        <v>0</v>
      </c>
      <c r="S493" s="52">
        <f>IFERROR(Y327*1,"0")+IFERROR(Y328*1,"0")+IFERROR(Y329*1,"0")+IFERROR(Y330*1,"0")+IFERROR(Y331*1,"0")+IFERROR(Y332*1,"0")+IFERROR(Y333*1,"0")+IFERROR(Y337*1,"0")+IFERROR(Y338*1,"0")+IFERROR(Y342*1,"0")+IFERROR(Y343*1,"0")+IFERROR(Y347*1,"0")</f>
        <v>0</v>
      </c>
      <c r="T493" s="52">
        <f>IFERROR(Y352*1,"0")+IFERROR(Y353*1,"0")+IFERROR(Y354*1,"0")+IFERROR(Y358*1,"0")+IFERROR(Y362*1,"0")+IFERROR(Y363*1,"0")+IFERROR(Y367*1,"0")</f>
        <v>0</v>
      </c>
      <c r="U493" s="52">
        <f>IFERROR(Y373*1,"0")+IFERROR(Y374*1,"0")+IFERROR(Y375*1,"0")+IFERROR(Y376*1,"0")+IFERROR(Y377*1,"0")+IFERROR(Y378*1,"0")+IFERROR(Y379*1,"0")+IFERROR(Y380*1,"0")+IFERROR(Y381*1,"0")+IFERROR(Y382*1,"0")+IFERROR(Y386*1,"0")+IFERROR(Y387*1,"0")</f>
        <v>0</v>
      </c>
      <c r="V493" s="52">
        <f>IFERROR(Y392*1,"0")+IFERROR(Y396*1,"0")+IFERROR(Y397*1,"0")+IFERROR(Y398*1,"0")+IFERROR(Y399*1,"0")</f>
        <v>0</v>
      </c>
      <c r="W493" s="52">
        <f>IFERROR(Y404*1,"0")</f>
        <v>0</v>
      </c>
      <c r="X493" s="52">
        <f>IFERROR(Y409*1,"0")</f>
        <v>0</v>
      </c>
      <c r="Y493" s="52">
        <f>IFERROR(Y415*1,"0")+IFERROR(Y416*1,"0")+IFERROR(Y417*1,"0")+IFERROR(Y418*1,"0")+IFERROR(Y419*1,"0")+IFERROR(Y420*1,"0")+IFERROR(Y421*1,"0")+IFERROR(Y422*1,"0")+IFERROR(Y423*1,"0")+IFERROR(Y424*1,"0")+IFERROR(Y425*1,"0")+IFERROR(Y429*1,"0")+IFERROR(Y430*1,"0")+IFERROR(Y431*1,"0")+IFERROR(Y435*1,"0")+IFERROR(Y436*1,"0")+IFERROR(Y437*1,"0")+IFERROR(Y438*1,"0")+IFERROR(Y439*1,"0")+IFERROR(Y440*1,"0")+IFERROR(Y444*1,"0")+IFERROR(Y445*1,"0")+IFERROR(Y446*1,"0")</f>
        <v>0</v>
      </c>
      <c r="Z493" s="52">
        <f>IFERROR(Y452*1,"0")+IFERROR(Y453*1,"0")+IFERROR(Y454*1,"0")+IFERROR(Y455*1,"0")+IFERROR(Y459*1,"0")+IFERROR(Y460*1,"0")+IFERROR(Y461*1,"0")+IFERROR(Y465*1,"0")+IFERROR(Y466*1,"0")+IFERROR(Y470*1,"0")+IFERROR(Y474*1,"0")+IFERROR(Y475*1,"0")</f>
        <v>0</v>
      </c>
      <c r="AA493" s="52">
        <f>IFERROR(Y480*1,"0")</f>
        <v>0</v>
      </c>
      <c r="AB493" s="60"/>
      <c r="AC493" s="60"/>
      <c r="AF493" s="1"/>
    </row>
  </sheetData>
  <sheetProtection algorithmName="SHA-512" hashValue="2RVkZwY8WADZGroPwkXrYTbMK1zZqSDpyIdidMqy0aPxUX4z1ut1lRNZ4qLB7Geqm5698kawwH5ZpxqaTRQpGA==" saltValue="Nr7v66pweez7cTugFwWF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64">
    <mergeCell ref="U491:U492"/>
    <mergeCell ref="V491:V492"/>
    <mergeCell ref="W491:W492"/>
    <mergeCell ref="X491:X492"/>
    <mergeCell ref="Y491:Y492"/>
    <mergeCell ref="Z491:Z492"/>
    <mergeCell ref="AA491:AA492"/>
    <mergeCell ref="C490:G490"/>
    <mergeCell ref="H490:R490"/>
    <mergeCell ref="S490:T490"/>
    <mergeCell ref="U490:X490"/>
    <mergeCell ref="Z490:AA490"/>
    <mergeCell ref="J491:J492"/>
    <mergeCell ref="K491:K492"/>
    <mergeCell ref="L491:L492"/>
    <mergeCell ref="M491:M492"/>
    <mergeCell ref="O491:O492"/>
    <mergeCell ref="P491:P492"/>
    <mergeCell ref="Q491:Q492"/>
    <mergeCell ref="R491:R492"/>
    <mergeCell ref="S491:S492"/>
    <mergeCell ref="T491:T492"/>
    <mergeCell ref="A491:A492"/>
    <mergeCell ref="B491:B492"/>
    <mergeCell ref="C491:C492"/>
    <mergeCell ref="D491:D492"/>
    <mergeCell ref="E491:E492"/>
    <mergeCell ref="F491:F492"/>
    <mergeCell ref="G491:G492"/>
    <mergeCell ref="H491:H492"/>
    <mergeCell ref="I491:I492"/>
    <mergeCell ref="A479:Z479"/>
    <mergeCell ref="D480:E480"/>
    <mergeCell ref="P480:T480"/>
    <mergeCell ref="P481:V481"/>
    <mergeCell ref="A481:O482"/>
    <mergeCell ref="P482:V482"/>
    <mergeCell ref="P483:V483"/>
    <mergeCell ref="A483:O488"/>
    <mergeCell ref="P484:V484"/>
    <mergeCell ref="P485:V485"/>
    <mergeCell ref="P486:V486"/>
    <mergeCell ref="P487:V487"/>
    <mergeCell ref="P488:V488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A449:Z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D437:E437"/>
    <mergeCell ref="P437:T437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A408:Z408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390:Z390"/>
    <mergeCell ref="A391:Z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A366:Z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P359:V359"/>
    <mergeCell ref="A359:O360"/>
    <mergeCell ref="P360:V360"/>
    <mergeCell ref="A361:Z361"/>
    <mergeCell ref="D362:E362"/>
    <mergeCell ref="P362:T362"/>
    <mergeCell ref="D363:E363"/>
    <mergeCell ref="P363:T363"/>
    <mergeCell ref="P364:V364"/>
    <mergeCell ref="A364:O365"/>
    <mergeCell ref="P365:V365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A346:Z346"/>
    <mergeCell ref="D347:E347"/>
    <mergeCell ref="P347:T347"/>
    <mergeCell ref="P348:V348"/>
    <mergeCell ref="A348:O349"/>
    <mergeCell ref="P349:V349"/>
    <mergeCell ref="A350:Z350"/>
    <mergeCell ref="A351:Z351"/>
    <mergeCell ref="D352:E352"/>
    <mergeCell ref="P352:T352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P344:V344"/>
    <mergeCell ref="A344:O345"/>
    <mergeCell ref="P345:V345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21:E321"/>
    <mergeCell ref="P321:T321"/>
    <mergeCell ref="P322:V322"/>
    <mergeCell ref="A322:O323"/>
    <mergeCell ref="P323:V323"/>
    <mergeCell ref="A324:Z324"/>
    <mergeCell ref="A325:Z325"/>
    <mergeCell ref="A326:Z326"/>
    <mergeCell ref="D327:E327"/>
    <mergeCell ref="P327:T327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63:V263"/>
    <mergeCell ref="A263:O264"/>
    <mergeCell ref="P264:V264"/>
    <mergeCell ref="A265:Z265"/>
    <mergeCell ref="A266:Z266"/>
    <mergeCell ref="D267:E267"/>
    <mergeCell ref="P267:T267"/>
    <mergeCell ref="P268:V268"/>
    <mergeCell ref="A268:O269"/>
    <mergeCell ref="P269:V269"/>
    <mergeCell ref="A256:Z256"/>
    <mergeCell ref="A257:Z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20:Z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P214:V214"/>
    <mergeCell ref="A214:O215"/>
    <mergeCell ref="P215:V215"/>
    <mergeCell ref="A216:Z216"/>
    <mergeCell ref="D217:E217"/>
    <mergeCell ref="P217:T217"/>
    <mergeCell ref="P218:V218"/>
    <mergeCell ref="A218:O219"/>
    <mergeCell ref="P219:V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6:Z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70:Z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A164:Z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P162:V162"/>
    <mergeCell ref="A162:O163"/>
    <mergeCell ref="P163:V163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D146:E146"/>
    <mergeCell ref="P146:T146"/>
    <mergeCell ref="D147:E147"/>
    <mergeCell ref="P147:T147"/>
    <mergeCell ref="D148:E148"/>
    <mergeCell ref="P148:T148"/>
    <mergeCell ref="D149:E149"/>
    <mergeCell ref="P149:T149"/>
    <mergeCell ref="D150:E150"/>
    <mergeCell ref="P150:T150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D145:E145"/>
    <mergeCell ref="P145:T145"/>
    <mergeCell ref="D133:E133"/>
    <mergeCell ref="P133:T133"/>
    <mergeCell ref="P134:V134"/>
    <mergeCell ref="A134:O135"/>
    <mergeCell ref="P135:V135"/>
    <mergeCell ref="A136:Z136"/>
    <mergeCell ref="A137:Z137"/>
    <mergeCell ref="A138:Z138"/>
    <mergeCell ref="D139:E139"/>
    <mergeCell ref="P139:T139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9"/>
    </row>
    <row r="3" spans="2:8" x14ac:dyDescent="0.2">
      <c r="B3" s="53" t="s">
        <v>753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755</v>
      </c>
      <c r="C6" s="53" t="s">
        <v>756</v>
      </c>
      <c r="D6" s="53" t="s">
        <v>757</v>
      </c>
      <c r="E6" s="53" t="s">
        <v>45</v>
      </c>
    </row>
    <row r="7" spans="2:8" x14ac:dyDescent="0.2">
      <c r="B7" s="53" t="s">
        <v>758</v>
      </c>
      <c r="C7" s="53" t="s">
        <v>759</v>
      </c>
      <c r="D7" s="53" t="s">
        <v>760</v>
      </c>
      <c r="E7" s="53" t="s">
        <v>45</v>
      </c>
    </row>
    <row r="9" spans="2:8" x14ac:dyDescent="0.2">
      <c r="B9" s="53" t="s">
        <v>761</v>
      </c>
      <c r="C9" s="53" t="s">
        <v>756</v>
      </c>
      <c r="D9" s="53" t="s">
        <v>45</v>
      </c>
      <c r="E9" s="53" t="s">
        <v>45</v>
      </c>
    </row>
    <row r="11" spans="2:8" x14ac:dyDescent="0.2">
      <c r="B11" s="53" t="s">
        <v>762</v>
      </c>
      <c r="C11" s="53" t="s">
        <v>759</v>
      </c>
      <c r="D11" s="53" t="s">
        <v>45</v>
      </c>
      <c r="E11" s="53" t="s">
        <v>45</v>
      </c>
    </row>
    <row r="13" spans="2:8" x14ac:dyDescent="0.2">
      <c r="B13" s="53" t="s">
        <v>763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771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772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773</v>
      </c>
      <c r="C23" s="53" t="s">
        <v>45</v>
      </c>
      <c r="D23" s="53" t="s">
        <v>45</v>
      </c>
      <c r="E23" s="53" t="s">
        <v>45</v>
      </c>
    </row>
  </sheetData>
  <sheetProtection algorithmName="SHA-512" hashValue="OwLbFTqXEbjvhV2KCjVm+iYbQ9R8Khtpjs6cKBg0FZY76Z31SAo2mQl/VG83tVQ0y5IZSBYdP2wXIGmiu2TL8w==" saltValue="KcBenRtqGBXg4wCecpvAh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