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963B0B0-7BCD-4592-A193-EB3118882E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N204" i="1"/>
  <c r="BM204" i="1"/>
  <c r="Z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J502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F502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73" i="1" l="1"/>
  <c r="BN73" i="1"/>
  <c r="Z73" i="1"/>
  <c r="BP103" i="1"/>
  <c r="BN103" i="1"/>
  <c r="Z103" i="1"/>
  <c r="BP141" i="1"/>
  <c r="BN141" i="1"/>
  <c r="Z141" i="1"/>
  <c r="BP186" i="1"/>
  <c r="BN186" i="1"/>
  <c r="Z186" i="1"/>
  <c r="BP209" i="1"/>
  <c r="BN209" i="1"/>
  <c r="Z209" i="1"/>
  <c r="BP244" i="1"/>
  <c r="BN244" i="1"/>
  <c r="Z244" i="1"/>
  <c r="BP274" i="1"/>
  <c r="BN274" i="1"/>
  <c r="Z274" i="1"/>
  <c r="BP308" i="1"/>
  <c r="BN308" i="1"/>
  <c r="Z308" i="1"/>
  <c r="BP325" i="1"/>
  <c r="BN325" i="1"/>
  <c r="Z325" i="1"/>
  <c r="BP350" i="1"/>
  <c r="BN350" i="1"/>
  <c r="Z350" i="1"/>
  <c r="BP394" i="1"/>
  <c r="BN394" i="1"/>
  <c r="Z394" i="1"/>
  <c r="BP432" i="1"/>
  <c r="BN432" i="1"/>
  <c r="Z432" i="1"/>
  <c r="BP464" i="1"/>
  <c r="BN464" i="1"/>
  <c r="Z464" i="1"/>
  <c r="Z30" i="1"/>
  <c r="BN30" i="1"/>
  <c r="Z53" i="1"/>
  <c r="BN53" i="1"/>
  <c r="E502" i="1"/>
  <c r="BP88" i="1"/>
  <c r="BN88" i="1"/>
  <c r="Z88" i="1"/>
  <c r="BP115" i="1"/>
  <c r="BN115" i="1"/>
  <c r="Z115" i="1"/>
  <c r="BP163" i="1"/>
  <c r="BN163" i="1"/>
  <c r="Z163" i="1"/>
  <c r="BP198" i="1"/>
  <c r="BN198" i="1"/>
  <c r="Z198" i="1"/>
  <c r="BP224" i="1"/>
  <c r="BN224" i="1"/>
  <c r="Z224" i="1"/>
  <c r="BP262" i="1"/>
  <c r="BN262" i="1"/>
  <c r="Z262" i="1"/>
  <c r="BP298" i="1"/>
  <c r="BN298" i="1"/>
  <c r="Z298" i="1"/>
  <c r="BP318" i="1"/>
  <c r="BN318" i="1"/>
  <c r="Z318" i="1"/>
  <c r="BP336" i="1"/>
  <c r="BN336" i="1"/>
  <c r="Z336" i="1"/>
  <c r="BP380" i="1"/>
  <c r="BN380" i="1"/>
  <c r="Z380" i="1"/>
  <c r="BP386" i="1"/>
  <c r="BN386" i="1"/>
  <c r="Z386" i="1"/>
  <c r="BP424" i="1"/>
  <c r="BN424" i="1"/>
  <c r="Z424" i="1"/>
  <c r="BP446" i="1"/>
  <c r="BN446" i="1"/>
  <c r="Z446" i="1"/>
  <c r="BP474" i="1"/>
  <c r="BN474" i="1"/>
  <c r="Z474" i="1"/>
  <c r="Y96" i="1"/>
  <c r="G502" i="1"/>
  <c r="Y200" i="1"/>
  <c r="Y270" i="1"/>
  <c r="BP304" i="1"/>
  <c r="BN304" i="1"/>
  <c r="Z304" i="1"/>
  <c r="BP316" i="1"/>
  <c r="BN316" i="1"/>
  <c r="Z316" i="1"/>
  <c r="BP323" i="1"/>
  <c r="BN323" i="1"/>
  <c r="Z323" i="1"/>
  <c r="BP338" i="1"/>
  <c r="BN338" i="1"/>
  <c r="Z338" i="1"/>
  <c r="BP344" i="1"/>
  <c r="BN344" i="1"/>
  <c r="Z344" i="1"/>
  <c r="BP355" i="1"/>
  <c r="BN355" i="1"/>
  <c r="Z355" i="1"/>
  <c r="BP359" i="1"/>
  <c r="BN359" i="1"/>
  <c r="Z359" i="1"/>
  <c r="BP388" i="1"/>
  <c r="BN388" i="1"/>
  <c r="Z388" i="1"/>
  <c r="BP400" i="1"/>
  <c r="BN400" i="1"/>
  <c r="Z400" i="1"/>
  <c r="BP426" i="1"/>
  <c r="BN426" i="1"/>
  <c r="Z426" i="1"/>
  <c r="BP434" i="1"/>
  <c r="BN434" i="1"/>
  <c r="Z434" i="1"/>
  <c r="BP448" i="1"/>
  <c r="BN448" i="1"/>
  <c r="Z448" i="1"/>
  <c r="Y472" i="1"/>
  <c r="BP468" i="1"/>
  <c r="BN468" i="1"/>
  <c r="Z468" i="1"/>
  <c r="X492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Z55" i="1"/>
  <c r="BN55" i="1"/>
  <c r="Y63" i="1"/>
  <c r="Z67" i="1"/>
  <c r="BN67" i="1"/>
  <c r="Y77" i="1"/>
  <c r="Z75" i="1"/>
  <c r="BN75" i="1"/>
  <c r="Z86" i="1"/>
  <c r="BN86" i="1"/>
  <c r="BP86" i="1"/>
  <c r="Z92" i="1"/>
  <c r="BN92" i="1"/>
  <c r="BP92" i="1"/>
  <c r="Z101" i="1"/>
  <c r="BN101" i="1"/>
  <c r="Z107" i="1"/>
  <c r="BN107" i="1"/>
  <c r="BP107" i="1"/>
  <c r="Z113" i="1"/>
  <c r="BN113" i="1"/>
  <c r="BP113" i="1"/>
  <c r="Z126" i="1"/>
  <c r="BN126" i="1"/>
  <c r="Y132" i="1"/>
  <c r="Z136" i="1"/>
  <c r="BN136" i="1"/>
  <c r="Z147" i="1"/>
  <c r="BN147" i="1"/>
  <c r="I502" i="1"/>
  <c r="Y167" i="1"/>
  <c r="Z161" i="1"/>
  <c r="BN161" i="1"/>
  <c r="Z165" i="1"/>
  <c r="BN165" i="1"/>
  <c r="Y173" i="1"/>
  <c r="Z182" i="1"/>
  <c r="BN182" i="1"/>
  <c r="Y188" i="1"/>
  <c r="Z192" i="1"/>
  <c r="BN192" i="1"/>
  <c r="Z196" i="1"/>
  <c r="BN196" i="1"/>
  <c r="Z202" i="1"/>
  <c r="BN202" i="1"/>
  <c r="Z207" i="1"/>
  <c r="BN207" i="1"/>
  <c r="Z215" i="1"/>
  <c r="BN215" i="1"/>
  <c r="Z222" i="1"/>
  <c r="BN222" i="1"/>
  <c r="Z226" i="1"/>
  <c r="BN226" i="1"/>
  <c r="Z242" i="1"/>
  <c r="BN242" i="1"/>
  <c r="Z251" i="1"/>
  <c r="BN251" i="1"/>
  <c r="Z260" i="1"/>
  <c r="BN260" i="1"/>
  <c r="Z267" i="1"/>
  <c r="BN267" i="1"/>
  <c r="Z290" i="1"/>
  <c r="BN290" i="1"/>
  <c r="Z294" i="1"/>
  <c r="BN294" i="1"/>
  <c r="BP300" i="1"/>
  <c r="BN300" i="1"/>
  <c r="Z300" i="1"/>
  <c r="BP310" i="1"/>
  <c r="BN310" i="1"/>
  <c r="Z310" i="1"/>
  <c r="Y327" i="1"/>
  <c r="BP322" i="1"/>
  <c r="BN322" i="1"/>
  <c r="Z322" i="1"/>
  <c r="Y326" i="1"/>
  <c r="BP331" i="1"/>
  <c r="BN331" i="1"/>
  <c r="Z331" i="1"/>
  <c r="Y339" i="1"/>
  <c r="BP348" i="1"/>
  <c r="BN348" i="1"/>
  <c r="Z348" i="1"/>
  <c r="Y376" i="1"/>
  <c r="BP374" i="1"/>
  <c r="BN374" i="1"/>
  <c r="Z374" i="1"/>
  <c r="BP392" i="1"/>
  <c r="BN392" i="1"/>
  <c r="Z392" i="1"/>
  <c r="BP411" i="1"/>
  <c r="BN411" i="1"/>
  <c r="Z411" i="1"/>
  <c r="BP430" i="1"/>
  <c r="BN430" i="1"/>
  <c r="Z430" i="1"/>
  <c r="BP440" i="1"/>
  <c r="BN440" i="1"/>
  <c r="Z440" i="1"/>
  <c r="BP444" i="1"/>
  <c r="BN444" i="1"/>
  <c r="Z444" i="1"/>
  <c r="BP462" i="1"/>
  <c r="BN462" i="1"/>
  <c r="Z462" i="1"/>
  <c r="Y471" i="1"/>
  <c r="BP484" i="1"/>
  <c r="BN484" i="1"/>
  <c r="Z484" i="1"/>
  <c r="Y306" i="1"/>
  <c r="Y413" i="1"/>
  <c r="Y442" i="1"/>
  <c r="Y441" i="1"/>
  <c r="Y31" i="1"/>
  <c r="Y70" i="1"/>
  <c r="Y82" i="1"/>
  <c r="Y89" i="1"/>
  <c r="Y104" i="1"/>
  <c r="Y110" i="1"/>
  <c r="Y118" i="1"/>
  <c r="Y133" i="1"/>
  <c r="Y137" i="1"/>
  <c r="Y144" i="1"/>
  <c r="Y150" i="1"/>
  <c r="Y156" i="1"/>
  <c r="Y168" i="1"/>
  <c r="Y189" i="1"/>
  <c r="Y199" i="1"/>
  <c r="BP206" i="1"/>
  <c r="BN206" i="1"/>
  <c r="Z206" i="1"/>
  <c r="Y212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BP330" i="1"/>
  <c r="BN330" i="1"/>
  <c r="Z330" i="1"/>
  <c r="Z332" i="1" s="1"/>
  <c r="BP345" i="1"/>
  <c r="BN345" i="1"/>
  <c r="Z345" i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M502" i="1"/>
  <c r="Y43" i="1"/>
  <c r="Y58" i="1"/>
  <c r="Y64" i="1"/>
  <c r="Y78" i="1"/>
  <c r="Y97" i="1"/>
  <c r="Y122" i="1"/>
  <c r="Y127" i="1"/>
  <c r="Y174" i="1"/>
  <c r="Y178" i="1"/>
  <c r="Y183" i="1"/>
  <c r="BP210" i="1"/>
  <c r="BN210" i="1"/>
  <c r="Z210" i="1"/>
  <c r="Y217" i="1"/>
  <c r="BP214" i="1"/>
  <c r="BN214" i="1"/>
  <c r="Z214" i="1"/>
  <c r="Z216" i="1" s="1"/>
  <c r="BP223" i="1"/>
  <c r="BN223" i="1"/>
  <c r="Z223" i="1"/>
  <c r="H9" i="1"/>
  <c r="B502" i="1"/>
  <c r="X493" i="1"/>
  <c r="X494" i="1"/>
  <c r="X496" i="1"/>
  <c r="Y24" i="1"/>
  <c r="Z27" i="1"/>
  <c r="BN27" i="1"/>
  <c r="Z29" i="1"/>
  <c r="BN29" i="1"/>
  <c r="C502" i="1"/>
  <c r="Z41" i="1"/>
  <c r="Z43" i="1" s="1"/>
  <c r="BN41" i="1"/>
  <c r="Y44" i="1"/>
  <c r="D502" i="1"/>
  <c r="Z52" i="1"/>
  <c r="BN52" i="1"/>
  <c r="Z54" i="1"/>
  <c r="BN54" i="1"/>
  <c r="Z56" i="1"/>
  <c r="BN56" i="1"/>
  <c r="Y57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Z76" i="1"/>
  <c r="BN76" i="1"/>
  <c r="Z80" i="1"/>
  <c r="Z82" i="1" s="1"/>
  <c r="BN80" i="1"/>
  <c r="BP80" i="1"/>
  <c r="Z87" i="1"/>
  <c r="BN87" i="1"/>
  <c r="Y90" i="1"/>
  <c r="Z93" i="1"/>
  <c r="BN93" i="1"/>
  <c r="Z95" i="1"/>
  <c r="BN95" i="1"/>
  <c r="Z100" i="1"/>
  <c r="BN100" i="1"/>
  <c r="BP100" i="1"/>
  <c r="Z102" i="1"/>
  <c r="BN102" i="1"/>
  <c r="Y105" i="1"/>
  <c r="Z108" i="1"/>
  <c r="Z110" i="1" s="1"/>
  <c r="BN108" i="1"/>
  <c r="Z114" i="1"/>
  <c r="BN114" i="1"/>
  <c r="Z116" i="1"/>
  <c r="BN116" i="1"/>
  <c r="Z120" i="1"/>
  <c r="Z121" i="1" s="1"/>
  <c r="BN120" i="1"/>
  <c r="BP120" i="1"/>
  <c r="Z125" i="1"/>
  <c r="BN125" i="1"/>
  <c r="BP125" i="1"/>
  <c r="Y128" i="1"/>
  <c r="Z131" i="1"/>
  <c r="Z132" i="1" s="1"/>
  <c r="BN131" i="1"/>
  <c r="Z135" i="1"/>
  <c r="Z137" i="1" s="1"/>
  <c r="BN135" i="1"/>
  <c r="BP135" i="1"/>
  <c r="H502" i="1"/>
  <c r="Z142" i="1"/>
  <c r="Z143" i="1" s="1"/>
  <c r="BN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Y184" i="1"/>
  <c r="Z187" i="1"/>
  <c r="BN187" i="1"/>
  <c r="Z191" i="1"/>
  <c r="BN191" i="1"/>
  <c r="BP191" i="1"/>
  <c r="Z193" i="1"/>
  <c r="BN193" i="1"/>
  <c r="Z195" i="1"/>
  <c r="BN195" i="1"/>
  <c r="Z197" i="1"/>
  <c r="BN197" i="1"/>
  <c r="Y211" i="1"/>
  <c r="Z203" i="1"/>
  <c r="BN203" i="1"/>
  <c r="BP208" i="1"/>
  <c r="BN208" i="1"/>
  <c r="Z208" i="1"/>
  <c r="Y216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BP291" i="1"/>
  <c r="BN291" i="1"/>
  <c r="Z291" i="1"/>
  <c r="Y295" i="1"/>
  <c r="BP299" i="1"/>
  <c r="BN299" i="1"/>
  <c r="Z299" i="1"/>
  <c r="BP303" i="1"/>
  <c r="BN303" i="1"/>
  <c r="Z303" i="1"/>
  <c r="Y314" i="1"/>
  <c r="BP311" i="1"/>
  <c r="BN311" i="1"/>
  <c r="Z311" i="1"/>
  <c r="Y320" i="1"/>
  <c r="Y319" i="1"/>
  <c r="BP324" i="1"/>
  <c r="BN324" i="1"/>
  <c r="Z324" i="1"/>
  <c r="Y333" i="1"/>
  <c r="Y332" i="1"/>
  <c r="BP337" i="1"/>
  <c r="BN337" i="1"/>
  <c r="Z337" i="1"/>
  <c r="BP347" i="1"/>
  <c r="BN347" i="1"/>
  <c r="Z347" i="1"/>
  <c r="Y351" i="1"/>
  <c r="BP360" i="1"/>
  <c r="BN360" i="1"/>
  <c r="Z360" i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V502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Y36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BP469" i="1"/>
  <c r="BN469" i="1"/>
  <c r="Z469" i="1"/>
  <c r="Y476" i="1"/>
  <c r="Y491" i="1"/>
  <c r="Z471" i="1" l="1"/>
  <c r="Z356" i="1"/>
  <c r="Z450" i="1"/>
  <c r="Z339" i="1"/>
  <c r="Z313" i="1"/>
  <c r="Z270" i="1"/>
  <c r="Z263" i="1"/>
  <c r="Z188" i="1"/>
  <c r="Z326" i="1"/>
  <c r="Z230" i="1"/>
  <c r="Z211" i="1"/>
  <c r="Z117" i="1"/>
  <c r="Z96" i="1"/>
  <c r="Z57" i="1"/>
  <c r="Y493" i="1"/>
  <c r="Z441" i="1"/>
  <c r="Z485" i="1"/>
  <c r="Z413" i="1"/>
  <c r="Z361" i="1"/>
  <c r="Z305" i="1"/>
  <c r="Z246" i="1"/>
  <c r="Z167" i="1"/>
  <c r="Z127" i="1"/>
  <c r="Z89" i="1"/>
  <c r="Z77" i="1"/>
  <c r="Y494" i="1"/>
  <c r="Y495" i="1" s="1"/>
  <c r="Z63" i="1"/>
  <c r="Z31" i="1"/>
  <c r="X495" i="1"/>
  <c r="Y496" i="1"/>
  <c r="Z396" i="1"/>
  <c r="Z351" i="1"/>
  <c r="Z456" i="1"/>
  <c r="Z295" i="1"/>
  <c r="Z435" i="1"/>
  <c r="Z255" i="1"/>
  <c r="Z199" i="1"/>
  <c r="Z173" i="1"/>
  <c r="Z149" i="1"/>
  <c r="Z104" i="1"/>
  <c r="Z69" i="1"/>
  <c r="Y492" i="1"/>
  <c r="Z497" i="1" l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<sst xmlns="http://schemas.openxmlformats.org/spreadsheetml/2006/main" count="2366" uniqueCount="770">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</sst>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2"/>
  <sheetViews>
    <sheetView showGridLines="0" tabSelected="1" topLeftCell="A474" zoomScaleNormal="100" zoomScaleSheetLayoutView="100" workbookViewId="0">
      <selection activeCell="Z498" sqref="Z49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9" t="s">
        <v>0</v>
      </c>
      <c r="E1" s="576"/>
      <c r="F1" s="576"/>
      <c r="G1" s="12" t="s">
        <v>1</v>
      </c>
      <c r="H1" s="619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666"/>
      <c r="C5" s="667"/>
      <c r="D5" s="626"/>
      <c r="E5" s="627"/>
      <c r="F5" s="834" t="s">
        <v>9</v>
      </c>
      <c r="G5" s="667"/>
      <c r="H5" s="626"/>
      <c r="I5" s="773"/>
      <c r="J5" s="773"/>
      <c r="K5" s="773"/>
      <c r="L5" s="773"/>
      <c r="M5" s="627"/>
      <c r="N5" s="58"/>
      <c r="P5" s="24" t="s">
        <v>10</v>
      </c>
      <c r="Q5" s="848">
        <v>45960</v>
      </c>
      <c r="R5" s="664"/>
      <c r="T5" s="699" t="s">
        <v>11</v>
      </c>
      <c r="U5" s="700"/>
      <c r="V5" s="702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666"/>
      <c r="C6" s="667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0"/>
      <c r="V6" s="758" t="s">
        <v>17</v>
      </c>
      <c r="W6" s="622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604"/>
      <c r="M7" s="605"/>
      <c r="N7" s="60"/>
      <c r="P7" s="24"/>
      <c r="Q7" s="42"/>
      <c r="R7" s="42"/>
      <c r="T7" s="556"/>
      <c r="U7" s="700"/>
      <c r="V7" s="759"/>
      <c r="W7" s="760"/>
      <c r="AB7" s="51"/>
      <c r="AC7" s="51"/>
      <c r="AD7" s="51"/>
      <c r="AE7" s="51"/>
    </row>
    <row r="8" spans="1:32" s="539" customFormat="1" ht="25.5" customHeight="1" x14ac:dyDescent="0.2">
      <c r="A8" s="866" t="s">
        <v>18</v>
      </c>
      <c r="B8" s="560"/>
      <c r="C8" s="561"/>
      <c r="D8" s="611" t="s">
        <v>19</v>
      </c>
      <c r="E8" s="612"/>
      <c r="F8" s="612"/>
      <c r="G8" s="612"/>
      <c r="H8" s="612"/>
      <c r="I8" s="612"/>
      <c r="J8" s="612"/>
      <c r="K8" s="612"/>
      <c r="L8" s="612"/>
      <c r="M8" s="613"/>
      <c r="N8" s="61"/>
      <c r="P8" s="24" t="s">
        <v>20</v>
      </c>
      <c r="Q8" s="671">
        <v>0.41666666666666669</v>
      </c>
      <c r="R8" s="605"/>
      <c r="T8" s="556"/>
      <c r="U8" s="700"/>
      <c r="V8" s="759"/>
      <c r="W8" s="760"/>
      <c r="AB8" s="51"/>
      <c r="AC8" s="51"/>
      <c r="AD8" s="51"/>
      <c r="AE8" s="51"/>
    </row>
    <row r="9" spans="1:32" s="53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79"/>
      <c r="E9" s="56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7"/>
      <c r="P9" s="26" t="s">
        <v>21</v>
      </c>
      <c r="Q9" s="659"/>
      <c r="R9" s="660"/>
      <c r="T9" s="556"/>
      <c r="U9" s="700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79"/>
      <c r="E10" s="56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2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797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1"/>
      <c r="R12" s="605"/>
      <c r="S12" s="23"/>
      <c r="U12" s="24"/>
      <c r="V12" s="576"/>
      <c r="W12" s="556"/>
      <c r="AB12" s="51"/>
      <c r="AC12" s="51"/>
      <c r="AD12" s="51"/>
      <c r="AE12" s="51"/>
    </row>
    <row r="13" spans="1:32" s="539" customFormat="1" ht="23.25" customHeight="1" x14ac:dyDescent="0.2">
      <c r="A13" s="69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7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2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88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9"/>
      <c r="Q16" s="689"/>
      <c r="R16" s="689"/>
      <c r="S16" s="689"/>
      <c r="T16" s="6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676" t="s">
        <v>38</v>
      </c>
      <c r="D17" s="590" t="s">
        <v>39</v>
      </c>
      <c r="E17" s="645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644"/>
      <c r="R17" s="644"/>
      <c r="S17" s="644"/>
      <c r="T17" s="645"/>
      <c r="U17" s="865" t="s">
        <v>51</v>
      </c>
      <c r="V17" s="667"/>
      <c r="W17" s="590" t="s">
        <v>52</v>
      </c>
      <c r="X17" s="590" t="s">
        <v>53</v>
      </c>
      <c r="Y17" s="863" t="s">
        <v>54</v>
      </c>
      <c r="Z17" s="771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28"/>
      <c r="AF17" s="829"/>
      <c r="AG17" s="66"/>
      <c r="BD17" s="65" t="s">
        <v>60</v>
      </c>
    </row>
    <row r="18" spans="1:68" ht="14.25" customHeight="1" x14ac:dyDescent="0.2">
      <c r="A18" s="591"/>
      <c r="B18" s="591"/>
      <c r="C18" s="591"/>
      <c r="D18" s="646"/>
      <c r="E18" s="648"/>
      <c r="F18" s="591"/>
      <c r="G18" s="591"/>
      <c r="H18" s="591"/>
      <c r="I18" s="591"/>
      <c r="J18" s="591"/>
      <c r="K18" s="591"/>
      <c r="L18" s="591"/>
      <c r="M18" s="591"/>
      <c r="N18" s="591"/>
      <c r="O18" s="591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91"/>
      <c r="X18" s="591"/>
      <c r="Y18" s="864"/>
      <c r="Z18" s="772"/>
      <c r="AA18" s="751"/>
      <c r="AB18" s="751"/>
      <c r="AC18" s="751"/>
      <c r="AD18" s="830"/>
      <c r="AE18" s="831"/>
      <c r="AF18" s="832"/>
      <c r="AG18" s="66"/>
      <c r="BD18" s="65"/>
    </row>
    <row r="19" spans="1:68" ht="27.75" customHeight="1" x14ac:dyDescent="0.2">
      <c r="A19" s="567" t="s">
        <v>63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customHeight="1" x14ac:dyDescent="0.25">
      <c r="A20" s="565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567" t="s">
        <v>99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customHeight="1" x14ac:dyDescent="0.25">
      <c r="A38" s="565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5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5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5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5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5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6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567" t="s">
        <v>249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customHeight="1" x14ac:dyDescent="0.25">
      <c r="A152" s="565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5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5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5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5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5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5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customHeight="1" x14ac:dyDescent="0.25">
      <c r="A282" s="565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customHeight="1" x14ac:dyDescent="0.25">
      <c r="A287" s="565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1000</v>
      </c>
      <c r="Y308" s="546">
        <f>IFERROR(IF(X308="",0,CEILING((X308/$H308),1)*$H308),"")</f>
        <v>1006.1999999999999</v>
      </c>
      <c r="Z308" s="36">
        <f>IFERROR(IF(Y308=0,"",ROUNDUP(Y308/H308,0)*0.01898),"")</f>
        <v>2.44842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1065.7692307692307</v>
      </c>
      <c r="BN308" s="64">
        <f>IFERROR(Y308*I308/H308,"0")</f>
        <v>1072.377</v>
      </c>
      <c r="BO308" s="64">
        <f>IFERROR(1/J308*(X308/H308),"0")</f>
        <v>2.0032051282051282</v>
      </c>
      <c r="BP308" s="64">
        <f>IFERROR(1/J308*(Y308/H308),"0")</f>
        <v>2.015625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128.2051282051282</v>
      </c>
      <c r="Y313" s="547">
        <f>IFERROR(Y308/H308,"0")+IFERROR(Y309/H309,"0")+IFERROR(Y310/H310,"0")+IFERROR(Y311/H311,"0")+IFERROR(Y312/H312,"0")</f>
        <v>129</v>
      </c>
      <c r="Z313" s="547">
        <f>IFERROR(IF(Z308="",0,Z308),"0")+IFERROR(IF(Z309="",0,Z309),"0")+IFERROR(IF(Z310="",0,Z310),"0")+IFERROR(IF(Z311="",0,Z311),"0")+IFERROR(IF(Z312="",0,Z312),"0")</f>
        <v>2.44842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1000</v>
      </c>
      <c r="Y314" s="547">
        <f>IFERROR(SUM(Y308:Y312),"0")</f>
        <v>1006.1999999999999</v>
      </c>
      <c r="Z314" s="37"/>
      <c r="AA314" s="548"/>
      <c r="AB314" s="548"/>
      <c r="AC314" s="548"/>
    </row>
    <row r="315" spans="1:68" ht="14.25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7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96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customHeight="1" x14ac:dyDescent="0.25">
      <c r="A334" s="565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customHeight="1" x14ac:dyDescent="0.2">
      <c r="A341" s="567" t="s">
        <v>538</v>
      </c>
      <c r="B341" s="568"/>
      <c r="C341" s="568"/>
      <c r="D341" s="568"/>
      <c r="E341" s="568"/>
      <c r="F341" s="568"/>
      <c r="G341" s="568"/>
      <c r="H341" s="568"/>
      <c r="I341" s="568"/>
      <c r="J341" s="568"/>
      <c r="K341" s="568"/>
      <c r="L341" s="568"/>
      <c r="M341" s="568"/>
      <c r="N341" s="568"/>
      <c r="O341" s="568"/>
      <c r="P341" s="568"/>
      <c r="Q341" s="568"/>
      <c r="R341" s="568"/>
      <c r="S341" s="568"/>
      <c r="T341" s="568"/>
      <c r="U341" s="568"/>
      <c r="V341" s="568"/>
      <c r="W341" s="568"/>
      <c r="X341" s="568"/>
      <c r="Y341" s="568"/>
      <c r="Z341" s="568"/>
      <c r="AA341" s="48"/>
      <c r="AB341" s="48"/>
      <c r="AC341" s="48"/>
    </row>
    <row r="342" spans="1:68" ht="16.5" customHeight="1" x14ac:dyDescent="0.25">
      <c r="A342" s="565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1000</v>
      </c>
      <c r="Y346" s="546">
        <f t="shared" si="37"/>
        <v>1005</v>
      </c>
      <c r="Z346" s="36">
        <f>IFERROR(IF(Y346=0,"",ROUNDUP(Y346/H346,0)*0.02175),"")</f>
        <v>1.4572499999999999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1032</v>
      </c>
      <c r="BN346" s="64">
        <f t="shared" si="39"/>
        <v>1037.1600000000001</v>
      </c>
      <c r="BO346" s="64">
        <f t="shared" si="40"/>
        <v>1.3888888888888888</v>
      </c>
      <c r="BP346" s="64">
        <f t="shared" si="41"/>
        <v>1.3958333333333333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66.666666666666671</v>
      </c>
      <c r="Y351" s="547">
        <f>IFERROR(Y344/H344,"0")+IFERROR(Y345/H345,"0")+IFERROR(Y346/H346,"0")+IFERROR(Y347/H347,"0")+IFERROR(Y348/H348,"0")+IFERROR(Y349/H349,"0")+IFERROR(Y350/H350,"0")</f>
        <v>67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1.4572499999999999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1000</v>
      </c>
      <c r="Y352" s="547">
        <f>IFERROR(SUM(Y344:Y350),"0")</f>
        <v>1005</v>
      </c>
      <c r="Z352" s="37"/>
      <c r="AA352" s="548"/>
      <c r="AB352" s="548"/>
      <c r="AC352" s="548"/>
    </row>
    <row r="353" spans="1:68" ht="14.25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0</v>
      </c>
      <c r="Y356" s="547">
        <f>IFERROR(Y354/H354,"0")+IFERROR(Y355/H355,"0")</f>
        <v>0</v>
      </c>
      <c r="Z356" s="547">
        <f>IFERROR(IF(Z354="",0,Z354),"0")+IFERROR(IF(Z355="",0,Z355),"0")</f>
        <v>0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0</v>
      </c>
      <c r="Y357" s="547">
        <f>IFERROR(SUM(Y354:Y355),"0")</f>
        <v>0</v>
      </c>
      <c r="Z357" s="37"/>
      <c r="AA357" s="548"/>
      <c r="AB357" s="548"/>
      <c r="AC357" s="548"/>
    </row>
    <row r="358" spans="1:68" ht="14.25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customHeight="1" x14ac:dyDescent="0.25">
      <c r="A367" s="565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customHeight="1" x14ac:dyDescent="0.2">
      <c r="A383" s="567" t="s">
        <v>588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48"/>
      <c r="AB383" s="48"/>
      <c r="AC383" s="48"/>
    </row>
    <row r="384" spans="1:68" ht="16.5" customHeight="1" x14ac:dyDescent="0.25">
      <c r="A384" s="565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customHeight="1" x14ac:dyDescent="0.25">
      <c r="A403" s="565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customHeight="1" x14ac:dyDescent="0.25">
      <c r="A415" s="565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customHeight="1" x14ac:dyDescent="0.2">
      <c r="A420" s="567" t="s">
        <v>640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48"/>
      <c r="AB420" s="48"/>
      <c r="AC420" s="48"/>
    </row>
    <row r="421" spans="1:68" ht="16.5" customHeight="1" x14ac:dyDescent="0.25">
      <c r="A421" s="565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6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6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customHeight="1" x14ac:dyDescent="0.2">
      <c r="A458" s="567" t="s">
        <v>704</v>
      </c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8"/>
      <c r="P458" s="568"/>
      <c r="Q458" s="568"/>
      <c r="R458" s="568"/>
      <c r="S458" s="568"/>
      <c r="T458" s="568"/>
      <c r="U458" s="568"/>
      <c r="V458" s="568"/>
      <c r="W458" s="568"/>
      <c r="X458" s="568"/>
      <c r="Y458" s="568"/>
      <c r="Z458" s="568"/>
      <c r="AA458" s="48"/>
      <c r="AB458" s="48"/>
      <c r="AC458" s="48"/>
    </row>
    <row r="459" spans="1:68" ht="16.5" customHeight="1" x14ac:dyDescent="0.25">
      <c r="A459" s="565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3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7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5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customHeight="1" x14ac:dyDescent="0.25">
      <c r="A487" s="565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77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0"/>
      <c r="P492" s="693" t="s">
        <v>744</v>
      </c>
      <c r="Q492" s="666"/>
      <c r="R492" s="666"/>
      <c r="S492" s="666"/>
      <c r="T492" s="666"/>
      <c r="U492" s="666"/>
      <c r="V492" s="667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2000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2011.1999999999998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0"/>
      <c r="P493" s="693" t="s">
        <v>745</v>
      </c>
      <c r="Q493" s="666"/>
      <c r="R493" s="666"/>
      <c r="S493" s="666"/>
      <c r="T493" s="666"/>
      <c r="U493" s="666"/>
      <c r="V493" s="667"/>
      <c r="W493" s="37" t="s">
        <v>69</v>
      </c>
      <c r="X493" s="547">
        <f>IFERROR(SUM(BM22:BM489),"0")</f>
        <v>2097.7692307692305</v>
      </c>
      <c r="Y493" s="547">
        <f>IFERROR(SUM(BN22:BN489),"0")</f>
        <v>2109.5370000000003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0"/>
      <c r="P494" s="693" t="s">
        <v>746</v>
      </c>
      <c r="Q494" s="666"/>
      <c r="R494" s="666"/>
      <c r="S494" s="666"/>
      <c r="T494" s="666"/>
      <c r="U494" s="666"/>
      <c r="V494" s="667"/>
      <c r="W494" s="37" t="s">
        <v>747</v>
      </c>
      <c r="X494" s="38">
        <f>ROUNDUP(SUM(BO22:BO489),0)</f>
        <v>4</v>
      </c>
      <c r="Y494" s="38">
        <f>ROUNDUP(SUM(BP22:BP489),0)</f>
        <v>4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0"/>
      <c r="P495" s="693" t="s">
        <v>748</v>
      </c>
      <c r="Q495" s="666"/>
      <c r="R495" s="666"/>
      <c r="S495" s="666"/>
      <c r="T495" s="666"/>
      <c r="U495" s="666"/>
      <c r="V495" s="667"/>
      <c r="W495" s="37" t="s">
        <v>69</v>
      </c>
      <c r="X495" s="547">
        <f>GrossWeightTotal+PalletQtyTotal*25</f>
        <v>2197.7692307692305</v>
      </c>
      <c r="Y495" s="547">
        <f>GrossWeightTotalR+PalletQtyTotalR*25</f>
        <v>2209.5370000000003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0"/>
      <c r="P496" s="693" t="s">
        <v>749</v>
      </c>
      <c r="Q496" s="666"/>
      <c r="R496" s="666"/>
      <c r="S496" s="666"/>
      <c r="T496" s="666"/>
      <c r="U496" s="666"/>
      <c r="V496" s="667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194.87179487179486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196</v>
      </c>
      <c r="Z496" s="37"/>
      <c r="AA496" s="548"/>
      <c r="AB496" s="548"/>
      <c r="AC496" s="548"/>
    </row>
    <row r="497" spans="1:32" ht="14.25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0"/>
      <c r="P497" s="693" t="s">
        <v>750</v>
      </c>
      <c r="Q497" s="666"/>
      <c r="R497" s="666"/>
      <c r="S497" s="666"/>
      <c r="T497" s="666"/>
      <c r="U497" s="666"/>
      <c r="V497" s="667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3.9056699999999998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1" t="s">
        <v>99</v>
      </c>
      <c r="D499" s="582"/>
      <c r="E499" s="582"/>
      <c r="F499" s="582"/>
      <c r="G499" s="582"/>
      <c r="H499" s="583"/>
      <c r="I499" s="581" t="s">
        <v>249</v>
      </c>
      <c r="J499" s="582"/>
      <c r="K499" s="582"/>
      <c r="L499" s="582"/>
      <c r="M499" s="582"/>
      <c r="N499" s="582"/>
      <c r="O499" s="582"/>
      <c r="P499" s="582"/>
      <c r="Q499" s="582"/>
      <c r="R499" s="582"/>
      <c r="S499" s="583"/>
      <c r="T499" s="581" t="s">
        <v>538</v>
      </c>
      <c r="U499" s="583"/>
      <c r="V499" s="581" t="s">
        <v>588</v>
      </c>
      <c r="W499" s="582"/>
      <c r="X499" s="583"/>
      <c r="Y499" s="542" t="s">
        <v>640</v>
      </c>
      <c r="Z499" s="581" t="s">
        <v>704</v>
      </c>
      <c r="AA499" s="583"/>
      <c r="AB499" s="52"/>
      <c r="AC499" s="52"/>
      <c r="AF499" s="543"/>
    </row>
    <row r="500" spans="1:32" ht="14.25" customHeight="1" thickTop="1" x14ac:dyDescent="0.2">
      <c r="A500" s="870" t="s">
        <v>753</v>
      </c>
      <c r="B500" s="581" t="s">
        <v>63</v>
      </c>
      <c r="C500" s="581" t="s">
        <v>100</v>
      </c>
      <c r="D500" s="581" t="s">
        <v>117</v>
      </c>
      <c r="E500" s="581" t="s">
        <v>173</v>
      </c>
      <c r="F500" s="581" t="s">
        <v>192</v>
      </c>
      <c r="G500" s="581" t="s">
        <v>222</v>
      </c>
      <c r="H500" s="581" t="s">
        <v>99</v>
      </c>
      <c r="I500" s="581" t="s">
        <v>250</v>
      </c>
      <c r="J500" s="581" t="s">
        <v>291</v>
      </c>
      <c r="K500" s="581" t="s">
        <v>351</v>
      </c>
      <c r="L500" s="581" t="s">
        <v>394</v>
      </c>
      <c r="M500" s="581" t="s">
        <v>410</v>
      </c>
      <c r="N500" s="543"/>
      <c r="O500" s="581" t="s">
        <v>422</v>
      </c>
      <c r="P500" s="581" t="s">
        <v>432</v>
      </c>
      <c r="Q500" s="581" t="s">
        <v>442</v>
      </c>
      <c r="R500" s="581" t="s">
        <v>447</v>
      </c>
      <c r="S500" s="581" t="s">
        <v>528</v>
      </c>
      <c r="T500" s="581" t="s">
        <v>539</v>
      </c>
      <c r="U500" s="581" t="s">
        <v>573</v>
      </c>
      <c r="V500" s="581" t="s">
        <v>589</v>
      </c>
      <c r="W500" s="581" t="s">
        <v>621</v>
      </c>
      <c r="X500" s="581" t="s">
        <v>636</v>
      </c>
      <c r="Y500" s="581" t="s">
        <v>640</v>
      </c>
      <c r="Z500" s="581" t="s">
        <v>704</v>
      </c>
      <c r="AA500" s="581" t="s">
        <v>740</v>
      </c>
      <c r="AB500" s="52"/>
      <c r="AC500" s="52"/>
      <c r="AF500" s="543"/>
    </row>
    <row r="501" spans="1:32" ht="13.5" customHeight="1" thickBot="1" x14ac:dyDescent="0.25">
      <c r="A501" s="871"/>
      <c r="B501" s="595"/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43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1006.1999999999999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1005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196:E196"/>
    <mergeCell ref="P419:V419"/>
    <mergeCell ref="P294:T294"/>
    <mergeCell ref="P381:V381"/>
    <mergeCell ref="D483:E483"/>
    <mergeCell ref="P447:T447"/>
    <mergeCell ref="P496:V496"/>
    <mergeCell ref="P500:P501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P492:V492"/>
    <mergeCell ref="Z499:AA499"/>
    <mergeCell ref="P286:V286"/>
    <mergeCell ref="A339:O340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U500:U501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P483:T483"/>
    <mergeCell ref="A328:Z328"/>
    <mergeCell ref="A157:Z157"/>
    <mergeCell ref="A35:O36"/>
    <mergeCell ref="D22:E22"/>
    <mergeCell ref="P470:T470"/>
    <mergeCell ref="D447:E447"/>
    <mergeCell ref="A127:O128"/>
    <mergeCell ref="V500:V501"/>
    <mergeCell ref="A169:Z169"/>
    <mergeCell ref="P471:V471"/>
    <mergeCell ref="A467:Z467"/>
    <mergeCell ref="P130:T130"/>
    <mergeCell ref="D136:E136"/>
    <mergeCell ref="D434:E434"/>
    <mergeCell ref="P46:T46"/>
    <mergeCell ref="D154:E154"/>
    <mergeCell ref="D225:E225"/>
    <mergeCell ref="P409:T409"/>
    <mergeCell ref="D461:E461"/>
    <mergeCell ref="P61:T61"/>
    <mergeCell ref="P359:T359"/>
    <mergeCell ref="A273:Z273"/>
    <mergeCell ref="A476:O477"/>
    <mergeCell ref="P346:T346"/>
    <mergeCell ref="A305:O306"/>
    <mergeCell ref="D292:E292"/>
    <mergeCell ref="D227:E227"/>
    <mergeCell ref="P125:T125"/>
    <mergeCell ref="D202:E202"/>
    <mergeCell ref="A413:O414"/>
    <mergeCell ref="A179:Z179"/>
    <mergeCell ref="A492:O497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V6:W9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A59:Z59"/>
    <mergeCell ref="P222:T222"/>
    <mergeCell ref="P193:T193"/>
    <mergeCell ref="P22:T22"/>
    <mergeCell ref="D428:E428"/>
    <mergeCell ref="P40:T40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I499:S499"/>
    <mergeCell ref="H17:H18"/>
    <mergeCell ref="P261:T261"/>
    <mergeCell ref="D204:E204"/>
    <mergeCell ref="P388:T388"/>
    <mergeCell ref="P161:T161"/>
    <mergeCell ref="D198:E198"/>
    <mergeCell ref="D440:E440"/>
    <mergeCell ref="D269:E269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D349:E349"/>
    <mergeCell ref="A38:Z38"/>
    <mergeCell ref="P207:T207"/>
    <mergeCell ref="P299:T299"/>
    <mergeCell ref="P150:V150"/>
    <mergeCell ref="P326:V326"/>
    <mergeCell ref="D203:E203"/>
    <mergeCell ref="P330:T330"/>
    <mergeCell ref="P159:T159"/>
    <mergeCell ref="A276:O277"/>
    <mergeCell ref="D267:E267"/>
    <mergeCell ref="D359:E359"/>
    <mergeCell ref="P51:T51"/>
    <mergeCell ref="P26:T26"/>
    <mergeCell ref="P324:T32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394:E394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P256:V256"/>
    <mergeCell ref="A37:Z37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424:T424"/>
    <mergeCell ref="D345:E345"/>
    <mergeCell ref="D27:E27"/>
    <mergeCell ref="D325:E325"/>
    <mergeCell ref="P208:T208"/>
    <mergeCell ref="A398:Z398"/>
    <mergeCell ref="P15:T16"/>
    <mergeCell ref="A132:O133"/>
    <mergeCell ref="D116:E116"/>
    <mergeCell ref="A335:Z335"/>
    <mergeCell ref="D162:E162"/>
    <mergeCell ref="A69:O70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53:E53"/>
    <mergeCell ref="A84:Z84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P264:V264"/>
    <mergeCell ref="A396:O397"/>
    <mergeCell ref="D224:E224"/>
    <mergeCell ref="P103:T103"/>
    <mergeCell ref="P268:T268"/>
    <mergeCell ref="P276:V276"/>
    <mergeCell ref="A265:Z265"/>
    <mergeCell ref="P303:T30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