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AF7BCD-5899-4610-92B9-6F939BFF68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X491" i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Y69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1" i="1" l="1"/>
  <c r="Z137" i="1"/>
  <c r="Y31" i="1"/>
  <c r="Y496" i="1" s="1"/>
  <c r="Y43" i="1"/>
  <c r="Z63" i="1"/>
  <c r="BP61" i="1"/>
  <c r="BN61" i="1"/>
  <c r="Z61" i="1"/>
  <c r="Z77" i="1"/>
  <c r="BP73" i="1"/>
  <c r="BN73" i="1"/>
  <c r="Z73" i="1"/>
  <c r="Y77" i="1"/>
  <c r="BP81" i="1"/>
  <c r="BN81" i="1"/>
  <c r="Z81" i="1"/>
  <c r="Z82" i="1" s="1"/>
  <c r="Y83" i="1"/>
  <c r="Y89" i="1"/>
  <c r="BP86" i="1"/>
  <c r="Y494" i="1" s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502" i="1"/>
  <c r="Y144" i="1"/>
  <c r="BP141" i="1"/>
  <c r="BN141" i="1"/>
  <c r="Z141" i="1"/>
  <c r="Z143" i="1" s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Z230" i="1" s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Z263" i="1" s="1"/>
  <c r="M502" i="1"/>
  <c r="Y263" i="1"/>
  <c r="BP268" i="1"/>
  <c r="BN268" i="1"/>
  <c r="Z268" i="1"/>
  <c r="Z270" i="1" s="1"/>
  <c r="Y270" i="1"/>
  <c r="BP311" i="1"/>
  <c r="BN311" i="1"/>
  <c r="Z311" i="1"/>
  <c r="Z339" i="1"/>
  <c r="BP337" i="1"/>
  <c r="BN337" i="1"/>
  <c r="Z337" i="1"/>
  <c r="Y339" i="1"/>
  <c r="E502" i="1"/>
  <c r="H9" i="1"/>
  <c r="B502" i="1"/>
  <c r="X493" i="1"/>
  <c r="X494" i="1"/>
  <c r="X496" i="1"/>
  <c r="Y24" i="1"/>
  <c r="Z27" i="1"/>
  <c r="BN27" i="1"/>
  <c r="Y493" i="1" s="1"/>
  <c r="Y495" i="1" s="1"/>
  <c r="Z29" i="1"/>
  <c r="BN29" i="1"/>
  <c r="C502" i="1"/>
  <c r="Z41" i="1"/>
  <c r="Z43" i="1" s="1"/>
  <c r="BN41" i="1"/>
  <c r="Y44" i="1"/>
  <c r="D502" i="1"/>
  <c r="Y58" i="1"/>
  <c r="Z52" i="1"/>
  <c r="Z57" i="1" s="1"/>
  <c r="BN52" i="1"/>
  <c r="Z54" i="1"/>
  <c r="BN54" i="1"/>
  <c r="Z56" i="1"/>
  <c r="BN56" i="1"/>
  <c r="Y57" i="1"/>
  <c r="Y64" i="1"/>
  <c r="Y63" i="1"/>
  <c r="Z69" i="1"/>
  <c r="BP67" i="1"/>
  <c r="BN67" i="1"/>
  <c r="Z67" i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Y143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Z326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Z376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Z450" i="1" s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Z305" i="1" s="1"/>
  <c r="BP309" i="1"/>
  <c r="BN309" i="1"/>
  <c r="Z309" i="1"/>
  <c r="Z313" i="1" s="1"/>
  <c r="Y313" i="1"/>
  <c r="Z319" i="1"/>
  <c r="BP317" i="1"/>
  <c r="BN317" i="1"/>
  <c r="Z317" i="1"/>
  <c r="Y327" i="1"/>
  <c r="BP330" i="1"/>
  <c r="BN330" i="1"/>
  <c r="Z330" i="1"/>
  <c r="Z332" i="1" s="1"/>
  <c r="BP345" i="1"/>
  <c r="BN345" i="1"/>
  <c r="Z345" i="1"/>
  <c r="Z351" i="1" s="1"/>
  <c r="BP349" i="1"/>
  <c r="BN349" i="1"/>
  <c r="Z349" i="1"/>
  <c r="BP387" i="1"/>
  <c r="BN387" i="1"/>
  <c r="Z387" i="1"/>
  <c r="Z396" i="1" s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Z44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Z471" i="1"/>
  <c r="BP469" i="1"/>
  <c r="BN469" i="1"/>
  <c r="Z469" i="1"/>
  <c r="Y476" i="1"/>
  <c r="Y491" i="1"/>
  <c r="Z435" i="1" l="1"/>
  <c r="Y492" i="1"/>
  <c r="Z255" i="1"/>
  <c r="Z295" i="1"/>
  <c r="Z456" i="1"/>
  <c r="Z211" i="1"/>
  <c r="X495" i="1"/>
  <c r="Z246" i="1"/>
  <c r="Z110" i="1"/>
  <c r="Z497" i="1" s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<sst xmlns="http://schemas.openxmlformats.org/spreadsheetml/2006/main" count="2366" uniqueCount="770">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</sst>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3" zoomScaleNormal="100" zoomScaleSheetLayoutView="100" workbookViewId="0">
      <selection activeCell="AA498" sqref="AA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807" t="s">
        <v>0</v>
      </c>
      <c r="E1" s="578"/>
      <c r="F1" s="578"/>
      <c r="G1" s="12" t="s">
        <v>1</v>
      </c>
      <c r="H1" s="807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853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7"/>
      <c r="R2" s="567"/>
      <c r="S2" s="567"/>
      <c r="T2" s="567"/>
      <c r="U2" s="567"/>
      <c r="V2" s="567"/>
      <c r="W2" s="567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7"/>
      <c r="Q3" s="567"/>
      <c r="R3" s="567"/>
      <c r="S3" s="567"/>
      <c r="T3" s="567"/>
      <c r="U3" s="567"/>
      <c r="V3" s="567"/>
      <c r="W3" s="567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775" t="s">
        <v>8</v>
      </c>
      <c r="B5" s="597"/>
      <c r="C5" s="584"/>
      <c r="D5" s="666"/>
      <c r="E5" s="668"/>
      <c r="F5" s="614" t="s">
        <v>9</v>
      </c>
      <c r="G5" s="584"/>
      <c r="H5" s="666"/>
      <c r="I5" s="667"/>
      <c r="J5" s="667"/>
      <c r="K5" s="667"/>
      <c r="L5" s="667"/>
      <c r="M5" s="668"/>
      <c r="N5" s="58"/>
      <c r="P5" s="24" t="s">
        <v>10</v>
      </c>
      <c r="Q5" s="586">
        <v>45960</v>
      </c>
      <c r="R5" s="587"/>
      <c r="T5" s="747" t="s">
        <v>11</v>
      </c>
      <c r="U5" s="654"/>
      <c r="V5" s="749" t="s">
        <v>12</v>
      </c>
      <c r="W5" s="587"/>
      <c r="AB5" s="51"/>
      <c r="AC5" s="51"/>
      <c r="AD5" s="51"/>
      <c r="AE5" s="51"/>
    </row>
    <row r="6" spans="1:32" s="539" customFormat="1" ht="24" customHeight="1" x14ac:dyDescent="0.2">
      <c r="A6" s="775" t="s">
        <v>13</v>
      </c>
      <c r="B6" s="597"/>
      <c r="C6" s="584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87"/>
      <c r="N6" s="59"/>
      <c r="P6" s="24" t="s">
        <v>15</v>
      </c>
      <c r="Q6" s="593" t="str">
        <f>IF(Q5=0," ",CHOOSE(WEEKDAY(Q5,2),"Понедельник","Вторник","Среда","Четверг","Пятница","Суббота","Воскресенье"))</f>
        <v>Четверг</v>
      </c>
      <c r="R6" s="555"/>
      <c r="T6" s="756" t="s">
        <v>16</v>
      </c>
      <c r="U6" s="654"/>
      <c r="V6" s="678" t="s">
        <v>17</v>
      </c>
      <c r="W6" s="67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820" t="str">
        <f>IFERROR(VLOOKUP(DeliveryAddress,Table,3,0),1)</f>
        <v>1</v>
      </c>
      <c r="E7" s="821"/>
      <c r="F7" s="821"/>
      <c r="G7" s="821"/>
      <c r="H7" s="821"/>
      <c r="I7" s="821"/>
      <c r="J7" s="821"/>
      <c r="K7" s="821"/>
      <c r="L7" s="821"/>
      <c r="M7" s="753"/>
      <c r="N7" s="60"/>
      <c r="P7" s="24"/>
      <c r="Q7" s="42"/>
      <c r="R7" s="42"/>
      <c r="T7" s="567"/>
      <c r="U7" s="654"/>
      <c r="V7" s="680"/>
      <c r="W7" s="681"/>
      <c r="AB7" s="51"/>
      <c r="AC7" s="51"/>
      <c r="AD7" s="51"/>
      <c r="AE7" s="51"/>
    </row>
    <row r="8" spans="1:32" s="539" customFormat="1" ht="25.5" customHeight="1" x14ac:dyDescent="0.2">
      <c r="A8" s="570" t="s">
        <v>18</v>
      </c>
      <c r="B8" s="552"/>
      <c r="C8" s="553"/>
      <c r="D8" s="827" t="s">
        <v>19</v>
      </c>
      <c r="E8" s="828"/>
      <c r="F8" s="828"/>
      <c r="G8" s="828"/>
      <c r="H8" s="828"/>
      <c r="I8" s="828"/>
      <c r="J8" s="828"/>
      <c r="K8" s="828"/>
      <c r="L8" s="828"/>
      <c r="M8" s="829"/>
      <c r="N8" s="61"/>
      <c r="P8" s="24" t="s">
        <v>20</v>
      </c>
      <c r="Q8" s="752">
        <v>0.41666666666666669</v>
      </c>
      <c r="R8" s="753"/>
      <c r="T8" s="567"/>
      <c r="U8" s="654"/>
      <c r="V8" s="680"/>
      <c r="W8" s="681"/>
      <c r="AB8" s="51"/>
      <c r="AC8" s="51"/>
      <c r="AD8" s="51"/>
      <c r="AE8" s="51"/>
    </row>
    <row r="9" spans="1:32" s="539" customFormat="1" ht="39.950000000000003" customHeight="1" x14ac:dyDescent="0.2">
      <c r="A9" s="5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7"/>
      <c r="C9" s="567"/>
      <c r="D9" s="626"/>
      <c r="E9" s="627"/>
      <c r="F9" s="5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7"/>
      <c r="H9" s="714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7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L9" s="627"/>
      <c r="M9" s="627"/>
      <c r="N9" s="537"/>
      <c r="P9" s="26" t="s">
        <v>21</v>
      </c>
      <c r="Q9" s="788"/>
      <c r="R9" s="619"/>
      <c r="T9" s="567"/>
      <c r="U9" s="654"/>
      <c r="V9" s="682"/>
      <c r="W9" s="683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5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7"/>
      <c r="C10" s="567"/>
      <c r="D10" s="626"/>
      <c r="E10" s="627"/>
      <c r="F10" s="5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7"/>
      <c r="H10" s="695" t="str">
        <f>IFERROR(VLOOKUP($D$10,Proxy,2,FALSE),"")</f>
        <v/>
      </c>
      <c r="I10" s="567"/>
      <c r="J10" s="567"/>
      <c r="K10" s="567"/>
      <c r="L10" s="567"/>
      <c r="M10" s="567"/>
      <c r="N10" s="538"/>
      <c r="P10" s="26" t="s">
        <v>22</v>
      </c>
      <c r="Q10" s="757"/>
      <c r="R10" s="758"/>
      <c r="U10" s="24" t="s">
        <v>23</v>
      </c>
      <c r="V10" s="816" t="s">
        <v>24</v>
      </c>
      <c r="W10" s="67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1"/>
      <c r="R11" s="587"/>
      <c r="U11" s="24" t="s">
        <v>27</v>
      </c>
      <c r="V11" s="618" t="s">
        <v>28</v>
      </c>
      <c r="W11" s="61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20" t="s">
        <v>29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84"/>
      <c r="N12" s="62"/>
      <c r="P12" s="24" t="s">
        <v>30</v>
      </c>
      <c r="Q12" s="752"/>
      <c r="R12" s="753"/>
      <c r="S12" s="23"/>
      <c r="U12" s="24"/>
      <c r="V12" s="578"/>
      <c r="W12" s="567"/>
      <c r="AB12" s="51"/>
      <c r="AC12" s="51"/>
      <c r="AD12" s="51"/>
      <c r="AE12" s="51"/>
    </row>
    <row r="13" spans="1:32" s="539" customFormat="1" ht="23.25" customHeight="1" x14ac:dyDescent="0.2">
      <c r="A13" s="720" t="s">
        <v>31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84"/>
      <c r="N13" s="62"/>
      <c r="O13" s="26"/>
      <c r="P13" s="26" t="s">
        <v>32</v>
      </c>
      <c r="Q13" s="618"/>
      <c r="R13" s="61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20" t="s">
        <v>33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2" t="s">
        <v>34</v>
      </c>
      <c r="B15" s="597"/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84"/>
      <c r="N15" s="63"/>
      <c r="P15" s="764" t="s">
        <v>35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5"/>
      <c r="Q16" s="765"/>
      <c r="R16" s="765"/>
      <c r="S16" s="765"/>
      <c r="T16" s="7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1" t="s">
        <v>36</v>
      </c>
      <c r="B17" s="561" t="s">
        <v>37</v>
      </c>
      <c r="C17" s="778" t="s">
        <v>38</v>
      </c>
      <c r="D17" s="561" t="s">
        <v>39</v>
      </c>
      <c r="E17" s="562"/>
      <c r="F17" s="561" t="s">
        <v>40</v>
      </c>
      <c r="G17" s="561" t="s">
        <v>41</v>
      </c>
      <c r="H17" s="561" t="s">
        <v>42</v>
      </c>
      <c r="I17" s="561" t="s">
        <v>43</v>
      </c>
      <c r="J17" s="561" t="s">
        <v>44</v>
      </c>
      <c r="K17" s="561" t="s">
        <v>45</v>
      </c>
      <c r="L17" s="561" t="s">
        <v>46</v>
      </c>
      <c r="M17" s="561" t="s">
        <v>47</v>
      </c>
      <c r="N17" s="561" t="s">
        <v>48</v>
      </c>
      <c r="O17" s="561" t="s">
        <v>49</v>
      </c>
      <c r="P17" s="561" t="s">
        <v>50</v>
      </c>
      <c r="Q17" s="796"/>
      <c r="R17" s="796"/>
      <c r="S17" s="796"/>
      <c r="T17" s="562"/>
      <c r="U17" s="583" t="s">
        <v>51</v>
      </c>
      <c r="V17" s="584"/>
      <c r="W17" s="561" t="s">
        <v>52</v>
      </c>
      <c r="X17" s="561" t="s">
        <v>53</v>
      </c>
      <c r="Y17" s="581" t="s">
        <v>54</v>
      </c>
      <c r="Z17" s="692" t="s">
        <v>55</v>
      </c>
      <c r="AA17" s="607" t="s">
        <v>56</v>
      </c>
      <c r="AB17" s="607" t="s">
        <v>57</v>
      </c>
      <c r="AC17" s="607" t="s">
        <v>58</v>
      </c>
      <c r="AD17" s="607" t="s">
        <v>59</v>
      </c>
      <c r="AE17" s="608"/>
      <c r="AF17" s="609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563"/>
      <c r="E18" s="564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563"/>
      <c r="Q18" s="797"/>
      <c r="R18" s="797"/>
      <c r="S18" s="797"/>
      <c r="T18" s="564"/>
      <c r="U18" s="67" t="s">
        <v>61</v>
      </c>
      <c r="V18" s="67" t="s">
        <v>62</v>
      </c>
      <c r="W18" s="577"/>
      <c r="X18" s="577"/>
      <c r="Y18" s="582"/>
      <c r="Z18" s="693"/>
      <c r="AA18" s="694"/>
      <c r="AB18" s="694"/>
      <c r="AC18" s="694"/>
      <c r="AD18" s="610"/>
      <c r="AE18" s="611"/>
      <c r="AF18" s="612"/>
      <c r="AG18" s="66"/>
      <c r="BD18" s="65"/>
    </row>
    <row r="19" spans="1:68" ht="27.75" customHeight="1" x14ac:dyDescent="0.2">
      <c r="A19" s="669" t="s">
        <v>63</v>
      </c>
      <c r="B19" s="670"/>
      <c r="C19" s="670"/>
      <c r="D19" s="670"/>
      <c r="E19" s="670"/>
      <c r="F19" s="670"/>
      <c r="G19" s="670"/>
      <c r="H19" s="670"/>
      <c r="I19" s="670"/>
      <c r="J19" s="670"/>
      <c r="K19" s="670"/>
      <c r="L19" s="670"/>
      <c r="M19" s="670"/>
      <c r="N19" s="670"/>
      <c r="O19" s="670"/>
      <c r="P19" s="670"/>
      <c r="Q19" s="670"/>
      <c r="R19" s="670"/>
      <c r="S19" s="670"/>
      <c r="T19" s="670"/>
      <c r="U19" s="670"/>
      <c r="V19" s="670"/>
      <c r="W19" s="670"/>
      <c r="X19" s="670"/>
      <c r="Y19" s="670"/>
      <c r="Z19" s="670"/>
      <c r="AA19" s="48"/>
      <c r="AB19" s="48"/>
      <c r="AC19" s="48"/>
    </row>
    <row r="20" spans="1:68" ht="16.5" customHeight="1" x14ac:dyDescent="0.25">
      <c r="A20" s="576" t="s">
        <v>63</v>
      </c>
      <c r="B20" s="567"/>
      <c r="C20" s="567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7"/>
      <c r="P20" s="567"/>
      <c r="Q20" s="567"/>
      <c r="R20" s="567"/>
      <c r="S20" s="567"/>
      <c r="T20" s="567"/>
      <c r="U20" s="567"/>
      <c r="V20" s="567"/>
      <c r="W20" s="567"/>
      <c r="X20" s="567"/>
      <c r="Y20" s="567"/>
      <c r="Z20" s="567"/>
      <c r="AA20" s="540"/>
      <c r="AB20" s="540"/>
      <c r="AC20" s="540"/>
    </row>
    <row r="21" spans="1:68" ht="14.25" customHeight="1" x14ac:dyDescent="0.25">
      <c r="A21" s="572" t="s">
        <v>64</v>
      </c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4">
        <v>4680115886643</v>
      </c>
      <c r="E22" s="555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67"/>
      <c r="C23" s="567"/>
      <c r="D23" s="567"/>
      <c r="E23" s="567"/>
      <c r="F23" s="567"/>
      <c r="G23" s="567"/>
      <c r="H23" s="567"/>
      <c r="I23" s="567"/>
      <c r="J23" s="567"/>
      <c r="K23" s="567"/>
      <c r="L23" s="567"/>
      <c r="M23" s="567"/>
      <c r="N23" s="567"/>
      <c r="O23" s="568"/>
      <c r="P23" s="551" t="s">
        <v>71</v>
      </c>
      <c r="Q23" s="552"/>
      <c r="R23" s="552"/>
      <c r="S23" s="552"/>
      <c r="T23" s="552"/>
      <c r="U23" s="552"/>
      <c r="V23" s="553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7"/>
      <c r="B24" s="567"/>
      <c r="C24" s="567"/>
      <c r="D24" s="567"/>
      <c r="E24" s="567"/>
      <c r="F24" s="567"/>
      <c r="G24" s="567"/>
      <c r="H24" s="567"/>
      <c r="I24" s="567"/>
      <c r="J24" s="567"/>
      <c r="K24" s="567"/>
      <c r="L24" s="567"/>
      <c r="M24" s="567"/>
      <c r="N24" s="567"/>
      <c r="O24" s="568"/>
      <c r="P24" s="551" t="s">
        <v>71</v>
      </c>
      <c r="Q24" s="552"/>
      <c r="R24" s="552"/>
      <c r="S24" s="552"/>
      <c r="T24" s="552"/>
      <c r="U24" s="552"/>
      <c r="V24" s="553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72" t="s">
        <v>73</v>
      </c>
      <c r="B25" s="567"/>
      <c r="C25" s="567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7"/>
      <c r="S25" s="567"/>
      <c r="T25" s="567"/>
      <c r="U25" s="567"/>
      <c r="V25" s="567"/>
      <c r="W25" s="567"/>
      <c r="X25" s="567"/>
      <c r="Y25" s="567"/>
      <c r="Z25" s="567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4">
        <v>4680115885912</v>
      </c>
      <c r="E26" s="555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9"/>
      <c r="R26" s="559"/>
      <c r="S26" s="559"/>
      <c r="T26" s="560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4">
        <v>4607091388237</v>
      </c>
      <c r="E27" s="555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9"/>
      <c r="R27" s="559"/>
      <c r="S27" s="559"/>
      <c r="T27" s="560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4">
        <v>4680115887350</v>
      </c>
      <c r="E28" s="555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9"/>
      <c r="R28" s="559"/>
      <c r="S28" s="559"/>
      <c r="T28" s="560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4">
        <v>4680115885905</v>
      </c>
      <c r="E29" s="555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9"/>
      <c r="R29" s="559"/>
      <c r="S29" s="559"/>
      <c r="T29" s="560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4">
        <v>4607091388244</v>
      </c>
      <c r="E30" s="555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9"/>
      <c r="R30" s="559"/>
      <c r="S30" s="559"/>
      <c r="T30" s="560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67"/>
      <c r="C31" s="567"/>
      <c r="D31" s="567"/>
      <c r="E31" s="567"/>
      <c r="F31" s="567"/>
      <c r="G31" s="567"/>
      <c r="H31" s="567"/>
      <c r="I31" s="567"/>
      <c r="J31" s="567"/>
      <c r="K31" s="567"/>
      <c r="L31" s="567"/>
      <c r="M31" s="567"/>
      <c r="N31" s="567"/>
      <c r="O31" s="568"/>
      <c r="P31" s="551" t="s">
        <v>71</v>
      </c>
      <c r="Q31" s="552"/>
      <c r="R31" s="552"/>
      <c r="S31" s="552"/>
      <c r="T31" s="552"/>
      <c r="U31" s="552"/>
      <c r="V31" s="553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7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8"/>
      <c r="P32" s="551" t="s">
        <v>71</v>
      </c>
      <c r="Q32" s="552"/>
      <c r="R32" s="552"/>
      <c r="S32" s="552"/>
      <c r="T32" s="552"/>
      <c r="U32" s="552"/>
      <c r="V32" s="553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72" t="s">
        <v>93</v>
      </c>
      <c r="B33" s="567"/>
      <c r="C33" s="567"/>
      <c r="D33" s="567"/>
      <c r="E33" s="567"/>
      <c r="F33" s="567"/>
      <c r="G33" s="567"/>
      <c r="H33" s="567"/>
      <c r="I33" s="567"/>
      <c r="J33" s="567"/>
      <c r="K33" s="567"/>
      <c r="L33" s="567"/>
      <c r="M33" s="567"/>
      <c r="N33" s="567"/>
      <c r="O33" s="567"/>
      <c r="P33" s="567"/>
      <c r="Q33" s="567"/>
      <c r="R33" s="567"/>
      <c r="S33" s="567"/>
      <c r="T33" s="567"/>
      <c r="U33" s="567"/>
      <c r="V33" s="567"/>
      <c r="W33" s="567"/>
      <c r="X33" s="567"/>
      <c r="Y33" s="567"/>
      <c r="Z33" s="567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4">
        <v>4607091388503</v>
      </c>
      <c r="E34" s="555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9"/>
      <c r="R34" s="559"/>
      <c r="S34" s="559"/>
      <c r="T34" s="560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67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8"/>
      <c r="P35" s="551" t="s">
        <v>71</v>
      </c>
      <c r="Q35" s="552"/>
      <c r="R35" s="552"/>
      <c r="S35" s="552"/>
      <c r="T35" s="552"/>
      <c r="U35" s="552"/>
      <c r="V35" s="553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7"/>
      <c r="B36" s="567"/>
      <c r="C36" s="567"/>
      <c r="D36" s="567"/>
      <c r="E36" s="567"/>
      <c r="F36" s="567"/>
      <c r="G36" s="567"/>
      <c r="H36" s="567"/>
      <c r="I36" s="567"/>
      <c r="J36" s="567"/>
      <c r="K36" s="567"/>
      <c r="L36" s="567"/>
      <c r="M36" s="567"/>
      <c r="N36" s="567"/>
      <c r="O36" s="568"/>
      <c r="P36" s="551" t="s">
        <v>71</v>
      </c>
      <c r="Q36" s="552"/>
      <c r="R36" s="552"/>
      <c r="S36" s="552"/>
      <c r="T36" s="552"/>
      <c r="U36" s="552"/>
      <c r="V36" s="553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69" t="s">
        <v>99</v>
      </c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0"/>
      <c r="P37" s="670"/>
      <c r="Q37" s="670"/>
      <c r="R37" s="670"/>
      <c r="S37" s="670"/>
      <c r="T37" s="670"/>
      <c r="U37" s="670"/>
      <c r="V37" s="670"/>
      <c r="W37" s="670"/>
      <c r="X37" s="670"/>
      <c r="Y37" s="670"/>
      <c r="Z37" s="670"/>
      <c r="AA37" s="48"/>
      <c r="AB37" s="48"/>
      <c r="AC37" s="48"/>
    </row>
    <row r="38" spans="1:68" ht="16.5" customHeight="1" x14ac:dyDescent="0.25">
      <c r="A38" s="576" t="s">
        <v>100</v>
      </c>
      <c r="B38" s="567"/>
      <c r="C38" s="567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567"/>
      <c r="S38" s="567"/>
      <c r="T38" s="567"/>
      <c r="U38" s="567"/>
      <c r="V38" s="567"/>
      <c r="W38" s="567"/>
      <c r="X38" s="567"/>
      <c r="Y38" s="567"/>
      <c r="Z38" s="567"/>
      <c r="AA38" s="540"/>
      <c r="AB38" s="540"/>
      <c r="AC38" s="540"/>
    </row>
    <row r="39" spans="1:68" ht="14.25" customHeight="1" x14ac:dyDescent="0.25">
      <c r="A39" s="572" t="s">
        <v>101</v>
      </c>
      <c r="B39" s="567"/>
      <c r="C39" s="567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Y39" s="567"/>
      <c r="Z39" s="567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4">
        <v>4607091385670</v>
      </c>
      <c r="E40" s="555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6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9"/>
      <c r="R40" s="559"/>
      <c r="S40" s="559"/>
      <c r="T40" s="560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4">
        <v>4607091385687</v>
      </c>
      <c r="E41" s="555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9"/>
      <c r="R41" s="559"/>
      <c r="S41" s="559"/>
      <c r="T41" s="560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4">
        <v>4680115882539</v>
      </c>
      <c r="E42" s="555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9"/>
      <c r="R42" s="559"/>
      <c r="S42" s="559"/>
      <c r="T42" s="560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67"/>
      <c r="C43" s="567"/>
      <c r="D43" s="567"/>
      <c r="E43" s="567"/>
      <c r="F43" s="567"/>
      <c r="G43" s="567"/>
      <c r="H43" s="567"/>
      <c r="I43" s="567"/>
      <c r="J43" s="567"/>
      <c r="K43" s="567"/>
      <c r="L43" s="567"/>
      <c r="M43" s="567"/>
      <c r="N43" s="567"/>
      <c r="O43" s="568"/>
      <c r="P43" s="551" t="s">
        <v>71</v>
      </c>
      <c r="Q43" s="552"/>
      <c r="R43" s="552"/>
      <c r="S43" s="552"/>
      <c r="T43" s="552"/>
      <c r="U43" s="552"/>
      <c r="V43" s="553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67"/>
      <c r="B44" s="567"/>
      <c r="C44" s="567"/>
      <c r="D44" s="567"/>
      <c r="E44" s="567"/>
      <c r="F44" s="567"/>
      <c r="G44" s="567"/>
      <c r="H44" s="567"/>
      <c r="I44" s="567"/>
      <c r="J44" s="567"/>
      <c r="K44" s="567"/>
      <c r="L44" s="567"/>
      <c r="M44" s="567"/>
      <c r="N44" s="567"/>
      <c r="O44" s="568"/>
      <c r="P44" s="551" t="s">
        <v>71</v>
      </c>
      <c r="Q44" s="552"/>
      <c r="R44" s="552"/>
      <c r="S44" s="552"/>
      <c r="T44" s="552"/>
      <c r="U44" s="552"/>
      <c r="V44" s="553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72" t="s">
        <v>73</v>
      </c>
      <c r="B45" s="567"/>
      <c r="C45" s="567"/>
      <c r="D45" s="567"/>
      <c r="E45" s="567"/>
      <c r="F45" s="567"/>
      <c r="G45" s="567"/>
      <c r="H45" s="567"/>
      <c r="I45" s="567"/>
      <c r="J45" s="567"/>
      <c r="K45" s="567"/>
      <c r="L45" s="567"/>
      <c r="M45" s="567"/>
      <c r="N45" s="567"/>
      <c r="O45" s="567"/>
      <c r="P45" s="567"/>
      <c r="Q45" s="567"/>
      <c r="R45" s="567"/>
      <c r="S45" s="567"/>
      <c r="T45" s="567"/>
      <c r="U45" s="567"/>
      <c r="V45" s="567"/>
      <c r="W45" s="567"/>
      <c r="X45" s="567"/>
      <c r="Y45" s="567"/>
      <c r="Z45" s="567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4">
        <v>4680115884915</v>
      </c>
      <c r="E46" s="555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9"/>
      <c r="R46" s="559"/>
      <c r="S46" s="559"/>
      <c r="T46" s="560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67"/>
      <c r="C47" s="567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8"/>
      <c r="P47" s="551" t="s">
        <v>71</v>
      </c>
      <c r="Q47" s="552"/>
      <c r="R47" s="552"/>
      <c r="S47" s="552"/>
      <c r="T47" s="552"/>
      <c r="U47" s="552"/>
      <c r="V47" s="553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7"/>
      <c r="B48" s="567"/>
      <c r="C48" s="567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8"/>
      <c r="P48" s="551" t="s">
        <v>71</v>
      </c>
      <c r="Q48" s="552"/>
      <c r="R48" s="552"/>
      <c r="S48" s="552"/>
      <c r="T48" s="552"/>
      <c r="U48" s="552"/>
      <c r="V48" s="553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76" t="s">
        <v>117</v>
      </c>
      <c r="B49" s="567"/>
      <c r="C49" s="567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567"/>
      <c r="S49" s="567"/>
      <c r="T49" s="567"/>
      <c r="U49" s="567"/>
      <c r="V49" s="567"/>
      <c r="W49" s="567"/>
      <c r="X49" s="567"/>
      <c r="Y49" s="567"/>
      <c r="Z49" s="567"/>
      <c r="AA49" s="540"/>
      <c r="AB49" s="540"/>
      <c r="AC49" s="540"/>
    </row>
    <row r="50" spans="1:68" ht="14.25" customHeight="1" x14ac:dyDescent="0.25">
      <c r="A50" s="572" t="s">
        <v>101</v>
      </c>
      <c r="B50" s="567"/>
      <c r="C50" s="567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7"/>
      <c r="R50" s="567"/>
      <c r="S50" s="567"/>
      <c r="T50" s="567"/>
      <c r="U50" s="567"/>
      <c r="V50" s="567"/>
      <c r="W50" s="567"/>
      <c r="X50" s="567"/>
      <c r="Y50" s="567"/>
      <c r="Z50" s="567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4">
        <v>4680115885882</v>
      </c>
      <c r="E51" s="555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9"/>
      <c r="R51" s="559"/>
      <c r="S51" s="559"/>
      <c r="T51" s="560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4">
        <v>4680115881426</v>
      </c>
      <c r="E52" s="555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9"/>
      <c r="R52" s="559"/>
      <c r="S52" s="559"/>
      <c r="T52" s="560"/>
      <c r="U52" s="34"/>
      <c r="V52" s="34"/>
      <c r="W52" s="35" t="s">
        <v>69</v>
      </c>
      <c r="X52" s="545">
        <v>700</v>
      </c>
      <c r="Y52" s="546">
        <f t="shared" si="0"/>
        <v>702</v>
      </c>
      <c r="Z52" s="36">
        <f>IFERROR(IF(Y52=0,"",ROUNDUP(Y52/H52,0)*0.01898),"")</f>
        <v>1.2337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728.19444444444434</v>
      </c>
      <c r="BN52" s="64">
        <f t="shared" si="2"/>
        <v>730.27499999999986</v>
      </c>
      <c r="BO52" s="64">
        <f t="shared" si="3"/>
        <v>1.0127314814814814</v>
      </c>
      <c r="BP52" s="64">
        <f t="shared" si="4"/>
        <v>1.015625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4">
        <v>4680115880283</v>
      </c>
      <c r="E53" s="555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9"/>
      <c r="R53" s="559"/>
      <c r="S53" s="559"/>
      <c r="T53" s="560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4">
        <v>4680115881525</v>
      </c>
      <c r="E54" s="555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9"/>
      <c r="R54" s="559"/>
      <c r="S54" s="559"/>
      <c r="T54" s="560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4">
        <v>4680115885899</v>
      </c>
      <c r="E55" s="555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9"/>
      <c r="R55" s="559"/>
      <c r="S55" s="559"/>
      <c r="T55" s="560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4">
        <v>4680115881419</v>
      </c>
      <c r="E56" s="555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9"/>
      <c r="R56" s="559"/>
      <c r="S56" s="559"/>
      <c r="T56" s="560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67"/>
      <c r="C57" s="567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8"/>
      <c r="P57" s="551" t="s">
        <v>71</v>
      </c>
      <c r="Q57" s="552"/>
      <c r="R57" s="552"/>
      <c r="S57" s="552"/>
      <c r="T57" s="552"/>
      <c r="U57" s="552"/>
      <c r="V57" s="553"/>
      <c r="W57" s="37" t="s">
        <v>72</v>
      </c>
      <c r="X57" s="547">
        <f>IFERROR(X51/H51,"0")+IFERROR(X52/H52,"0")+IFERROR(X53/H53,"0")+IFERROR(X54/H54,"0")+IFERROR(X55/H55,"0")+IFERROR(X56/H56,"0")</f>
        <v>64.81481481481481</v>
      </c>
      <c r="Y57" s="547">
        <f>IFERROR(Y51/H51,"0")+IFERROR(Y52/H52,"0")+IFERROR(Y53/H53,"0")+IFERROR(Y54/H54,"0")+IFERROR(Y55/H55,"0")+IFERROR(Y56/H56,"0")</f>
        <v>65</v>
      </c>
      <c r="Z57" s="547">
        <f>IFERROR(IF(Z51="",0,Z51),"0")+IFERROR(IF(Z52="",0,Z52),"0")+IFERROR(IF(Z53="",0,Z53),"0")+IFERROR(IF(Z54="",0,Z54),"0")+IFERROR(IF(Z55="",0,Z55),"0")+IFERROR(IF(Z56="",0,Z56),"0")</f>
        <v>1.2337</v>
      </c>
      <c r="AA57" s="548"/>
      <c r="AB57" s="548"/>
      <c r="AC57" s="548"/>
    </row>
    <row r="58" spans="1:68" x14ac:dyDescent="0.2">
      <c r="A58" s="567"/>
      <c r="B58" s="567"/>
      <c r="C58" s="567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8"/>
      <c r="P58" s="551" t="s">
        <v>71</v>
      </c>
      <c r="Q58" s="552"/>
      <c r="R58" s="552"/>
      <c r="S58" s="552"/>
      <c r="T58" s="552"/>
      <c r="U58" s="552"/>
      <c r="V58" s="553"/>
      <c r="W58" s="37" t="s">
        <v>69</v>
      </c>
      <c r="X58" s="547">
        <f>IFERROR(SUM(X51:X56),"0")</f>
        <v>700</v>
      </c>
      <c r="Y58" s="547">
        <f>IFERROR(SUM(Y51:Y56),"0")</f>
        <v>702</v>
      </c>
      <c r="Z58" s="37"/>
      <c r="AA58" s="548"/>
      <c r="AB58" s="548"/>
      <c r="AC58" s="548"/>
    </row>
    <row r="59" spans="1:68" ht="14.25" customHeight="1" x14ac:dyDescent="0.25">
      <c r="A59" s="572" t="s">
        <v>136</v>
      </c>
      <c r="B59" s="567"/>
      <c r="C59" s="567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567"/>
      <c r="S59" s="567"/>
      <c r="T59" s="567"/>
      <c r="U59" s="567"/>
      <c r="V59" s="567"/>
      <c r="W59" s="567"/>
      <c r="X59" s="567"/>
      <c r="Y59" s="567"/>
      <c r="Z59" s="567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4">
        <v>4680115881440</v>
      </c>
      <c r="E60" s="555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9"/>
      <c r="R60" s="559"/>
      <c r="S60" s="559"/>
      <c r="T60" s="560"/>
      <c r="U60" s="34"/>
      <c r="V60" s="34"/>
      <c r="W60" s="35" t="s">
        <v>69</v>
      </c>
      <c r="X60" s="545">
        <v>20</v>
      </c>
      <c r="Y60" s="546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20.805555555555554</v>
      </c>
      <c r="BN60" s="64">
        <f>IFERROR(Y60*I60/H60,"0")</f>
        <v>22.47</v>
      </c>
      <c r="BO60" s="64">
        <f>IFERROR(1/J60*(X60/H60),"0")</f>
        <v>2.8935185185185182E-2</v>
      </c>
      <c r="BP60" s="64">
        <f>IFERROR(1/J60*(Y60/H60),"0")</f>
        <v>3.125E-2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54">
        <v>4680115885950</v>
      </c>
      <c r="E61" s="555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9"/>
      <c r="R61" s="559"/>
      <c r="S61" s="559"/>
      <c r="T61" s="560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4">
        <v>4680115881433</v>
      </c>
      <c r="E62" s="555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7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9"/>
      <c r="R62" s="559"/>
      <c r="S62" s="559"/>
      <c r="T62" s="560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67"/>
      <c r="C63" s="567"/>
      <c r="D63" s="567"/>
      <c r="E63" s="567"/>
      <c r="F63" s="567"/>
      <c r="G63" s="567"/>
      <c r="H63" s="567"/>
      <c r="I63" s="567"/>
      <c r="J63" s="567"/>
      <c r="K63" s="567"/>
      <c r="L63" s="567"/>
      <c r="M63" s="567"/>
      <c r="N63" s="567"/>
      <c r="O63" s="568"/>
      <c r="P63" s="551" t="s">
        <v>71</v>
      </c>
      <c r="Q63" s="552"/>
      <c r="R63" s="552"/>
      <c r="S63" s="552"/>
      <c r="T63" s="552"/>
      <c r="U63" s="552"/>
      <c r="V63" s="553"/>
      <c r="W63" s="37" t="s">
        <v>72</v>
      </c>
      <c r="X63" s="547">
        <f>IFERROR(X60/H60,"0")+IFERROR(X61/H61,"0")+IFERROR(X62/H62,"0")</f>
        <v>1.8518518518518516</v>
      </c>
      <c r="Y63" s="547">
        <f>IFERROR(Y60/H60,"0")+IFERROR(Y61/H61,"0")+IFERROR(Y62/H62,"0")</f>
        <v>2</v>
      </c>
      <c r="Z63" s="547">
        <f>IFERROR(IF(Z60="",0,Z60),"0")+IFERROR(IF(Z61="",0,Z61),"0")+IFERROR(IF(Z62="",0,Z62),"0")</f>
        <v>3.7960000000000001E-2</v>
      </c>
      <c r="AA63" s="548"/>
      <c r="AB63" s="548"/>
      <c r="AC63" s="548"/>
    </row>
    <row r="64" spans="1:68" x14ac:dyDescent="0.2">
      <c r="A64" s="567"/>
      <c r="B64" s="567"/>
      <c r="C64" s="567"/>
      <c r="D64" s="567"/>
      <c r="E64" s="567"/>
      <c r="F64" s="567"/>
      <c r="G64" s="567"/>
      <c r="H64" s="567"/>
      <c r="I64" s="567"/>
      <c r="J64" s="567"/>
      <c r="K64" s="567"/>
      <c r="L64" s="567"/>
      <c r="M64" s="567"/>
      <c r="N64" s="567"/>
      <c r="O64" s="568"/>
      <c r="P64" s="551" t="s">
        <v>71</v>
      </c>
      <c r="Q64" s="552"/>
      <c r="R64" s="552"/>
      <c r="S64" s="552"/>
      <c r="T64" s="552"/>
      <c r="U64" s="552"/>
      <c r="V64" s="553"/>
      <c r="W64" s="37" t="s">
        <v>69</v>
      </c>
      <c r="X64" s="547">
        <f>IFERROR(SUM(X60:X62),"0")</f>
        <v>20</v>
      </c>
      <c r="Y64" s="547">
        <f>IFERROR(SUM(Y60:Y62),"0")</f>
        <v>21.6</v>
      </c>
      <c r="Z64" s="37"/>
      <c r="AA64" s="548"/>
      <c r="AB64" s="548"/>
      <c r="AC64" s="548"/>
    </row>
    <row r="65" spans="1:68" ht="14.25" customHeight="1" x14ac:dyDescent="0.25">
      <c r="A65" s="572" t="s">
        <v>64</v>
      </c>
      <c r="B65" s="567"/>
      <c r="C65" s="567"/>
      <c r="D65" s="567"/>
      <c r="E65" s="567"/>
      <c r="F65" s="567"/>
      <c r="G65" s="567"/>
      <c r="H65" s="567"/>
      <c r="I65" s="567"/>
      <c r="J65" s="567"/>
      <c r="K65" s="567"/>
      <c r="L65" s="567"/>
      <c r="M65" s="567"/>
      <c r="N65" s="567"/>
      <c r="O65" s="567"/>
      <c r="P65" s="567"/>
      <c r="Q65" s="567"/>
      <c r="R65" s="567"/>
      <c r="S65" s="567"/>
      <c r="T65" s="567"/>
      <c r="U65" s="567"/>
      <c r="V65" s="567"/>
      <c r="W65" s="567"/>
      <c r="X65" s="567"/>
      <c r="Y65" s="567"/>
      <c r="Z65" s="567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54">
        <v>4680115885073</v>
      </c>
      <c r="E66" s="555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9"/>
      <c r="R66" s="559"/>
      <c r="S66" s="559"/>
      <c r="T66" s="560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54">
        <v>4680115885059</v>
      </c>
      <c r="E67" s="555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9"/>
      <c r="R67" s="559"/>
      <c r="S67" s="559"/>
      <c r="T67" s="560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54">
        <v>4680115885097</v>
      </c>
      <c r="E68" s="555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9"/>
      <c r="R68" s="559"/>
      <c r="S68" s="559"/>
      <c r="T68" s="560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67"/>
      <c r="C69" s="567"/>
      <c r="D69" s="567"/>
      <c r="E69" s="567"/>
      <c r="F69" s="567"/>
      <c r="G69" s="567"/>
      <c r="H69" s="567"/>
      <c r="I69" s="567"/>
      <c r="J69" s="567"/>
      <c r="K69" s="567"/>
      <c r="L69" s="567"/>
      <c r="M69" s="567"/>
      <c r="N69" s="567"/>
      <c r="O69" s="568"/>
      <c r="P69" s="551" t="s">
        <v>71</v>
      </c>
      <c r="Q69" s="552"/>
      <c r="R69" s="552"/>
      <c r="S69" s="552"/>
      <c r="T69" s="552"/>
      <c r="U69" s="552"/>
      <c r="V69" s="553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7"/>
      <c r="B70" s="567"/>
      <c r="C70" s="567"/>
      <c r="D70" s="567"/>
      <c r="E70" s="567"/>
      <c r="F70" s="567"/>
      <c r="G70" s="567"/>
      <c r="H70" s="567"/>
      <c r="I70" s="567"/>
      <c r="J70" s="567"/>
      <c r="K70" s="567"/>
      <c r="L70" s="567"/>
      <c r="M70" s="567"/>
      <c r="N70" s="567"/>
      <c r="O70" s="568"/>
      <c r="P70" s="551" t="s">
        <v>71</v>
      </c>
      <c r="Q70" s="552"/>
      <c r="R70" s="552"/>
      <c r="S70" s="552"/>
      <c r="T70" s="552"/>
      <c r="U70" s="552"/>
      <c r="V70" s="553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72" t="s">
        <v>73</v>
      </c>
      <c r="B71" s="567"/>
      <c r="C71" s="567"/>
      <c r="D71" s="567"/>
      <c r="E71" s="567"/>
      <c r="F71" s="567"/>
      <c r="G71" s="567"/>
      <c r="H71" s="567"/>
      <c r="I71" s="567"/>
      <c r="J71" s="567"/>
      <c r="K71" s="567"/>
      <c r="L71" s="567"/>
      <c r="M71" s="567"/>
      <c r="N71" s="567"/>
      <c r="O71" s="567"/>
      <c r="P71" s="567"/>
      <c r="Q71" s="567"/>
      <c r="R71" s="567"/>
      <c r="S71" s="567"/>
      <c r="T71" s="567"/>
      <c r="U71" s="567"/>
      <c r="V71" s="567"/>
      <c r="W71" s="567"/>
      <c r="X71" s="567"/>
      <c r="Y71" s="567"/>
      <c r="Z71" s="567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54">
        <v>4680115881891</v>
      </c>
      <c r="E72" s="555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6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9"/>
      <c r="R72" s="559"/>
      <c r="S72" s="559"/>
      <c r="T72" s="560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54">
        <v>4680115885769</v>
      </c>
      <c r="E73" s="555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9"/>
      <c r="R73" s="559"/>
      <c r="S73" s="559"/>
      <c r="T73" s="560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4">
        <v>4680115884311</v>
      </c>
      <c r="E74" s="555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9"/>
      <c r="R74" s="559"/>
      <c r="S74" s="559"/>
      <c r="T74" s="560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54">
        <v>4680115885929</v>
      </c>
      <c r="E75" s="555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9"/>
      <c r="R75" s="559"/>
      <c r="S75" s="559"/>
      <c r="T75" s="560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4">
        <v>4680115884403</v>
      </c>
      <c r="E76" s="555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9"/>
      <c r="R76" s="559"/>
      <c r="S76" s="559"/>
      <c r="T76" s="560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67"/>
      <c r="C77" s="567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8"/>
      <c r="P77" s="551" t="s">
        <v>71</v>
      </c>
      <c r="Q77" s="552"/>
      <c r="R77" s="552"/>
      <c r="S77" s="552"/>
      <c r="T77" s="552"/>
      <c r="U77" s="552"/>
      <c r="V77" s="553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7"/>
      <c r="B78" s="567"/>
      <c r="C78" s="567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68"/>
      <c r="P78" s="551" t="s">
        <v>71</v>
      </c>
      <c r="Q78" s="552"/>
      <c r="R78" s="552"/>
      <c r="S78" s="552"/>
      <c r="T78" s="552"/>
      <c r="U78" s="552"/>
      <c r="V78" s="553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72" t="s">
        <v>166</v>
      </c>
      <c r="B79" s="567"/>
      <c r="C79" s="567"/>
      <c r="D79" s="567"/>
      <c r="E79" s="567"/>
      <c r="F79" s="567"/>
      <c r="G79" s="567"/>
      <c r="H79" s="567"/>
      <c r="I79" s="567"/>
      <c r="J79" s="567"/>
      <c r="K79" s="567"/>
      <c r="L79" s="567"/>
      <c r="M79" s="567"/>
      <c r="N79" s="567"/>
      <c r="O79" s="567"/>
      <c r="P79" s="567"/>
      <c r="Q79" s="567"/>
      <c r="R79" s="567"/>
      <c r="S79" s="567"/>
      <c r="T79" s="567"/>
      <c r="U79" s="567"/>
      <c r="V79" s="567"/>
      <c r="W79" s="567"/>
      <c r="X79" s="567"/>
      <c r="Y79" s="567"/>
      <c r="Z79" s="567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4">
        <v>4680115881532</v>
      </c>
      <c r="E80" s="555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6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9"/>
      <c r="R80" s="559"/>
      <c r="S80" s="559"/>
      <c r="T80" s="560"/>
      <c r="U80" s="34"/>
      <c r="V80" s="34"/>
      <c r="W80" s="35" t="s">
        <v>69</v>
      </c>
      <c r="X80" s="545">
        <v>50</v>
      </c>
      <c r="Y80" s="546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52.78846153846154</v>
      </c>
      <c r="BN80" s="64">
        <f>IFERROR(Y80*I80/H80,"0")</f>
        <v>57.644999999999996</v>
      </c>
      <c r="BO80" s="64">
        <f>IFERROR(1/J80*(X80/H80),"0")</f>
        <v>0.10016025641025642</v>
      </c>
      <c r="BP80" s="64">
        <f>IFERROR(1/J80*(Y80/H80),"0")</f>
        <v>0.109375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4">
        <v>4680115881464</v>
      </c>
      <c r="E81" s="555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9"/>
      <c r="R81" s="559"/>
      <c r="S81" s="559"/>
      <c r="T81" s="560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67"/>
      <c r="C82" s="567"/>
      <c r="D82" s="567"/>
      <c r="E82" s="567"/>
      <c r="F82" s="567"/>
      <c r="G82" s="567"/>
      <c r="H82" s="567"/>
      <c r="I82" s="567"/>
      <c r="J82" s="567"/>
      <c r="K82" s="567"/>
      <c r="L82" s="567"/>
      <c r="M82" s="567"/>
      <c r="N82" s="567"/>
      <c r="O82" s="568"/>
      <c r="P82" s="551" t="s">
        <v>71</v>
      </c>
      <c r="Q82" s="552"/>
      <c r="R82" s="552"/>
      <c r="S82" s="552"/>
      <c r="T82" s="552"/>
      <c r="U82" s="552"/>
      <c r="V82" s="553"/>
      <c r="W82" s="37" t="s">
        <v>72</v>
      </c>
      <c r="X82" s="547">
        <f>IFERROR(X80/H80,"0")+IFERROR(X81/H81,"0")</f>
        <v>6.4102564102564106</v>
      </c>
      <c r="Y82" s="547">
        <f>IFERROR(Y80/H80,"0")+IFERROR(Y81/H81,"0")</f>
        <v>7</v>
      </c>
      <c r="Z82" s="547">
        <f>IFERROR(IF(Z80="",0,Z80),"0")+IFERROR(IF(Z81="",0,Z81),"0")</f>
        <v>0.13286000000000001</v>
      </c>
      <c r="AA82" s="548"/>
      <c r="AB82" s="548"/>
      <c r="AC82" s="548"/>
    </row>
    <row r="83" spans="1:68" x14ac:dyDescent="0.2">
      <c r="A83" s="567"/>
      <c r="B83" s="567"/>
      <c r="C83" s="567"/>
      <c r="D83" s="567"/>
      <c r="E83" s="567"/>
      <c r="F83" s="567"/>
      <c r="G83" s="567"/>
      <c r="H83" s="567"/>
      <c r="I83" s="567"/>
      <c r="J83" s="567"/>
      <c r="K83" s="567"/>
      <c r="L83" s="567"/>
      <c r="M83" s="567"/>
      <c r="N83" s="567"/>
      <c r="O83" s="568"/>
      <c r="P83" s="551" t="s">
        <v>71</v>
      </c>
      <c r="Q83" s="552"/>
      <c r="R83" s="552"/>
      <c r="S83" s="552"/>
      <c r="T83" s="552"/>
      <c r="U83" s="552"/>
      <c r="V83" s="553"/>
      <c r="W83" s="37" t="s">
        <v>69</v>
      </c>
      <c r="X83" s="547">
        <f>IFERROR(SUM(X80:X81),"0")</f>
        <v>50</v>
      </c>
      <c r="Y83" s="547">
        <f>IFERROR(SUM(Y80:Y81),"0")</f>
        <v>54.6</v>
      </c>
      <c r="Z83" s="37"/>
      <c r="AA83" s="548"/>
      <c r="AB83" s="548"/>
      <c r="AC83" s="548"/>
    </row>
    <row r="84" spans="1:68" ht="16.5" customHeight="1" x14ac:dyDescent="0.25">
      <c r="A84" s="576" t="s">
        <v>173</v>
      </c>
      <c r="B84" s="567"/>
      <c r="C84" s="567"/>
      <c r="D84" s="567"/>
      <c r="E84" s="567"/>
      <c r="F84" s="567"/>
      <c r="G84" s="567"/>
      <c r="H84" s="567"/>
      <c r="I84" s="567"/>
      <c r="J84" s="567"/>
      <c r="K84" s="567"/>
      <c r="L84" s="567"/>
      <c r="M84" s="567"/>
      <c r="N84" s="567"/>
      <c r="O84" s="567"/>
      <c r="P84" s="567"/>
      <c r="Q84" s="567"/>
      <c r="R84" s="567"/>
      <c r="S84" s="567"/>
      <c r="T84" s="567"/>
      <c r="U84" s="567"/>
      <c r="V84" s="567"/>
      <c r="W84" s="567"/>
      <c r="X84" s="567"/>
      <c r="Y84" s="567"/>
      <c r="Z84" s="567"/>
      <c r="AA84" s="540"/>
      <c r="AB84" s="540"/>
      <c r="AC84" s="540"/>
    </row>
    <row r="85" spans="1:68" ht="14.25" customHeight="1" x14ac:dyDescent="0.25">
      <c r="A85" s="572" t="s">
        <v>101</v>
      </c>
      <c r="B85" s="567"/>
      <c r="C85" s="567"/>
      <c r="D85" s="567"/>
      <c r="E85" s="567"/>
      <c r="F85" s="567"/>
      <c r="G85" s="567"/>
      <c r="H85" s="567"/>
      <c r="I85" s="567"/>
      <c r="J85" s="567"/>
      <c r="K85" s="567"/>
      <c r="L85" s="567"/>
      <c r="M85" s="567"/>
      <c r="N85" s="567"/>
      <c r="O85" s="567"/>
      <c r="P85" s="567"/>
      <c r="Q85" s="567"/>
      <c r="R85" s="567"/>
      <c r="S85" s="567"/>
      <c r="T85" s="567"/>
      <c r="U85" s="567"/>
      <c r="V85" s="567"/>
      <c r="W85" s="567"/>
      <c r="X85" s="567"/>
      <c r="Y85" s="567"/>
      <c r="Z85" s="567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4">
        <v>4680115881327</v>
      </c>
      <c r="E86" s="555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9"/>
      <c r="R86" s="559"/>
      <c r="S86" s="559"/>
      <c r="T86" s="560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54">
        <v>4680115881518</v>
      </c>
      <c r="E87" s="555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9"/>
      <c r="R87" s="559"/>
      <c r="S87" s="559"/>
      <c r="T87" s="560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4">
        <v>4680115881303</v>
      </c>
      <c r="E88" s="555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9"/>
      <c r="R88" s="559"/>
      <c r="S88" s="559"/>
      <c r="T88" s="560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6"/>
      <c r="B89" s="567"/>
      <c r="C89" s="567"/>
      <c r="D89" s="567"/>
      <c r="E89" s="567"/>
      <c r="F89" s="567"/>
      <c r="G89" s="567"/>
      <c r="H89" s="567"/>
      <c r="I89" s="567"/>
      <c r="J89" s="567"/>
      <c r="K89" s="567"/>
      <c r="L89" s="567"/>
      <c r="M89" s="567"/>
      <c r="N89" s="567"/>
      <c r="O89" s="568"/>
      <c r="P89" s="551" t="s">
        <v>71</v>
      </c>
      <c r="Q89" s="552"/>
      <c r="R89" s="552"/>
      <c r="S89" s="552"/>
      <c r="T89" s="552"/>
      <c r="U89" s="552"/>
      <c r="V89" s="553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67"/>
      <c r="B90" s="567"/>
      <c r="C90" s="567"/>
      <c r="D90" s="567"/>
      <c r="E90" s="567"/>
      <c r="F90" s="567"/>
      <c r="G90" s="567"/>
      <c r="H90" s="567"/>
      <c r="I90" s="567"/>
      <c r="J90" s="567"/>
      <c r="K90" s="567"/>
      <c r="L90" s="567"/>
      <c r="M90" s="567"/>
      <c r="N90" s="567"/>
      <c r="O90" s="568"/>
      <c r="P90" s="551" t="s">
        <v>71</v>
      </c>
      <c r="Q90" s="552"/>
      <c r="R90" s="552"/>
      <c r="S90" s="552"/>
      <c r="T90" s="552"/>
      <c r="U90" s="552"/>
      <c r="V90" s="553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72" t="s">
        <v>73</v>
      </c>
      <c r="B91" s="567"/>
      <c r="C91" s="567"/>
      <c r="D91" s="567"/>
      <c r="E91" s="567"/>
      <c r="F91" s="567"/>
      <c r="G91" s="567"/>
      <c r="H91" s="567"/>
      <c r="I91" s="567"/>
      <c r="J91" s="567"/>
      <c r="K91" s="567"/>
      <c r="L91" s="567"/>
      <c r="M91" s="567"/>
      <c r="N91" s="567"/>
      <c r="O91" s="567"/>
      <c r="P91" s="567"/>
      <c r="Q91" s="567"/>
      <c r="R91" s="567"/>
      <c r="S91" s="567"/>
      <c r="T91" s="567"/>
      <c r="U91" s="567"/>
      <c r="V91" s="567"/>
      <c r="W91" s="567"/>
      <c r="X91" s="567"/>
      <c r="Y91" s="567"/>
      <c r="Z91" s="567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4">
        <v>4607091386967</v>
      </c>
      <c r="E92" s="555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22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9"/>
      <c r="R92" s="559"/>
      <c r="S92" s="559"/>
      <c r="T92" s="560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54">
        <v>4680115884953</v>
      </c>
      <c r="E93" s="555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6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9"/>
      <c r="R93" s="559"/>
      <c r="S93" s="559"/>
      <c r="T93" s="560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4">
        <v>4607091385731</v>
      </c>
      <c r="E94" s="555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9"/>
      <c r="R94" s="559"/>
      <c r="S94" s="559"/>
      <c r="T94" s="560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4">
        <v>4680115880894</v>
      </c>
      <c r="E95" s="555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9"/>
      <c r="R95" s="559"/>
      <c r="S95" s="559"/>
      <c r="T95" s="560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67"/>
      <c r="C96" s="567"/>
      <c r="D96" s="567"/>
      <c r="E96" s="567"/>
      <c r="F96" s="567"/>
      <c r="G96" s="567"/>
      <c r="H96" s="567"/>
      <c r="I96" s="567"/>
      <c r="J96" s="567"/>
      <c r="K96" s="567"/>
      <c r="L96" s="567"/>
      <c r="M96" s="567"/>
      <c r="N96" s="567"/>
      <c r="O96" s="568"/>
      <c r="P96" s="551" t="s">
        <v>71</v>
      </c>
      <c r="Q96" s="552"/>
      <c r="R96" s="552"/>
      <c r="S96" s="552"/>
      <c r="T96" s="552"/>
      <c r="U96" s="552"/>
      <c r="V96" s="553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67"/>
      <c r="B97" s="567"/>
      <c r="C97" s="567"/>
      <c r="D97" s="567"/>
      <c r="E97" s="567"/>
      <c r="F97" s="567"/>
      <c r="G97" s="567"/>
      <c r="H97" s="567"/>
      <c r="I97" s="567"/>
      <c r="J97" s="567"/>
      <c r="K97" s="567"/>
      <c r="L97" s="567"/>
      <c r="M97" s="567"/>
      <c r="N97" s="567"/>
      <c r="O97" s="568"/>
      <c r="P97" s="551" t="s">
        <v>71</v>
      </c>
      <c r="Q97" s="552"/>
      <c r="R97" s="552"/>
      <c r="S97" s="552"/>
      <c r="T97" s="552"/>
      <c r="U97" s="552"/>
      <c r="V97" s="553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76" t="s">
        <v>192</v>
      </c>
      <c r="B98" s="567"/>
      <c r="C98" s="567"/>
      <c r="D98" s="567"/>
      <c r="E98" s="567"/>
      <c r="F98" s="567"/>
      <c r="G98" s="567"/>
      <c r="H98" s="567"/>
      <c r="I98" s="567"/>
      <c r="J98" s="567"/>
      <c r="K98" s="567"/>
      <c r="L98" s="567"/>
      <c r="M98" s="567"/>
      <c r="N98" s="567"/>
      <c r="O98" s="567"/>
      <c r="P98" s="567"/>
      <c r="Q98" s="567"/>
      <c r="R98" s="567"/>
      <c r="S98" s="567"/>
      <c r="T98" s="567"/>
      <c r="U98" s="567"/>
      <c r="V98" s="567"/>
      <c r="W98" s="567"/>
      <c r="X98" s="567"/>
      <c r="Y98" s="567"/>
      <c r="Z98" s="567"/>
      <c r="AA98" s="540"/>
      <c r="AB98" s="540"/>
      <c r="AC98" s="540"/>
    </row>
    <row r="99" spans="1:68" ht="14.25" customHeight="1" x14ac:dyDescent="0.25">
      <c r="A99" s="572" t="s">
        <v>101</v>
      </c>
      <c r="B99" s="567"/>
      <c r="C99" s="567"/>
      <c r="D99" s="567"/>
      <c r="E99" s="567"/>
      <c r="F99" s="567"/>
      <c r="G99" s="567"/>
      <c r="H99" s="567"/>
      <c r="I99" s="567"/>
      <c r="J99" s="567"/>
      <c r="K99" s="567"/>
      <c r="L99" s="567"/>
      <c r="M99" s="567"/>
      <c r="N99" s="567"/>
      <c r="O99" s="567"/>
      <c r="P99" s="567"/>
      <c r="Q99" s="567"/>
      <c r="R99" s="567"/>
      <c r="S99" s="567"/>
      <c r="T99" s="567"/>
      <c r="U99" s="567"/>
      <c r="V99" s="567"/>
      <c r="W99" s="567"/>
      <c r="X99" s="567"/>
      <c r="Y99" s="567"/>
      <c r="Z99" s="567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4">
        <v>4680115882133</v>
      </c>
      <c r="E100" s="555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9"/>
      <c r="R100" s="559"/>
      <c r="S100" s="559"/>
      <c r="T100" s="560"/>
      <c r="U100" s="34"/>
      <c r="V100" s="34"/>
      <c r="W100" s="35" t="s">
        <v>69</v>
      </c>
      <c r="X100" s="545">
        <v>10</v>
      </c>
      <c r="Y100" s="546">
        <f>IFERROR(IF(X100="",0,CEILING((X100/$H100),1)*$H100),"")</f>
        <v>10.8</v>
      </c>
      <c r="Z100" s="36">
        <f>IFERROR(IF(Y100=0,"",ROUNDUP(Y100/H100,0)*0.01898),"")</f>
        <v>1.898E-2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10.402777777777777</v>
      </c>
      <c r="BN100" s="64">
        <f>IFERROR(Y100*I100/H100,"0")</f>
        <v>11.234999999999999</v>
      </c>
      <c r="BO100" s="64">
        <f>IFERROR(1/J100*(X100/H100),"0")</f>
        <v>1.4467592592592591E-2</v>
      </c>
      <c r="BP100" s="64">
        <f>IFERROR(1/J100*(Y100/H100),"0")</f>
        <v>1.5625E-2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4">
        <v>4680115880269</v>
      </c>
      <c r="E101" s="555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9"/>
      <c r="R101" s="559"/>
      <c r="S101" s="559"/>
      <c r="T101" s="560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4">
        <v>4680115880429</v>
      </c>
      <c r="E102" s="555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9"/>
      <c r="R102" s="559"/>
      <c r="S102" s="559"/>
      <c r="T102" s="560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4">
        <v>4680115881457</v>
      </c>
      <c r="E103" s="555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9"/>
      <c r="R103" s="559"/>
      <c r="S103" s="559"/>
      <c r="T103" s="560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67"/>
      <c r="C104" s="567"/>
      <c r="D104" s="567"/>
      <c r="E104" s="567"/>
      <c r="F104" s="567"/>
      <c r="G104" s="567"/>
      <c r="H104" s="567"/>
      <c r="I104" s="567"/>
      <c r="J104" s="567"/>
      <c r="K104" s="567"/>
      <c r="L104" s="567"/>
      <c r="M104" s="567"/>
      <c r="N104" s="567"/>
      <c r="O104" s="568"/>
      <c r="P104" s="551" t="s">
        <v>71</v>
      </c>
      <c r="Q104" s="552"/>
      <c r="R104" s="552"/>
      <c r="S104" s="552"/>
      <c r="T104" s="552"/>
      <c r="U104" s="552"/>
      <c r="V104" s="553"/>
      <c r="W104" s="37" t="s">
        <v>72</v>
      </c>
      <c r="X104" s="547">
        <f>IFERROR(X100/H100,"0")+IFERROR(X101/H101,"0")+IFERROR(X102/H102,"0")+IFERROR(X103/H103,"0")</f>
        <v>0.92592592592592582</v>
      </c>
      <c r="Y104" s="547">
        <f>IFERROR(Y100/H100,"0")+IFERROR(Y101/H101,"0")+IFERROR(Y102/H102,"0")+IFERROR(Y103/H103,"0")</f>
        <v>1</v>
      </c>
      <c r="Z104" s="547">
        <f>IFERROR(IF(Z100="",0,Z100),"0")+IFERROR(IF(Z101="",0,Z101),"0")+IFERROR(IF(Z102="",0,Z102),"0")+IFERROR(IF(Z103="",0,Z103),"0")</f>
        <v>1.898E-2</v>
      </c>
      <c r="AA104" s="548"/>
      <c r="AB104" s="548"/>
      <c r="AC104" s="548"/>
    </row>
    <row r="105" spans="1:68" x14ac:dyDescent="0.2">
      <c r="A105" s="567"/>
      <c r="B105" s="567"/>
      <c r="C105" s="567"/>
      <c r="D105" s="567"/>
      <c r="E105" s="567"/>
      <c r="F105" s="567"/>
      <c r="G105" s="567"/>
      <c r="H105" s="567"/>
      <c r="I105" s="567"/>
      <c r="J105" s="567"/>
      <c r="K105" s="567"/>
      <c r="L105" s="567"/>
      <c r="M105" s="567"/>
      <c r="N105" s="567"/>
      <c r="O105" s="568"/>
      <c r="P105" s="551" t="s">
        <v>71</v>
      </c>
      <c r="Q105" s="552"/>
      <c r="R105" s="552"/>
      <c r="S105" s="552"/>
      <c r="T105" s="552"/>
      <c r="U105" s="552"/>
      <c r="V105" s="553"/>
      <c r="W105" s="37" t="s">
        <v>69</v>
      </c>
      <c r="X105" s="547">
        <f>IFERROR(SUM(X100:X103),"0")</f>
        <v>10</v>
      </c>
      <c r="Y105" s="547">
        <f>IFERROR(SUM(Y100:Y103),"0")</f>
        <v>10.8</v>
      </c>
      <c r="Z105" s="37"/>
      <c r="AA105" s="548"/>
      <c r="AB105" s="548"/>
      <c r="AC105" s="548"/>
    </row>
    <row r="106" spans="1:68" ht="14.25" customHeight="1" x14ac:dyDescent="0.25">
      <c r="A106" s="572" t="s">
        <v>136</v>
      </c>
      <c r="B106" s="567"/>
      <c r="C106" s="567"/>
      <c r="D106" s="567"/>
      <c r="E106" s="567"/>
      <c r="F106" s="567"/>
      <c r="G106" s="567"/>
      <c r="H106" s="567"/>
      <c r="I106" s="567"/>
      <c r="J106" s="567"/>
      <c r="K106" s="567"/>
      <c r="L106" s="567"/>
      <c r="M106" s="567"/>
      <c r="N106" s="567"/>
      <c r="O106" s="567"/>
      <c r="P106" s="567"/>
      <c r="Q106" s="567"/>
      <c r="R106" s="567"/>
      <c r="S106" s="567"/>
      <c r="T106" s="567"/>
      <c r="U106" s="567"/>
      <c r="V106" s="567"/>
      <c r="W106" s="567"/>
      <c r="X106" s="567"/>
      <c r="Y106" s="567"/>
      <c r="Z106" s="567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4">
        <v>4680115881488</v>
      </c>
      <c r="E107" s="555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9"/>
      <c r="R107" s="559"/>
      <c r="S107" s="559"/>
      <c r="T107" s="560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4">
        <v>4680115882775</v>
      </c>
      <c r="E108" s="555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6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9"/>
      <c r="R108" s="559"/>
      <c r="S108" s="559"/>
      <c r="T108" s="560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4">
        <v>4680115880658</v>
      </c>
      <c r="E109" s="555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8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9"/>
      <c r="R109" s="559"/>
      <c r="S109" s="559"/>
      <c r="T109" s="560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67"/>
      <c r="C110" s="567"/>
      <c r="D110" s="567"/>
      <c r="E110" s="567"/>
      <c r="F110" s="567"/>
      <c r="G110" s="567"/>
      <c r="H110" s="567"/>
      <c r="I110" s="567"/>
      <c r="J110" s="567"/>
      <c r="K110" s="567"/>
      <c r="L110" s="567"/>
      <c r="M110" s="567"/>
      <c r="N110" s="567"/>
      <c r="O110" s="568"/>
      <c r="P110" s="551" t="s">
        <v>71</v>
      </c>
      <c r="Q110" s="552"/>
      <c r="R110" s="552"/>
      <c r="S110" s="552"/>
      <c r="T110" s="552"/>
      <c r="U110" s="552"/>
      <c r="V110" s="553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7"/>
      <c r="B111" s="567"/>
      <c r="C111" s="567"/>
      <c r="D111" s="567"/>
      <c r="E111" s="567"/>
      <c r="F111" s="567"/>
      <c r="G111" s="567"/>
      <c r="H111" s="567"/>
      <c r="I111" s="567"/>
      <c r="J111" s="567"/>
      <c r="K111" s="567"/>
      <c r="L111" s="567"/>
      <c r="M111" s="567"/>
      <c r="N111" s="567"/>
      <c r="O111" s="568"/>
      <c r="P111" s="551" t="s">
        <v>71</v>
      </c>
      <c r="Q111" s="552"/>
      <c r="R111" s="552"/>
      <c r="S111" s="552"/>
      <c r="T111" s="552"/>
      <c r="U111" s="552"/>
      <c r="V111" s="553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72" t="s">
        <v>73</v>
      </c>
      <c r="B112" s="567"/>
      <c r="C112" s="567"/>
      <c r="D112" s="567"/>
      <c r="E112" s="567"/>
      <c r="F112" s="567"/>
      <c r="G112" s="567"/>
      <c r="H112" s="567"/>
      <c r="I112" s="567"/>
      <c r="J112" s="567"/>
      <c r="K112" s="567"/>
      <c r="L112" s="567"/>
      <c r="M112" s="567"/>
      <c r="N112" s="567"/>
      <c r="O112" s="567"/>
      <c r="P112" s="567"/>
      <c r="Q112" s="567"/>
      <c r="R112" s="567"/>
      <c r="S112" s="567"/>
      <c r="T112" s="567"/>
      <c r="U112" s="567"/>
      <c r="V112" s="567"/>
      <c r="W112" s="567"/>
      <c r="X112" s="567"/>
      <c r="Y112" s="567"/>
      <c r="Z112" s="567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4">
        <v>4607091385168</v>
      </c>
      <c r="E113" s="555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9"/>
      <c r="R113" s="559"/>
      <c r="S113" s="559"/>
      <c r="T113" s="560"/>
      <c r="U113" s="34"/>
      <c r="V113" s="34"/>
      <c r="W113" s="35" t="s">
        <v>69</v>
      </c>
      <c r="X113" s="545">
        <v>30</v>
      </c>
      <c r="Y113" s="546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31.9</v>
      </c>
      <c r="BN113" s="64">
        <f>IFERROR(Y113*I113/H113,"0")</f>
        <v>34.451999999999998</v>
      </c>
      <c r="BO113" s="64">
        <f>IFERROR(1/J113*(X113/H113),"0")</f>
        <v>5.7870370370370371E-2</v>
      </c>
      <c r="BP113" s="64">
        <f>IFERROR(1/J113*(Y113/H113),"0")</f>
        <v>6.25E-2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4">
        <v>4607091383256</v>
      </c>
      <c r="E114" s="555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4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9"/>
      <c r="R114" s="559"/>
      <c r="S114" s="559"/>
      <c r="T114" s="560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4">
        <v>4607091385748</v>
      </c>
      <c r="E115" s="555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9"/>
      <c r="R115" s="559"/>
      <c r="S115" s="559"/>
      <c r="T115" s="560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4">
        <v>4680115884533</v>
      </c>
      <c r="E116" s="555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1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9"/>
      <c r="R116" s="559"/>
      <c r="S116" s="559"/>
      <c r="T116" s="560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67"/>
      <c r="C117" s="567"/>
      <c r="D117" s="567"/>
      <c r="E117" s="567"/>
      <c r="F117" s="567"/>
      <c r="G117" s="567"/>
      <c r="H117" s="567"/>
      <c r="I117" s="567"/>
      <c r="J117" s="567"/>
      <c r="K117" s="567"/>
      <c r="L117" s="567"/>
      <c r="M117" s="567"/>
      <c r="N117" s="567"/>
      <c r="O117" s="568"/>
      <c r="P117" s="551" t="s">
        <v>71</v>
      </c>
      <c r="Q117" s="552"/>
      <c r="R117" s="552"/>
      <c r="S117" s="552"/>
      <c r="T117" s="552"/>
      <c r="U117" s="552"/>
      <c r="V117" s="553"/>
      <c r="W117" s="37" t="s">
        <v>72</v>
      </c>
      <c r="X117" s="547">
        <f>IFERROR(X113/H113,"0")+IFERROR(X114/H114,"0")+IFERROR(X115/H115,"0")+IFERROR(X116/H116,"0")</f>
        <v>3.7037037037037037</v>
      </c>
      <c r="Y117" s="547">
        <f>IFERROR(Y113/H113,"0")+IFERROR(Y114/H114,"0")+IFERROR(Y115/H115,"0")+IFERROR(Y116/H116,"0")</f>
        <v>4</v>
      </c>
      <c r="Z117" s="547">
        <f>IFERROR(IF(Z113="",0,Z113),"0")+IFERROR(IF(Z114="",0,Z114),"0")+IFERROR(IF(Z115="",0,Z115),"0")+IFERROR(IF(Z116="",0,Z116),"0")</f>
        <v>7.5920000000000001E-2</v>
      </c>
      <c r="AA117" s="548"/>
      <c r="AB117" s="548"/>
      <c r="AC117" s="548"/>
    </row>
    <row r="118" spans="1:68" x14ac:dyDescent="0.2">
      <c r="A118" s="567"/>
      <c r="B118" s="567"/>
      <c r="C118" s="567"/>
      <c r="D118" s="567"/>
      <c r="E118" s="567"/>
      <c r="F118" s="567"/>
      <c r="G118" s="567"/>
      <c r="H118" s="567"/>
      <c r="I118" s="567"/>
      <c r="J118" s="567"/>
      <c r="K118" s="567"/>
      <c r="L118" s="567"/>
      <c r="M118" s="567"/>
      <c r="N118" s="567"/>
      <c r="O118" s="568"/>
      <c r="P118" s="551" t="s">
        <v>71</v>
      </c>
      <c r="Q118" s="552"/>
      <c r="R118" s="552"/>
      <c r="S118" s="552"/>
      <c r="T118" s="552"/>
      <c r="U118" s="552"/>
      <c r="V118" s="553"/>
      <c r="W118" s="37" t="s">
        <v>69</v>
      </c>
      <c r="X118" s="547">
        <f>IFERROR(SUM(X113:X116),"0")</f>
        <v>30</v>
      </c>
      <c r="Y118" s="547">
        <f>IFERROR(SUM(Y113:Y116),"0")</f>
        <v>32.4</v>
      </c>
      <c r="Z118" s="37"/>
      <c r="AA118" s="548"/>
      <c r="AB118" s="548"/>
      <c r="AC118" s="548"/>
    </row>
    <row r="119" spans="1:68" ht="14.25" customHeight="1" x14ac:dyDescent="0.25">
      <c r="A119" s="572" t="s">
        <v>166</v>
      </c>
      <c r="B119" s="567"/>
      <c r="C119" s="567"/>
      <c r="D119" s="567"/>
      <c r="E119" s="567"/>
      <c r="F119" s="567"/>
      <c r="G119" s="567"/>
      <c r="H119" s="567"/>
      <c r="I119" s="567"/>
      <c r="J119" s="567"/>
      <c r="K119" s="567"/>
      <c r="L119" s="567"/>
      <c r="M119" s="567"/>
      <c r="N119" s="567"/>
      <c r="O119" s="567"/>
      <c r="P119" s="567"/>
      <c r="Q119" s="567"/>
      <c r="R119" s="567"/>
      <c r="S119" s="567"/>
      <c r="T119" s="567"/>
      <c r="U119" s="567"/>
      <c r="V119" s="567"/>
      <c r="W119" s="567"/>
      <c r="X119" s="567"/>
      <c r="Y119" s="567"/>
      <c r="Z119" s="567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4">
        <v>4680115880238</v>
      </c>
      <c r="E120" s="555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9"/>
      <c r="R120" s="559"/>
      <c r="S120" s="559"/>
      <c r="T120" s="560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67"/>
      <c r="C121" s="567"/>
      <c r="D121" s="567"/>
      <c r="E121" s="567"/>
      <c r="F121" s="567"/>
      <c r="G121" s="567"/>
      <c r="H121" s="567"/>
      <c r="I121" s="567"/>
      <c r="J121" s="567"/>
      <c r="K121" s="567"/>
      <c r="L121" s="567"/>
      <c r="M121" s="567"/>
      <c r="N121" s="567"/>
      <c r="O121" s="568"/>
      <c r="P121" s="551" t="s">
        <v>71</v>
      </c>
      <c r="Q121" s="552"/>
      <c r="R121" s="552"/>
      <c r="S121" s="552"/>
      <c r="T121" s="552"/>
      <c r="U121" s="552"/>
      <c r="V121" s="553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7"/>
      <c r="B122" s="567"/>
      <c r="C122" s="567"/>
      <c r="D122" s="567"/>
      <c r="E122" s="567"/>
      <c r="F122" s="567"/>
      <c r="G122" s="567"/>
      <c r="H122" s="567"/>
      <c r="I122" s="567"/>
      <c r="J122" s="567"/>
      <c r="K122" s="567"/>
      <c r="L122" s="567"/>
      <c r="M122" s="567"/>
      <c r="N122" s="567"/>
      <c r="O122" s="568"/>
      <c r="P122" s="551" t="s">
        <v>71</v>
      </c>
      <c r="Q122" s="552"/>
      <c r="R122" s="552"/>
      <c r="S122" s="552"/>
      <c r="T122" s="552"/>
      <c r="U122" s="552"/>
      <c r="V122" s="553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76" t="s">
        <v>222</v>
      </c>
      <c r="B123" s="567"/>
      <c r="C123" s="567"/>
      <c r="D123" s="567"/>
      <c r="E123" s="567"/>
      <c r="F123" s="567"/>
      <c r="G123" s="567"/>
      <c r="H123" s="567"/>
      <c r="I123" s="567"/>
      <c r="J123" s="567"/>
      <c r="K123" s="567"/>
      <c r="L123" s="567"/>
      <c r="M123" s="567"/>
      <c r="N123" s="567"/>
      <c r="O123" s="567"/>
      <c r="P123" s="567"/>
      <c r="Q123" s="567"/>
      <c r="R123" s="567"/>
      <c r="S123" s="567"/>
      <c r="T123" s="567"/>
      <c r="U123" s="567"/>
      <c r="V123" s="567"/>
      <c r="W123" s="567"/>
      <c r="X123" s="567"/>
      <c r="Y123" s="567"/>
      <c r="Z123" s="567"/>
      <c r="AA123" s="540"/>
      <c r="AB123" s="540"/>
      <c r="AC123" s="540"/>
    </row>
    <row r="124" spans="1:68" ht="14.25" customHeight="1" x14ac:dyDescent="0.25">
      <c r="A124" s="572" t="s">
        <v>101</v>
      </c>
      <c r="B124" s="567"/>
      <c r="C124" s="567"/>
      <c r="D124" s="567"/>
      <c r="E124" s="567"/>
      <c r="F124" s="567"/>
      <c r="G124" s="567"/>
      <c r="H124" s="567"/>
      <c r="I124" s="567"/>
      <c r="J124" s="567"/>
      <c r="K124" s="567"/>
      <c r="L124" s="567"/>
      <c r="M124" s="567"/>
      <c r="N124" s="567"/>
      <c r="O124" s="567"/>
      <c r="P124" s="567"/>
      <c r="Q124" s="567"/>
      <c r="R124" s="567"/>
      <c r="S124" s="567"/>
      <c r="T124" s="567"/>
      <c r="U124" s="567"/>
      <c r="V124" s="567"/>
      <c r="W124" s="567"/>
      <c r="X124" s="567"/>
      <c r="Y124" s="567"/>
      <c r="Z124" s="567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4">
        <v>4680115882577</v>
      </c>
      <c r="E125" s="555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5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9"/>
      <c r="R125" s="559"/>
      <c r="S125" s="559"/>
      <c r="T125" s="560"/>
      <c r="U125" s="34"/>
      <c r="V125" s="34"/>
      <c r="W125" s="35" t="s">
        <v>69</v>
      </c>
      <c r="X125" s="545">
        <v>9</v>
      </c>
      <c r="Y125" s="546">
        <f>IFERROR(IF(X125="",0,CEILING((X125/$H125),1)*$H125),"")</f>
        <v>9.6000000000000014</v>
      </c>
      <c r="Z125" s="36">
        <f>IFERROR(IF(Y125=0,"",ROUNDUP(Y125/H125,0)*0.00651),"")</f>
        <v>1.9529999999999999E-2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9.5062499999999996</v>
      </c>
      <c r="BN125" s="64">
        <f>IFERROR(Y125*I125/H125,"0")</f>
        <v>10.139999999999999</v>
      </c>
      <c r="BO125" s="64">
        <f>IFERROR(1/J125*(X125/H125),"0")</f>
        <v>1.5453296703296704E-2</v>
      </c>
      <c r="BP125" s="64">
        <f>IFERROR(1/J125*(Y125/H125),"0")</f>
        <v>1.6483516483516487E-2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4">
        <v>4680115882577</v>
      </c>
      <c r="E126" s="555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9"/>
      <c r="R126" s="559"/>
      <c r="S126" s="559"/>
      <c r="T126" s="560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67"/>
      <c r="C127" s="567"/>
      <c r="D127" s="567"/>
      <c r="E127" s="567"/>
      <c r="F127" s="567"/>
      <c r="G127" s="567"/>
      <c r="H127" s="567"/>
      <c r="I127" s="567"/>
      <c r="J127" s="567"/>
      <c r="K127" s="567"/>
      <c r="L127" s="567"/>
      <c r="M127" s="567"/>
      <c r="N127" s="567"/>
      <c r="O127" s="568"/>
      <c r="P127" s="551" t="s">
        <v>71</v>
      </c>
      <c r="Q127" s="552"/>
      <c r="R127" s="552"/>
      <c r="S127" s="552"/>
      <c r="T127" s="552"/>
      <c r="U127" s="552"/>
      <c r="V127" s="553"/>
      <c r="W127" s="37" t="s">
        <v>72</v>
      </c>
      <c r="X127" s="547">
        <f>IFERROR(X125/H125,"0")+IFERROR(X126/H126,"0")</f>
        <v>2.8125</v>
      </c>
      <c r="Y127" s="547">
        <f>IFERROR(Y125/H125,"0")+IFERROR(Y126/H126,"0")</f>
        <v>3.0000000000000004</v>
      </c>
      <c r="Z127" s="547">
        <f>IFERROR(IF(Z125="",0,Z125),"0")+IFERROR(IF(Z126="",0,Z126),"0")</f>
        <v>1.9529999999999999E-2</v>
      </c>
      <c r="AA127" s="548"/>
      <c r="AB127" s="548"/>
      <c r="AC127" s="548"/>
    </row>
    <row r="128" spans="1:68" x14ac:dyDescent="0.2">
      <c r="A128" s="567"/>
      <c r="B128" s="567"/>
      <c r="C128" s="567"/>
      <c r="D128" s="567"/>
      <c r="E128" s="567"/>
      <c r="F128" s="567"/>
      <c r="G128" s="567"/>
      <c r="H128" s="567"/>
      <c r="I128" s="567"/>
      <c r="J128" s="567"/>
      <c r="K128" s="567"/>
      <c r="L128" s="567"/>
      <c r="M128" s="567"/>
      <c r="N128" s="567"/>
      <c r="O128" s="568"/>
      <c r="P128" s="551" t="s">
        <v>71</v>
      </c>
      <c r="Q128" s="552"/>
      <c r="R128" s="552"/>
      <c r="S128" s="552"/>
      <c r="T128" s="552"/>
      <c r="U128" s="552"/>
      <c r="V128" s="553"/>
      <c r="W128" s="37" t="s">
        <v>69</v>
      </c>
      <c r="X128" s="547">
        <f>IFERROR(SUM(X125:X126),"0")</f>
        <v>9</v>
      </c>
      <c r="Y128" s="547">
        <f>IFERROR(SUM(Y125:Y126),"0")</f>
        <v>9.6000000000000014</v>
      </c>
      <c r="Z128" s="37"/>
      <c r="AA128" s="548"/>
      <c r="AB128" s="548"/>
      <c r="AC128" s="548"/>
    </row>
    <row r="129" spans="1:68" ht="14.25" customHeight="1" x14ac:dyDescent="0.25">
      <c r="A129" s="572" t="s">
        <v>64</v>
      </c>
      <c r="B129" s="567"/>
      <c r="C129" s="567"/>
      <c r="D129" s="567"/>
      <c r="E129" s="567"/>
      <c r="F129" s="567"/>
      <c r="G129" s="567"/>
      <c r="H129" s="567"/>
      <c r="I129" s="567"/>
      <c r="J129" s="567"/>
      <c r="K129" s="567"/>
      <c r="L129" s="567"/>
      <c r="M129" s="567"/>
      <c r="N129" s="567"/>
      <c r="O129" s="567"/>
      <c r="P129" s="567"/>
      <c r="Q129" s="567"/>
      <c r="R129" s="567"/>
      <c r="S129" s="567"/>
      <c r="T129" s="567"/>
      <c r="U129" s="567"/>
      <c r="V129" s="567"/>
      <c r="W129" s="567"/>
      <c r="X129" s="567"/>
      <c r="Y129" s="567"/>
      <c r="Z129" s="567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4">
        <v>4680115883444</v>
      </c>
      <c r="E130" s="555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6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9"/>
      <c r="R130" s="559"/>
      <c r="S130" s="559"/>
      <c r="T130" s="560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4">
        <v>4680115883444</v>
      </c>
      <c r="E131" s="555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0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9"/>
      <c r="R131" s="559"/>
      <c r="S131" s="559"/>
      <c r="T131" s="560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67"/>
      <c r="C132" s="567"/>
      <c r="D132" s="567"/>
      <c r="E132" s="567"/>
      <c r="F132" s="567"/>
      <c r="G132" s="567"/>
      <c r="H132" s="567"/>
      <c r="I132" s="567"/>
      <c r="J132" s="567"/>
      <c r="K132" s="567"/>
      <c r="L132" s="567"/>
      <c r="M132" s="567"/>
      <c r="N132" s="567"/>
      <c r="O132" s="568"/>
      <c r="P132" s="551" t="s">
        <v>71</v>
      </c>
      <c r="Q132" s="552"/>
      <c r="R132" s="552"/>
      <c r="S132" s="552"/>
      <c r="T132" s="552"/>
      <c r="U132" s="552"/>
      <c r="V132" s="553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7"/>
      <c r="B133" s="567"/>
      <c r="C133" s="567"/>
      <c r="D133" s="567"/>
      <c r="E133" s="567"/>
      <c r="F133" s="567"/>
      <c r="G133" s="567"/>
      <c r="H133" s="567"/>
      <c r="I133" s="567"/>
      <c r="J133" s="567"/>
      <c r="K133" s="567"/>
      <c r="L133" s="567"/>
      <c r="M133" s="567"/>
      <c r="N133" s="567"/>
      <c r="O133" s="568"/>
      <c r="P133" s="551" t="s">
        <v>71</v>
      </c>
      <c r="Q133" s="552"/>
      <c r="R133" s="552"/>
      <c r="S133" s="552"/>
      <c r="T133" s="552"/>
      <c r="U133" s="552"/>
      <c r="V133" s="553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72" t="s">
        <v>73</v>
      </c>
      <c r="B134" s="567"/>
      <c r="C134" s="567"/>
      <c r="D134" s="567"/>
      <c r="E134" s="567"/>
      <c r="F134" s="567"/>
      <c r="G134" s="567"/>
      <c r="H134" s="567"/>
      <c r="I134" s="567"/>
      <c r="J134" s="567"/>
      <c r="K134" s="567"/>
      <c r="L134" s="567"/>
      <c r="M134" s="567"/>
      <c r="N134" s="567"/>
      <c r="O134" s="567"/>
      <c r="P134" s="567"/>
      <c r="Q134" s="567"/>
      <c r="R134" s="567"/>
      <c r="S134" s="567"/>
      <c r="T134" s="567"/>
      <c r="U134" s="567"/>
      <c r="V134" s="567"/>
      <c r="W134" s="567"/>
      <c r="X134" s="567"/>
      <c r="Y134" s="567"/>
      <c r="Z134" s="567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4">
        <v>4680115882584</v>
      </c>
      <c r="E135" s="555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9"/>
      <c r="R135" s="559"/>
      <c r="S135" s="559"/>
      <c r="T135" s="560"/>
      <c r="U135" s="34"/>
      <c r="V135" s="34"/>
      <c r="W135" s="35" t="s">
        <v>69</v>
      </c>
      <c r="X135" s="545">
        <v>20</v>
      </c>
      <c r="Y135" s="546">
        <f>IFERROR(IF(X135="",0,CEILING((X135/$H135),1)*$H135),"")</f>
        <v>21.12</v>
      </c>
      <c r="Z135" s="36">
        <f>IFERROR(IF(Y135=0,"",ROUNDUP(Y135/H135,0)*0.00651),"")</f>
        <v>5.2080000000000001E-2</v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22.030303030303028</v>
      </c>
      <c r="BN135" s="64">
        <f>IFERROR(Y135*I135/H135,"0")</f>
        <v>23.263999999999999</v>
      </c>
      <c r="BO135" s="64">
        <f>IFERROR(1/J135*(X135/H135),"0")</f>
        <v>4.1625041625041624E-2</v>
      </c>
      <c r="BP135" s="64">
        <f>IFERROR(1/J135*(Y135/H135),"0")</f>
        <v>4.3956043956043959E-2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4">
        <v>4680115882584</v>
      </c>
      <c r="E136" s="555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5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9"/>
      <c r="R136" s="559"/>
      <c r="S136" s="559"/>
      <c r="T136" s="560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67"/>
      <c r="C137" s="567"/>
      <c r="D137" s="567"/>
      <c r="E137" s="567"/>
      <c r="F137" s="567"/>
      <c r="G137" s="567"/>
      <c r="H137" s="567"/>
      <c r="I137" s="567"/>
      <c r="J137" s="567"/>
      <c r="K137" s="567"/>
      <c r="L137" s="567"/>
      <c r="M137" s="567"/>
      <c r="N137" s="567"/>
      <c r="O137" s="568"/>
      <c r="P137" s="551" t="s">
        <v>71</v>
      </c>
      <c r="Q137" s="552"/>
      <c r="R137" s="552"/>
      <c r="S137" s="552"/>
      <c r="T137" s="552"/>
      <c r="U137" s="552"/>
      <c r="V137" s="553"/>
      <c r="W137" s="37" t="s">
        <v>72</v>
      </c>
      <c r="X137" s="547">
        <f>IFERROR(X135/H135,"0")+IFERROR(X136/H136,"0")</f>
        <v>7.5757575757575752</v>
      </c>
      <c r="Y137" s="547">
        <f>IFERROR(Y135/H135,"0")+IFERROR(Y136/H136,"0")</f>
        <v>8</v>
      </c>
      <c r="Z137" s="547">
        <f>IFERROR(IF(Z135="",0,Z135),"0")+IFERROR(IF(Z136="",0,Z136),"0")</f>
        <v>5.2080000000000001E-2</v>
      </c>
      <c r="AA137" s="548"/>
      <c r="AB137" s="548"/>
      <c r="AC137" s="548"/>
    </row>
    <row r="138" spans="1:68" x14ac:dyDescent="0.2">
      <c r="A138" s="567"/>
      <c r="B138" s="567"/>
      <c r="C138" s="567"/>
      <c r="D138" s="567"/>
      <c r="E138" s="567"/>
      <c r="F138" s="567"/>
      <c r="G138" s="567"/>
      <c r="H138" s="567"/>
      <c r="I138" s="567"/>
      <c r="J138" s="567"/>
      <c r="K138" s="567"/>
      <c r="L138" s="567"/>
      <c r="M138" s="567"/>
      <c r="N138" s="567"/>
      <c r="O138" s="568"/>
      <c r="P138" s="551" t="s">
        <v>71</v>
      </c>
      <c r="Q138" s="552"/>
      <c r="R138" s="552"/>
      <c r="S138" s="552"/>
      <c r="T138" s="552"/>
      <c r="U138" s="552"/>
      <c r="V138" s="553"/>
      <c r="W138" s="37" t="s">
        <v>69</v>
      </c>
      <c r="X138" s="547">
        <f>IFERROR(SUM(X135:X136),"0")</f>
        <v>20</v>
      </c>
      <c r="Y138" s="547">
        <f>IFERROR(SUM(Y135:Y136),"0")</f>
        <v>21.12</v>
      </c>
      <c r="Z138" s="37"/>
      <c r="AA138" s="548"/>
      <c r="AB138" s="548"/>
      <c r="AC138" s="548"/>
    </row>
    <row r="139" spans="1:68" ht="16.5" customHeight="1" x14ac:dyDescent="0.25">
      <c r="A139" s="576" t="s">
        <v>99</v>
      </c>
      <c r="B139" s="567"/>
      <c r="C139" s="567"/>
      <c r="D139" s="567"/>
      <c r="E139" s="567"/>
      <c r="F139" s="567"/>
      <c r="G139" s="567"/>
      <c r="H139" s="567"/>
      <c r="I139" s="567"/>
      <c r="J139" s="567"/>
      <c r="K139" s="567"/>
      <c r="L139" s="567"/>
      <c r="M139" s="567"/>
      <c r="N139" s="567"/>
      <c r="O139" s="567"/>
      <c r="P139" s="567"/>
      <c r="Q139" s="567"/>
      <c r="R139" s="567"/>
      <c r="S139" s="567"/>
      <c r="T139" s="567"/>
      <c r="U139" s="567"/>
      <c r="V139" s="567"/>
      <c r="W139" s="567"/>
      <c r="X139" s="567"/>
      <c r="Y139" s="567"/>
      <c r="Z139" s="567"/>
      <c r="AA139" s="540"/>
      <c r="AB139" s="540"/>
      <c r="AC139" s="540"/>
    </row>
    <row r="140" spans="1:68" ht="14.25" customHeight="1" x14ac:dyDescent="0.25">
      <c r="A140" s="572" t="s">
        <v>101</v>
      </c>
      <c r="B140" s="567"/>
      <c r="C140" s="567"/>
      <c r="D140" s="567"/>
      <c r="E140" s="567"/>
      <c r="F140" s="567"/>
      <c r="G140" s="567"/>
      <c r="H140" s="567"/>
      <c r="I140" s="567"/>
      <c r="J140" s="567"/>
      <c r="K140" s="567"/>
      <c r="L140" s="567"/>
      <c r="M140" s="567"/>
      <c r="N140" s="567"/>
      <c r="O140" s="567"/>
      <c r="P140" s="567"/>
      <c r="Q140" s="567"/>
      <c r="R140" s="567"/>
      <c r="S140" s="567"/>
      <c r="T140" s="567"/>
      <c r="U140" s="567"/>
      <c r="V140" s="567"/>
      <c r="W140" s="567"/>
      <c r="X140" s="567"/>
      <c r="Y140" s="567"/>
      <c r="Z140" s="567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4">
        <v>4607091384604</v>
      </c>
      <c r="E141" s="555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9"/>
      <c r="R141" s="559"/>
      <c r="S141" s="559"/>
      <c r="T141" s="560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4">
        <v>4680115886810</v>
      </c>
      <c r="E142" s="555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84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9"/>
      <c r="R142" s="559"/>
      <c r="S142" s="559"/>
      <c r="T142" s="560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67"/>
      <c r="C143" s="567"/>
      <c r="D143" s="567"/>
      <c r="E143" s="567"/>
      <c r="F143" s="567"/>
      <c r="G143" s="567"/>
      <c r="H143" s="567"/>
      <c r="I143" s="567"/>
      <c r="J143" s="567"/>
      <c r="K143" s="567"/>
      <c r="L143" s="567"/>
      <c r="M143" s="567"/>
      <c r="N143" s="567"/>
      <c r="O143" s="568"/>
      <c r="P143" s="551" t="s">
        <v>71</v>
      </c>
      <c r="Q143" s="552"/>
      <c r="R143" s="552"/>
      <c r="S143" s="552"/>
      <c r="T143" s="552"/>
      <c r="U143" s="552"/>
      <c r="V143" s="553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7"/>
      <c r="B144" s="567"/>
      <c r="C144" s="567"/>
      <c r="D144" s="567"/>
      <c r="E144" s="567"/>
      <c r="F144" s="567"/>
      <c r="G144" s="567"/>
      <c r="H144" s="567"/>
      <c r="I144" s="567"/>
      <c r="J144" s="567"/>
      <c r="K144" s="567"/>
      <c r="L144" s="567"/>
      <c r="M144" s="567"/>
      <c r="N144" s="567"/>
      <c r="O144" s="568"/>
      <c r="P144" s="551" t="s">
        <v>71</v>
      </c>
      <c r="Q144" s="552"/>
      <c r="R144" s="552"/>
      <c r="S144" s="552"/>
      <c r="T144" s="552"/>
      <c r="U144" s="552"/>
      <c r="V144" s="553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72" t="s">
        <v>64</v>
      </c>
      <c r="B145" s="567"/>
      <c r="C145" s="567"/>
      <c r="D145" s="567"/>
      <c r="E145" s="567"/>
      <c r="F145" s="567"/>
      <c r="G145" s="567"/>
      <c r="H145" s="567"/>
      <c r="I145" s="567"/>
      <c r="J145" s="567"/>
      <c r="K145" s="567"/>
      <c r="L145" s="567"/>
      <c r="M145" s="567"/>
      <c r="N145" s="567"/>
      <c r="O145" s="567"/>
      <c r="P145" s="567"/>
      <c r="Q145" s="567"/>
      <c r="R145" s="567"/>
      <c r="S145" s="567"/>
      <c r="T145" s="567"/>
      <c r="U145" s="567"/>
      <c r="V145" s="567"/>
      <c r="W145" s="567"/>
      <c r="X145" s="567"/>
      <c r="Y145" s="567"/>
      <c r="Z145" s="567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54">
        <v>4607091387667</v>
      </c>
      <c r="E146" s="555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9"/>
      <c r="R146" s="559"/>
      <c r="S146" s="559"/>
      <c r="T146" s="560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54">
        <v>4607091387636</v>
      </c>
      <c r="E147" s="555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9"/>
      <c r="R147" s="559"/>
      <c r="S147" s="559"/>
      <c r="T147" s="560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54">
        <v>4607091382426</v>
      </c>
      <c r="E148" s="555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8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9"/>
      <c r="R148" s="559"/>
      <c r="S148" s="559"/>
      <c r="T148" s="560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67"/>
      <c r="C149" s="567"/>
      <c r="D149" s="567"/>
      <c r="E149" s="567"/>
      <c r="F149" s="567"/>
      <c r="G149" s="567"/>
      <c r="H149" s="567"/>
      <c r="I149" s="567"/>
      <c r="J149" s="567"/>
      <c r="K149" s="567"/>
      <c r="L149" s="567"/>
      <c r="M149" s="567"/>
      <c r="N149" s="567"/>
      <c r="O149" s="568"/>
      <c r="P149" s="551" t="s">
        <v>71</v>
      </c>
      <c r="Q149" s="552"/>
      <c r="R149" s="552"/>
      <c r="S149" s="552"/>
      <c r="T149" s="552"/>
      <c r="U149" s="552"/>
      <c r="V149" s="553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7"/>
      <c r="B150" s="567"/>
      <c r="C150" s="567"/>
      <c r="D150" s="567"/>
      <c r="E150" s="567"/>
      <c r="F150" s="567"/>
      <c r="G150" s="567"/>
      <c r="H150" s="567"/>
      <c r="I150" s="567"/>
      <c r="J150" s="567"/>
      <c r="K150" s="567"/>
      <c r="L150" s="567"/>
      <c r="M150" s="567"/>
      <c r="N150" s="567"/>
      <c r="O150" s="568"/>
      <c r="P150" s="551" t="s">
        <v>71</v>
      </c>
      <c r="Q150" s="552"/>
      <c r="R150" s="552"/>
      <c r="S150" s="552"/>
      <c r="T150" s="552"/>
      <c r="U150" s="552"/>
      <c r="V150" s="553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69" t="s">
        <v>249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48"/>
      <c r="AB151" s="48"/>
      <c r="AC151" s="48"/>
    </row>
    <row r="152" spans="1:68" ht="16.5" customHeight="1" x14ac:dyDescent="0.25">
      <c r="A152" s="576" t="s">
        <v>250</v>
      </c>
      <c r="B152" s="567"/>
      <c r="C152" s="567"/>
      <c r="D152" s="567"/>
      <c r="E152" s="567"/>
      <c r="F152" s="567"/>
      <c r="G152" s="567"/>
      <c r="H152" s="567"/>
      <c r="I152" s="567"/>
      <c r="J152" s="567"/>
      <c r="K152" s="567"/>
      <c r="L152" s="567"/>
      <c r="M152" s="567"/>
      <c r="N152" s="567"/>
      <c r="O152" s="567"/>
      <c r="P152" s="567"/>
      <c r="Q152" s="567"/>
      <c r="R152" s="567"/>
      <c r="S152" s="567"/>
      <c r="T152" s="567"/>
      <c r="U152" s="567"/>
      <c r="V152" s="567"/>
      <c r="W152" s="567"/>
      <c r="X152" s="567"/>
      <c r="Y152" s="567"/>
      <c r="Z152" s="567"/>
      <c r="AA152" s="540"/>
      <c r="AB152" s="540"/>
      <c r="AC152" s="540"/>
    </row>
    <row r="153" spans="1:68" ht="14.25" customHeight="1" x14ac:dyDescent="0.25">
      <c r="A153" s="572" t="s">
        <v>136</v>
      </c>
      <c r="B153" s="567"/>
      <c r="C153" s="567"/>
      <c r="D153" s="567"/>
      <c r="E153" s="567"/>
      <c r="F153" s="567"/>
      <c r="G153" s="567"/>
      <c r="H153" s="567"/>
      <c r="I153" s="567"/>
      <c r="J153" s="567"/>
      <c r="K153" s="567"/>
      <c r="L153" s="567"/>
      <c r="M153" s="567"/>
      <c r="N153" s="567"/>
      <c r="O153" s="567"/>
      <c r="P153" s="567"/>
      <c r="Q153" s="567"/>
      <c r="R153" s="567"/>
      <c r="S153" s="567"/>
      <c r="T153" s="567"/>
      <c r="U153" s="567"/>
      <c r="V153" s="567"/>
      <c r="W153" s="567"/>
      <c r="X153" s="567"/>
      <c r="Y153" s="567"/>
      <c r="Z153" s="567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54">
        <v>4680115886223</v>
      </c>
      <c r="E154" s="555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9"/>
      <c r="R154" s="559"/>
      <c r="S154" s="559"/>
      <c r="T154" s="560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67"/>
      <c r="C155" s="567"/>
      <c r="D155" s="567"/>
      <c r="E155" s="567"/>
      <c r="F155" s="567"/>
      <c r="G155" s="567"/>
      <c r="H155" s="567"/>
      <c r="I155" s="567"/>
      <c r="J155" s="567"/>
      <c r="K155" s="567"/>
      <c r="L155" s="567"/>
      <c r="M155" s="567"/>
      <c r="N155" s="567"/>
      <c r="O155" s="568"/>
      <c r="P155" s="551" t="s">
        <v>71</v>
      </c>
      <c r="Q155" s="552"/>
      <c r="R155" s="552"/>
      <c r="S155" s="552"/>
      <c r="T155" s="552"/>
      <c r="U155" s="552"/>
      <c r="V155" s="553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7"/>
      <c r="B156" s="567"/>
      <c r="C156" s="567"/>
      <c r="D156" s="567"/>
      <c r="E156" s="567"/>
      <c r="F156" s="567"/>
      <c r="G156" s="567"/>
      <c r="H156" s="567"/>
      <c r="I156" s="567"/>
      <c r="J156" s="567"/>
      <c r="K156" s="567"/>
      <c r="L156" s="567"/>
      <c r="M156" s="567"/>
      <c r="N156" s="567"/>
      <c r="O156" s="568"/>
      <c r="P156" s="551" t="s">
        <v>71</v>
      </c>
      <c r="Q156" s="552"/>
      <c r="R156" s="552"/>
      <c r="S156" s="552"/>
      <c r="T156" s="552"/>
      <c r="U156" s="552"/>
      <c r="V156" s="553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72" t="s">
        <v>64</v>
      </c>
      <c r="B157" s="567"/>
      <c r="C157" s="567"/>
      <c r="D157" s="567"/>
      <c r="E157" s="567"/>
      <c r="F157" s="567"/>
      <c r="G157" s="567"/>
      <c r="H157" s="567"/>
      <c r="I157" s="567"/>
      <c r="J157" s="567"/>
      <c r="K157" s="567"/>
      <c r="L157" s="567"/>
      <c r="M157" s="567"/>
      <c r="N157" s="567"/>
      <c r="O157" s="567"/>
      <c r="P157" s="567"/>
      <c r="Q157" s="567"/>
      <c r="R157" s="567"/>
      <c r="S157" s="567"/>
      <c r="T157" s="567"/>
      <c r="U157" s="567"/>
      <c r="V157" s="567"/>
      <c r="W157" s="567"/>
      <c r="X157" s="567"/>
      <c r="Y157" s="567"/>
      <c r="Z157" s="567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54">
        <v>4680115880993</v>
      </c>
      <c r="E158" s="555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9"/>
      <c r="R158" s="559"/>
      <c r="S158" s="559"/>
      <c r="T158" s="560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54">
        <v>4680115881761</v>
      </c>
      <c r="E159" s="555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9"/>
      <c r="R159" s="559"/>
      <c r="S159" s="559"/>
      <c r="T159" s="560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54">
        <v>4680115881563</v>
      </c>
      <c r="E160" s="555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8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9"/>
      <c r="R160" s="559"/>
      <c r="S160" s="559"/>
      <c r="T160" s="560"/>
      <c r="U160" s="34"/>
      <c r="V160" s="34"/>
      <c r="W160" s="35" t="s">
        <v>69</v>
      </c>
      <c r="X160" s="545">
        <v>20</v>
      </c>
      <c r="Y160" s="546">
        <f t="shared" si="5"/>
        <v>21</v>
      </c>
      <c r="Z160" s="36">
        <f>IFERROR(IF(Y160=0,"",ROUNDUP(Y160/H160,0)*0.00902),"")</f>
        <v>4.5100000000000001E-2</v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21</v>
      </c>
      <c r="BN160" s="64">
        <f t="shared" si="7"/>
        <v>22.049999999999997</v>
      </c>
      <c r="BO160" s="64">
        <f t="shared" si="8"/>
        <v>3.6075036075036072E-2</v>
      </c>
      <c r="BP160" s="64">
        <f t="shared" si="9"/>
        <v>3.787878787878788E-2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54">
        <v>4680115880986</v>
      </c>
      <c r="E161" s="555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9"/>
      <c r="R161" s="559"/>
      <c r="S161" s="559"/>
      <c r="T161" s="560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54">
        <v>4680115881785</v>
      </c>
      <c r="E162" s="555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9"/>
      <c r="R162" s="559"/>
      <c r="S162" s="559"/>
      <c r="T162" s="560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54">
        <v>4680115886537</v>
      </c>
      <c r="E163" s="555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9"/>
      <c r="R163" s="559"/>
      <c r="S163" s="559"/>
      <c r="T163" s="560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54">
        <v>4680115881679</v>
      </c>
      <c r="E164" s="555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9"/>
      <c r="R164" s="559"/>
      <c r="S164" s="559"/>
      <c r="T164" s="560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54">
        <v>4680115880191</v>
      </c>
      <c r="E165" s="555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9"/>
      <c r="R165" s="559"/>
      <c r="S165" s="559"/>
      <c r="T165" s="560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54">
        <v>4680115883963</v>
      </c>
      <c r="E166" s="555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9"/>
      <c r="R166" s="559"/>
      <c r="S166" s="559"/>
      <c r="T166" s="560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67"/>
      <c r="C167" s="567"/>
      <c r="D167" s="567"/>
      <c r="E167" s="567"/>
      <c r="F167" s="567"/>
      <c r="G167" s="567"/>
      <c r="H167" s="567"/>
      <c r="I167" s="567"/>
      <c r="J167" s="567"/>
      <c r="K167" s="567"/>
      <c r="L167" s="567"/>
      <c r="M167" s="567"/>
      <c r="N167" s="567"/>
      <c r="O167" s="568"/>
      <c r="P167" s="551" t="s">
        <v>71</v>
      </c>
      <c r="Q167" s="552"/>
      <c r="R167" s="552"/>
      <c r="S167" s="552"/>
      <c r="T167" s="552"/>
      <c r="U167" s="552"/>
      <c r="V167" s="553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4.7619047619047619</v>
      </c>
      <c r="Y167" s="547">
        <f>IFERROR(Y158/H158,"0")+IFERROR(Y159/H159,"0")+IFERROR(Y160/H160,"0")+IFERROR(Y161/H161,"0")+IFERROR(Y162/H162,"0")+IFERROR(Y163/H163,"0")+IFERROR(Y164/H164,"0")+IFERROR(Y165/H165,"0")+IFERROR(Y166/H166,"0")</f>
        <v>5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4.5100000000000001E-2</v>
      </c>
      <c r="AA167" s="548"/>
      <c r="AB167" s="548"/>
      <c r="AC167" s="548"/>
    </row>
    <row r="168" spans="1:68" x14ac:dyDescent="0.2">
      <c r="A168" s="567"/>
      <c r="B168" s="567"/>
      <c r="C168" s="567"/>
      <c r="D168" s="567"/>
      <c r="E168" s="567"/>
      <c r="F168" s="567"/>
      <c r="G168" s="567"/>
      <c r="H168" s="567"/>
      <c r="I168" s="567"/>
      <c r="J168" s="567"/>
      <c r="K168" s="567"/>
      <c r="L168" s="567"/>
      <c r="M168" s="567"/>
      <c r="N168" s="567"/>
      <c r="O168" s="568"/>
      <c r="P168" s="551" t="s">
        <v>71</v>
      </c>
      <c r="Q168" s="552"/>
      <c r="R168" s="552"/>
      <c r="S168" s="552"/>
      <c r="T168" s="552"/>
      <c r="U168" s="552"/>
      <c r="V168" s="553"/>
      <c r="W168" s="37" t="s">
        <v>69</v>
      </c>
      <c r="X168" s="547">
        <f>IFERROR(SUM(X158:X166),"0")</f>
        <v>20</v>
      </c>
      <c r="Y168" s="547">
        <f>IFERROR(SUM(Y158:Y166),"0")</f>
        <v>21</v>
      </c>
      <c r="Z168" s="37"/>
      <c r="AA168" s="548"/>
      <c r="AB168" s="548"/>
      <c r="AC168" s="548"/>
    </row>
    <row r="169" spans="1:68" ht="14.25" customHeight="1" x14ac:dyDescent="0.25">
      <c r="A169" s="572" t="s">
        <v>93</v>
      </c>
      <c r="B169" s="567"/>
      <c r="C169" s="567"/>
      <c r="D169" s="567"/>
      <c r="E169" s="567"/>
      <c r="F169" s="567"/>
      <c r="G169" s="567"/>
      <c r="H169" s="567"/>
      <c r="I169" s="567"/>
      <c r="J169" s="567"/>
      <c r="K169" s="567"/>
      <c r="L169" s="567"/>
      <c r="M169" s="567"/>
      <c r="N169" s="567"/>
      <c r="O169" s="567"/>
      <c r="P169" s="567"/>
      <c r="Q169" s="567"/>
      <c r="R169" s="567"/>
      <c r="S169" s="567"/>
      <c r="T169" s="567"/>
      <c r="U169" s="567"/>
      <c r="V169" s="567"/>
      <c r="W169" s="567"/>
      <c r="X169" s="567"/>
      <c r="Y169" s="567"/>
      <c r="Z169" s="567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54">
        <v>4680115886780</v>
      </c>
      <c r="E170" s="555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9"/>
      <c r="R170" s="559"/>
      <c r="S170" s="559"/>
      <c r="T170" s="560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54">
        <v>4680115886742</v>
      </c>
      <c r="E171" s="555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81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9"/>
      <c r="R171" s="559"/>
      <c r="S171" s="559"/>
      <c r="T171" s="560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54">
        <v>4680115886766</v>
      </c>
      <c r="E172" s="555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87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9"/>
      <c r="R172" s="559"/>
      <c r="S172" s="559"/>
      <c r="T172" s="560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67"/>
      <c r="C173" s="567"/>
      <c r="D173" s="567"/>
      <c r="E173" s="567"/>
      <c r="F173" s="567"/>
      <c r="G173" s="567"/>
      <c r="H173" s="567"/>
      <c r="I173" s="567"/>
      <c r="J173" s="567"/>
      <c r="K173" s="567"/>
      <c r="L173" s="567"/>
      <c r="M173" s="567"/>
      <c r="N173" s="567"/>
      <c r="O173" s="568"/>
      <c r="P173" s="551" t="s">
        <v>71</v>
      </c>
      <c r="Q173" s="552"/>
      <c r="R173" s="552"/>
      <c r="S173" s="552"/>
      <c r="T173" s="552"/>
      <c r="U173" s="552"/>
      <c r="V173" s="553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7"/>
      <c r="B174" s="567"/>
      <c r="C174" s="567"/>
      <c r="D174" s="567"/>
      <c r="E174" s="567"/>
      <c r="F174" s="567"/>
      <c r="G174" s="567"/>
      <c r="H174" s="567"/>
      <c r="I174" s="567"/>
      <c r="J174" s="567"/>
      <c r="K174" s="567"/>
      <c r="L174" s="567"/>
      <c r="M174" s="567"/>
      <c r="N174" s="567"/>
      <c r="O174" s="568"/>
      <c r="P174" s="551" t="s">
        <v>71</v>
      </c>
      <c r="Q174" s="552"/>
      <c r="R174" s="552"/>
      <c r="S174" s="552"/>
      <c r="T174" s="552"/>
      <c r="U174" s="552"/>
      <c r="V174" s="553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72" t="s">
        <v>288</v>
      </c>
      <c r="B175" s="567"/>
      <c r="C175" s="567"/>
      <c r="D175" s="567"/>
      <c r="E175" s="567"/>
      <c r="F175" s="567"/>
      <c r="G175" s="567"/>
      <c r="H175" s="567"/>
      <c r="I175" s="567"/>
      <c r="J175" s="567"/>
      <c r="K175" s="567"/>
      <c r="L175" s="567"/>
      <c r="M175" s="567"/>
      <c r="N175" s="567"/>
      <c r="O175" s="567"/>
      <c r="P175" s="567"/>
      <c r="Q175" s="567"/>
      <c r="R175" s="567"/>
      <c r="S175" s="567"/>
      <c r="T175" s="567"/>
      <c r="U175" s="567"/>
      <c r="V175" s="567"/>
      <c r="W175" s="567"/>
      <c r="X175" s="567"/>
      <c r="Y175" s="567"/>
      <c r="Z175" s="567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54">
        <v>4680115886797</v>
      </c>
      <c r="E176" s="555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64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9"/>
      <c r="R176" s="559"/>
      <c r="S176" s="559"/>
      <c r="T176" s="560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67"/>
      <c r="C177" s="567"/>
      <c r="D177" s="567"/>
      <c r="E177" s="567"/>
      <c r="F177" s="567"/>
      <c r="G177" s="567"/>
      <c r="H177" s="567"/>
      <c r="I177" s="567"/>
      <c r="J177" s="567"/>
      <c r="K177" s="567"/>
      <c r="L177" s="567"/>
      <c r="M177" s="567"/>
      <c r="N177" s="567"/>
      <c r="O177" s="568"/>
      <c r="P177" s="551" t="s">
        <v>71</v>
      </c>
      <c r="Q177" s="552"/>
      <c r="R177" s="552"/>
      <c r="S177" s="552"/>
      <c r="T177" s="552"/>
      <c r="U177" s="552"/>
      <c r="V177" s="553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7"/>
      <c r="B178" s="567"/>
      <c r="C178" s="567"/>
      <c r="D178" s="567"/>
      <c r="E178" s="567"/>
      <c r="F178" s="567"/>
      <c r="G178" s="567"/>
      <c r="H178" s="567"/>
      <c r="I178" s="567"/>
      <c r="J178" s="567"/>
      <c r="K178" s="567"/>
      <c r="L178" s="567"/>
      <c r="M178" s="567"/>
      <c r="N178" s="567"/>
      <c r="O178" s="568"/>
      <c r="P178" s="551" t="s">
        <v>71</v>
      </c>
      <c r="Q178" s="552"/>
      <c r="R178" s="552"/>
      <c r="S178" s="552"/>
      <c r="T178" s="552"/>
      <c r="U178" s="552"/>
      <c r="V178" s="553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76" t="s">
        <v>291</v>
      </c>
      <c r="B179" s="567"/>
      <c r="C179" s="567"/>
      <c r="D179" s="567"/>
      <c r="E179" s="567"/>
      <c r="F179" s="567"/>
      <c r="G179" s="567"/>
      <c r="H179" s="567"/>
      <c r="I179" s="567"/>
      <c r="J179" s="567"/>
      <c r="K179" s="567"/>
      <c r="L179" s="567"/>
      <c r="M179" s="567"/>
      <c r="N179" s="567"/>
      <c r="O179" s="567"/>
      <c r="P179" s="567"/>
      <c r="Q179" s="567"/>
      <c r="R179" s="567"/>
      <c r="S179" s="567"/>
      <c r="T179" s="567"/>
      <c r="U179" s="567"/>
      <c r="V179" s="567"/>
      <c r="W179" s="567"/>
      <c r="X179" s="567"/>
      <c r="Y179" s="567"/>
      <c r="Z179" s="567"/>
      <c r="AA179" s="540"/>
      <c r="AB179" s="540"/>
      <c r="AC179" s="540"/>
    </row>
    <row r="180" spans="1:68" ht="14.25" customHeight="1" x14ac:dyDescent="0.25">
      <c r="A180" s="572" t="s">
        <v>101</v>
      </c>
      <c r="B180" s="567"/>
      <c r="C180" s="567"/>
      <c r="D180" s="567"/>
      <c r="E180" s="567"/>
      <c r="F180" s="567"/>
      <c r="G180" s="567"/>
      <c r="H180" s="567"/>
      <c r="I180" s="567"/>
      <c r="J180" s="567"/>
      <c r="K180" s="567"/>
      <c r="L180" s="567"/>
      <c r="M180" s="567"/>
      <c r="N180" s="567"/>
      <c r="O180" s="567"/>
      <c r="P180" s="567"/>
      <c r="Q180" s="567"/>
      <c r="R180" s="567"/>
      <c r="S180" s="567"/>
      <c r="T180" s="567"/>
      <c r="U180" s="567"/>
      <c r="V180" s="567"/>
      <c r="W180" s="567"/>
      <c r="X180" s="567"/>
      <c r="Y180" s="567"/>
      <c r="Z180" s="567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54">
        <v>4680115881402</v>
      </c>
      <c r="E181" s="555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7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9"/>
      <c r="R181" s="559"/>
      <c r="S181" s="559"/>
      <c r="T181" s="560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54">
        <v>4680115881396</v>
      </c>
      <c r="E182" s="555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7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9"/>
      <c r="R182" s="559"/>
      <c r="S182" s="559"/>
      <c r="T182" s="560"/>
      <c r="U182" s="34"/>
      <c r="V182" s="34"/>
      <c r="W182" s="35" t="s">
        <v>69</v>
      </c>
      <c r="X182" s="545">
        <v>60</v>
      </c>
      <c r="Y182" s="546">
        <f>IFERROR(IF(X182="",0,CEILING((X182/$H182),1)*$H182),"")</f>
        <v>62.1</v>
      </c>
      <c r="Z182" s="36">
        <f>IFERROR(IF(Y182=0,"",ROUNDUP(Y182/H182,0)*0.00651),"")</f>
        <v>0.14973</v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63.999999999999993</v>
      </c>
      <c r="BN182" s="64">
        <f>IFERROR(Y182*I182/H182,"0")</f>
        <v>66.239999999999995</v>
      </c>
      <c r="BO182" s="64">
        <f>IFERROR(1/J182*(X182/H182),"0")</f>
        <v>0.12210012210012211</v>
      </c>
      <c r="BP182" s="64">
        <f>IFERROR(1/J182*(Y182/H182),"0")</f>
        <v>0.1263736263736264</v>
      </c>
    </row>
    <row r="183" spans="1:68" x14ac:dyDescent="0.2">
      <c r="A183" s="566"/>
      <c r="B183" s="567"/>
      <c r="C183" s="567"/>
      <c r="D183" s="567"/>
      <c r="E183" s="567"/>
      <c r="F183" s="567"/>
      <c r="G183" s="567"/>
      <c r="H183" s="567"/>
      <c r="I183" s="567"/>
      <c r="J183" s="567"/>
      <c r="K183" s="567"/>
      <c r="L183" s="567"/>
      <c r="M183" s="567"/>
      <c r="N183" s="567"/>
      <c r="O183" s="568"/>
      <c r="P183" s="551" t="s">
        <v>71</v>
      </c>
      <c r="Q183" s="552"/>
      <c r="R183" s="552"/>
      <c r="S183" s="552"/>
      <c r="T183" s="552"/>
      <c r="U183" s="552"/>
      <c r="V183" s="553"/>
      <c r="W183" s="37" t="s">
        <v>72</v>
      </c>
      <c r="X183" s="547">
        <f>IFERROR(X181/H181,"0")+IFERROR(X182/H182,"0")</f>
        <v>22.222222222222221</v>
      </c>
      <c r="Y183" s="547">
        <f>IFERROR(Y181/H181,"0")+IFERROR(Y182/H182,"0")</f>
        <v>23</v>
      </c>
      <c r="Z183" s="547">
        <f>IFERROR(IF(Z181="",0,Z181),"0")+IFERROR(IF(Z182="",0,Z182),"0")</f>
        <v>0.14973</v>
      </c>
      <c r="AA183" s="548"/>
      <c r="AB183" s="548"/>
      <c r="AC183" s="548"/>
    </row>
    <row r="184" spans="1:68" x14ac:dyDescent="0.2">
      <c r="A184" s="567"/>
      <c r="B184" s="567"/>
      <c r="C184" s="567"/>
      <c r="D184" s="567"/>
      <c r="E184" s="567"/>
      <c r="F184" s="567"/>
      <c r="G184" s="567"/>
      <c r="H184" s="567"/>
      <c r="I184" s="567"/>
      <c r="J184" s="567"/>
      <c r="K184" s="567"/>
      <c r="L184" s="567"/>
      <c r="M184" s="567"/>
      <c r="N184" s="567"/>
      <c r="O184" s="568"/>
      <c r="P184" s="551" t="s">
        <v>71</v>
      </c>
      <c r="Q184" s="552"/>
      <c r="R184" s="552"/>
      <c r="S184" s="552"/>
      <c r="T184" s="552"/>
      <c r="U184" s="552"/>
      <c r="V184" s="553"/>
      <c r="W184" s="37" t="s">
        <v>69</v>
      </c>
      <c r="X184" s="547">
        <f>IFERROR(SUM(X181:X182),"0")</f>
        <v>60</v>
      </c>
      <c r="Y184" s="547">
        <f>IFERROR(SUM(Y181:Y182),"0")</f>
        <v>62.1</v>
      </c>
      <c r="Z184" s="37"/>
      <c r="AA184" s="548"/>
      <c r="AB184" s="548"/>
      <c r="AC184" s="548"/>
    </row>
    <row r="185" spans="1:68" ht="14.25" customHeight="1" x14ac:dyDescent="0.25">
      <c r="A185" s="572" t="s">
        <v>136</v>
      </c>
      <c r="B185" s="567"/>
      <c r="C185" s="567"/>
      <c r="D185" s="567"/>
      <c r="E185" s="567"/>
      <c r="F185" s="567"/>
      <c r="G185" s="567"/>
      <c r="H185" s="567"/>
      <c r="I185" s="567"/>
      <c r="J185" s="567"/>
      <c r="K185" s="567"/>
      <c r="L185" s="567"/>
      <c r="M185" s="567"/>
      <c r="N185" s="567"/>
      <c r="O185" s="567"/>
      <c r="P185" s="567"/>
      <c r="Q185" s="567"/>
      <c r="R185" s="567"/>
      <c r="S185" s="567"/>
      <c r="T185" s="567"/>
      <c r="U185" s="567"/>
      <c r="V185" s="567"/>
      <c r="W185" s="567"/>
      <c r="X185" s="567"/>
      <c r="Y185" s="567"/>
      <c r="Z185" s="567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54">
        <v>4680115882935</v>
      </c>
      <c r="E186" s="555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9"/>
      <c r="R186" s="559"/>
      <c r="S186" s="559"/>
      <c r="T186" s="560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54">
        <v>4680115880764</v>
      </c>
      <c r="E187" s="555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9"/>
      <c r="R187" s="559"/>
      <c r="S187" s="559"/>
      <c r="T187" s="560"/>
      <c r="U187" s="34"/>
      <c r="V187" s="34"/>
      <c r="W187" s="35" t="s">
        <v>69</v>
      </c>
      <c r="X187" s="545">
        <v>52</v>
      </c>
      <c r="Y187" s="546">
        <f>IFERROR(IF(X187="",0,CEILING((X187/$H187),1)*$H187),"")</f>
        <v>52.5</v>
      </c>
      <c r="Z187" s="36">
        <f>IFERROR(IF(Y187=0,"",ROUNDUP(Y187/H187,0)*0.00651),"")</f>
        <v>0.16275000000000001</v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56.457142857142848</v>
      </c>
      <c r="BN187" s="64">
        <f>IFERROR(Y187*I187/H187,"0")</f>
        <v>56.999999999999993</v>
      </c>
      <c r="BO187" s="64">
        <f>IFERROR(1/J187*(X187/H187),"0")</f>
        <v>0.13605442176870747</v>
      </c>
      <c r="BP187" s="64">
        <f>IFERROR(1/J187*(Y187/H187),"0")</f>
        <v>0.13736263736263737</v>
      </c>
    </row>
    <row r="188" spans="1:68" x14ac:dyDescent="0.2">
      <c r="A188" s="566"/>
      <c r="B188" s="567"/>
      <c r="C188" s="567"/>
      <c r="D188" s="567"/>
      <c r="E188" s="567"/>
      <c r="F188" s="567"/>
      <c r="G188" s="567"/>
      <c r="H188" s="567"/>
      <c r="I188" s="567"/>
      <c r="J188" s="567"/>
      <c r="K188" s="567"/>
      <c r="L188" s="567"/>
      <c r="M188" s="567"/>
      <c r="N188" s="567"/>
      <c r="O188" s="568"/>
      <c r="P188" s="551" t="s">
        <v>71</v>
      </c>
      <c r="Q188" s="552"/>
      <c r="R188" s="552"/>
      <c r="S188" s="552"/>
      <c r="T188" s="552"/>
      <c r="U188" s="552"/>
      <c r="V188" s="553"/>
      <c r="W188" s="37" t="s">
        <v>72</v>
      </c>
      <c r="X188" s="547">
        <f>IFERROR(X186/H186,"0")+IFERROR(X187/H187,"0")</f>
        <v>24.761904761904759</v>
      </c>
      <c r="Y188" s="547">
        <f>IFERROR(Y186/H186,"0")+IFERROR(Y187/H187,"0")</f>
        <v>25</v>
      </c>
      <c r="Z188" s="547">
        <f>IFERROR(IF(Z186="",0,Z186),"0")+IFERROR(IF(Z187="",0,Z187),"0")</f>
        <v>0.16275000000000001</v>
      </c>
      <c r="AA188" s="548"/>
      <c r="AB188" s="548"/>
      <c r="AC188" s="548"/>
    </row>
    <row r="189" spans="1:68" x14ac:dyDescent="0.2">
      <c r="A189" s="567"/>
      <c r="B189" s="567"/>
      <c r="C189" s="567"/>
      <c r="D189" s="567"/>
      <c r="E189" s="567"/>
      <c r="F189" s="567"/>
      <c r="G189" s="567"/>
      <c r="H189" s="567"/>
      <c r="I189" s="567"/>
      <c r="J189" s="567"/>
      <c r="K189" s="567"/>
      <c r="L189" s="567"/>
      <c r="M189" s="567"/>
      <c r="N189" s="567"/>
      <c r="O189" s="568"/>
      <c r="P189" s="551" t="s">
        <v>71</v>
      </c>
      <c r="Q189" s="552"/>
      <c r="R189" s="552"/>
      <c r="S189" s="552"/>
      <c r="T189" s="552"/>
      <c r="U189" s="552"/>
      <c r="V189" s="553"/>
      <c r="W189" s="37" t="s">
        <v>69</v>
      </c>
      <c r="X189" s="547">
        <f>IFERROR(SUM(X186:X187),"0")</f>
        <v>52</v>
      </c>
      <c r="Y189" s="547">
        <f>IFERROR(SUM(Y186:Y187),"0")</f>
        <v>52.5</v>
      </c>
      <c r="Z189" s="37"/>
      <c r="AA189" s="548"/>
      <c r="AB189" s="548"/>
      <c r="AC189" s="548"/>
    </row>
    <row r="190" spans="1:68" ht="14.25" customHeight="1" x14ac:dyDescent="0.25">
      <c r="A190" s="572" t="s">
        <v>64</v>
      </c>
      <c r="B190" s="567"/>
      <c r="C190" s="567"/>
      <c r="D190" s="567"/>
      <c r="E190" s="567"/>
      <c r="F190" s="567"/>
      <c r="G190" s="567"/>
      <c r="H190" s="567"/>
      <c r="I190" s="567"/>
      <c r="J190" s="567"/>
      <c r="K190" s="567"/>
      <c r="L190" s="567"/>
      <c r="M190" s="567"/>
      <c r="N190" s="567"/>
      <c r="O190" s="567"/>
      <c r="P190" s="567"/>
      <c r="Q190" s="567"/>
      <c r="R190" s="567"/>
      <c r="S190" s="567"/>
      <c r="T190" s="567"/>
      <c r="U190" s="567"/>
      <c r="V190" s="567"/>
      <c r="W190" s="567"/>
      <c r="X190" s="567"/>
      <c r="Y190" s="567"/>
      <c r="Z190" s="567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54">
        <v>4680115882683</v>
      </c>
      <c r="E191" s="555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9"/>
      <c r="R191" s="559"/>
      <c r="S191" s="559"/>
      <c r="T191" s="560"/>
      <c r="U191" s="34"/>
      <c r="V191" s="34"/>
      <c r="W191" s="35" t="s">
        <v>69</v>
      </c>
      <c r="X191" s="545">
        <v>520</v>
      </c>
      <c r="Y191" s="546">
        <f t="shared" ref="Y191:Y198" si="10">IFERROR(IF(X191="",0,CEILING((X191/$H191),1)*$H191),"")</f>
        <v>523.80000000000007</v>
      </c>
      <c r="Z191" s="36">
        <f>IFERROR(IF(Y191=0,"",ROUNDUP(Y191/H191,0)*0.00902),"")</f>
        <v>0.87494000000000005</v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540.22222222222229</v>
      </c>
      <c r="BN191" s="64">
        <f t="shared" ref="BN191:BN198" si="12">IFERROR(Y191*I191/H191,"0")</f>
        <v>544.17000000000007</v>
      </c>
      <c r="BO191" s="64">
        <f t="shared" ref="BO191:BO198" si="13">IFERROR(1/J191*(X191/H191),"0")</f>
        <v>0.72951739618406286</v>
      </c>
      <c r="BP191" s="64">
        <f t="shared" ref="BP191:BP198" si="14">IFERROR(1/J191*(Y191/H191),"0")</f>
        <v>0.73484848484848486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54">
        <v>4680115882690</v>
      </c>
      <c r="E192" s="555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8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9"/>
      <c r="R192" s="559"/>
      <c r="S192" s="559"/>
      <c r="T192" s="560"/>
      <c r="U192" s="34"/>
      <c r="V192" s="34"/>
      <c r="W192" s="35" t="s">
        <v>69</v>
      </c>
      <c r="X192" s="545">
        <v>260</v>
      </c>
      <c r="Y192" s="546">
        <f t="shared" si="10"/>
        <v>264.60000000000002</v>
      </c>
      <c r="Z192" s="36">
        <f>IFERROR(IF(Y192=0,"",ROUNDUP(Y192/H192,0)*0.00902),"")</f>
        <v>0.44198000000000004</v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270.11111111111114</v>
      </c>
      <c r="BN192" s="64">
        <f t="shared" si="12"/>
        <v>274.89</v>
      </c>
      <c r="BO192" s="64">
        <f t="shared" si="13"/>
        <v>0.36475869809203143</v>
      </c>
      <c r="BP192" s="64">
        <f t="shared" si="14"/>
        <v>0.37121212121212122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54">
        <v>4680115882669</v>
      </c>
      <c r="E193" s="555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9"/>
      <c r="R193" s="559"/>
      <c r="S193" s="559"/>
      <c r="T193" s="560"/>
      <c r="U193" s="34"/>
      <c r="V193" s="34"/>
      <c r="W193" s="35" t="s">
        <v>69</v>
      </c>
      <c r="X193" s="545">
        <v>530</v>
      </c>
      <c r="Y193" s="546">
        <f t="shared" si="10"/>
        <v>534.6</v>
      </c>
      <c r="Z193" s="36">
        <f>IFERROR(IF(Y193=0,"",ROUNDUP(Y193/H193,0)*0.00902),"")</f>
        <v>0.89298</v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550.61111111111109</v>
      </c>
      <c r="BN193" s="64">
        <f t="shared" si="12"/>
        <v>555.39</v>
      </c>
      <c r="BO193" s="64">
        <f t="shared" si="13"/>
        <v>0.7435465768799101</v>
      </c>
      <c r="BP193" s="64">
        <f t="shared" si="14"/>
        <v>0.75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54">
        <v>4680115882676</v>
      </c>
      <c r="E194" s="555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7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9"/>
      <c r="R194" s="559"/>
      <c r="S194" s="559"/>
      <c r="T194" s="560"/>
      <c r="U194" s="34"/>
      <c r="V194" s="34"/>
      <c r="W194" s="35" t="s">
        <v>69</v>
      </c>
      <c r="X194" s="545">
        <v>650</v>
      </c>
      <c r="Y194" s="546">
        <f t="shared" si="10"/>
        <v>653.40000000000009</v>
      </c>
      <c r="Z194" s="36">
        <f>IFERROR(IF(Y194=0,"",ROUNDUP(Y194/H194,0)*0.00902),"")</f>
        <v>1.0914200000000001</v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675.27777777777771</v>
      </c>
      <c r="BN194" s="64">
        <f t="shared" si="12"/>
        <v>678.81000000000006</v>
      </c>
      <c r="BO194" s="64">
        <f t="shared" si="13"/>
        <v>0.91189674523007858</v>
      </c>
      <c r="BP194" s="64">
        <f t="shared" si="14"/>
        <v>0.91666666666666685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54">
        <v>4680115884014</v>
      </c>
      <c r="E195" s="555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77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9"/>
      <c r="R195" s="559"/>
      <c r="S195" s="559"/>
      <c r="T195" s="560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54">
        <v>4680115884007</v>
      </c>
      <c r="E196" s="555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9"/>
      <c r="R196" s="559"/>
      <c r="S196" s="559"/>
      <c r="T196" s="560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54">
        <v>4680115884038</v>
      </c>
      <c r="E197" s="555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9"/>
      <c r="R197" s="559"/>
      <c r="S197" s="559"/>
      <c r="T197" s="560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54">
        <v>4680115884021</v>
      </c>
      <c r="E198" s="555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9"/>
      <c r="R198" s="559"/>
      <c r="S198" s="559"/>
      <c r="T198" s="560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6"/>
      <c r="B199" s="567"/>
      <c r="C199" s="567"/>
      <c r="D199" s="567"/>
      <c r="E199" s="567"/>
      <c r="F199" s="567"/>
      <c r="G199" s="567"/>
      <c r="H199" s="567"/>
      <c r="I199" s="567"/>
      <c r="J199" s="567"/>
      <c r="K199" s="567"/>
      <c r="L199" s="567"/>
      <c r="M199" s="567"/>
      <c r="N199" s="567"/>
      <c r="O199" s="568"/>
      <c r="P199" s="551" t="s">
        <v>71</v>
      </c>
      <c r="Q199" s="552"/>
      <c r="R199" s="552"/>
      <c r="S199" s="552"/>
      <c r="T199" s="552"/>
      <c r="U199" s="552"/>
      <c r="V199" s="553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362.96296296296293</v>
      </c>
      <c r="Y199" s="547">
        <f>IFERROR(Y191/H191,"0")+IFERROR(Y192/H192,"0")+IFERROR(Y193/H193,"0")+IFERROR(Y194/H194,"0")+IFERROR(Y195/H195,"0")+IFERROR(Y196/H196,"0")+IFERROR(Y197/H197,"0")+IFERROR(Y198/H198,"0")</f>
        <v>366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3.3013200000000005</v>
      </c>
      <c r="AA199" s="548"/>
      <c r="AB199" s="548"/>
      <c r="AC199" s="548"/>
    </row>
    <row r="200" spans="1:68" x14ac:dyDescent="0.2">
      <c r="A200" s="567"/>
      <c r="B200" s="567"/>
      <c r="C200" s="567"/>
      <c r="D200" s="567"/>
      <c r="E200" s="567"/>
      <c r="F200" s="567"/>
      <c r="G200" s="567"/>
      <c r="H200" s="567"/>
      <c r="I200" s="567"/>
      <c r="J200" s="567"/>
      <c r="K200" s="567"/>
      <c r="L200" s="567"/>
      <c r="M200" s="567"/>
      <c r="N200" s="567"/>
      <c r="O200" s="568"/>
      <c r="P200" s="551" t="s">
        <v>71</v>
      </c>
      <c r="Q200" s="552"/>
      <c r="R200" s="552"/>
      <c r="S200" s="552"/>
      <c r="T200" s="552"/>
      <c r="U200" s="552"/>
      <c r="V200" s="553"/>
      <c r="W200" s="37" t="s">
        <v>69</v>
      </c>
      <c r="X200" s="547">
        <f>IFERROR(SUM(X191:X198),"0")</f>
        <v>1960</v>
      </c>
      <c r="Y200" s="547">
        <f>IFERROR(SUM(Y191:Y198),"0")</f>
        <v>1976.4</v>
      </c>
      <c r="Z200" s="37"/>
      <c r="AA200" s="548"/>
      <c r="AB200" s="548"/>
      <c r="AC200" s="548"/>
    </row>
    <row r="201" spans="1:68" ht="14.25" customHeight="1" x14ac:dyDescent="0.25">
      <c r="A201" s="572" t="s">
        <v>73</v>
      </c>
      <c r="B201" s="567"/>
      <c r="C201" s="567"/>
      <c r="D201" s="567"/>
      <c r="E201" s="567"/>
      <c r="F201" s="567"/>
      <c r="G201" s="567"/>
      <c r="H201" s="567"/>
      <c r="I201" s="567"/>
      <c r="J201" s="567"/>
      <c r="K201" s="567"/>
      <c r="L201" s="567"/>
      <c r="M201" s="567"/>
      <c r="N201" s="567"/>
      <c r="O201" s="567"/>
      <c r="P201" s="567"/>
      <c r="Q201" s="567"/>
      <c r="R201" s="567"/>
      <c r="S201" s="567"/>
      <c r="T201" s="567"/>
      <c r="U201" s="567"/>
      <c r="V201" s="567"/>
      <c r="W201" s="567"/>
      <c r="X201" s="567"/>
      <c r="Y201" s="567"/>
      <c r="Z201" s="567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54">
        <v>4680115881594</v>
      </c>
      <c r="E202" s="555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9"/>
      <c r="R202" s="559"/>
      <c r="S202" s="559"/>
      <c r="T202" s="560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54">
        <v>4680115881617</v>
      </c>
      <c r="E203" s="555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9"/>
      <c r="R203" s="559"/>
      <c r="S203" s="559"/>
      <c r="T203" s="560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54">
        <v>4680115880573</v>
      </c>
      <c r="E204" s="555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9"/>
      <c r="R204" s="559"/>
      <c r="S204" s="559"/>
      <c r="T204" s="560"/>
      <c r="U204" s="34"/>
      <c r="V204" s="34"/>
      <c r="W204" s="35" t="s">
        <v>69</v>
      </c>
      <c r="X204" s="545">
        <v>180</v>
      </c>
      <c r="Y204" s="546">
        <f t="shared" si="15"/>
        <v>182.7</v>
      </c>
      <c r="Z204" s="36">
        <f>IFERROR(IF(Y204=0,"",ROUNDUP(Y204/H204,0)*0.01898),"")</f>
        <v>0.39857999999999999</v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190.73793103448276</v>
      </c>
      <c r="BN204" s="64">
        <f t="shared" si="17"/>
        <v>193.59899999999999</v>
      </c>
      <c r="BO204" s="64">
        <f t="shared" si="18"/>
        <v>0.32327586206896552</v>
      </c>
      <c r="BP204" s="64">
        <f t="shared" si="19"/>
        <v>0.328125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54">
        <v>4680115882195</v>
      </c>
      <c r="E205" s="555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9"/>
      <c r="R205" s="559"/>
      <c r="S205" s="559"/>
      <c r="T205" s="560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54">
        <v>4680115882607</v>
      </c>
      <c r="E206" s="555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9"/>
      <c r="R206" s="559"/>
      <c r="S206" s="559"/>
      <c r="T206" s="560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54">
        <v>4680115880092</v>
      </c>
      <c r="E207" s="555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9"/>
      <c r="R207" s="559"/>
      <c r="S207" s="559"/>
      <c r="T207" s="560"/>
      <c r="U207" s="34"/>
      <c r="V207" s="34"/>
      <c r="W207" s="35" t="s">
        <v>69</v>
      </c>
      <c r="X207" s="545">
        <v>96</v>
      </c>
      <c r="Y207" s="546">
        <f t="shared" si="15"/>
        <v>96</v>
      </c>
      <c r="Z207" s="36">
        <f t="shared" si="20"/>
        <v>0.26040000000000002</v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106.08000000000001</v>
      </c>
      <c r="BN207" s="64">
        <f t="shared" si="17"/>
        <v>106.08000000000001</v>
      </c>
      <c r="BO207" s="64">
        <f t="shared" si="18"/>
        <v>0.2197802197802198</v>
      </c>
      <c r="BP207" s="64">
        <f t="shared" si="19"/>
        <v>0.2197802197802198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54">
        <v>4680115880221</v>
      </c>
      <c r="E208" s="555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9"/>
      <c r="R208" s="559"/>
      <c r="S208" s="559"/>
      <c r="T208" s="560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54">
        <v>4680115880504</v>
      </c>
      <c r="E209" s="555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9"/>
      <c r="R209" s="559"/>
      <c r="S209" s="559"/>
      <c r="T209" s="560"/>
      <c r="U209" s="34"/>
      <c r="V209" s="34"/>
      <c r="W209" s="35" t="s">
        <v>69</v>
      </c>
      <c r="X209" s="545">
        <v>72</v>
      </c>
      <c r="Y209" s="546">
        <f t="shared" si="15"/>
        <v>72</v>
      </c>
      <c r="Z209" s="36">
        <f t="shared" si="20"/>
        <v>0.1953</v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79.560000000000016</v>
      </c>
      <c r="BN209" s="64">
        <f t="shared" si="17"/>
        <v>79.560000000000016</v>
      </c>
      <c r="BO209" s="64">
        <f t="shared" si="18"/>
        <v>0.16483516483516486</v>
      </c>
      <c r="BP209" s="64">
        <f t="shared" si="19"/>
        <v>0.16483516483516486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54">
        <v>4680115882164</v>
      </c>
      <c r="E210" s="555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9"/>
      <c r="R210" s="559"/>
      <c r="S210" s="559"/>
      <c r="T210" s="560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67"/>
      <c r="C211" s="567"/>
      <c r="D211" s="567"/>
      <c r="E211" s="567"/>
      <c r="F211" s="567"/>
      <c r="G211" s="567"/>
      <c r="H211" s="567"/>
      <c r="I211" s="567"/>
      <c r="J211" s="567"/>
      <c r="K211" s="567"/>
      <c r="L211" s="567"/>
      <c r="M211" s="567"/>
      <c r="N211" s="567"/>
      <c r="O211" s="568"/>
      <c r="P211" s="551" t="s">
        <v>71</v>
      </c>
      <c r="Q211" s="552"/>
      <c r="R211" s="552"/>
      <c r="S211" s="552"/>
      <c r="T211" s="552"/>
      <c r="U211" s="552"/>
      <c r="V211" s="553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90.689655172413794</v>
      </c>
      <c r="Y211" s="547">
        <f>IFERROR(Y202/H202,"0")+IFERROR(Y203/H203,"0")+IFERROR(Y204/H204,"0")+IFERROR(Y205/H205,"0")+IFERROR(Y206/H206,"0")+IFERROR(Y207/H207,"0")+IFERROR(Y208/H208,"0")+IFERROR(Y209/H209,"0")+IFERROR(Y210/H210,"0")</f>
        <v>91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0.85428000000000004</v>
      </c>
      <c r="AA211" s="548"/>
      <c r="AB211" s="548"/>
      <c r="AC211" s="548"/>
    </row>
    <row r="212" spans="1:68" x14ac:dyDescent="0.2">
      <c r="A212" s="567"/>
      <c r="B212" s="567"/>
      <c r="C212" s="567"/>
      <c r="D212" s="567"/>
      <c r="E212" s="567"/>
      <c r="F212" s="567"/>
      <c r="G212" s="567"/>
      <c r="H212" s="567"/>
      <c r="I212" s="567"/>
      <c r="J212" s="567"/>
      <c r="K212" s="567"/>
      <c r="L212" s="567"/>
      <c r="M212" s="567"/>
      <c r="N212" s="567"/>
      <c r="O212" s="568"/>
      <c r="P212" s="551" t="s">
        <v>71</v>
      </c>
      <c r="Q212" s="552"/>
      <c r="R212" s="552"/>
      <c r="S212" s="552"/>
      <c r="T212" s="552"/>
      <c r="U212" s="552"/>
      <c r="V212" s="553"/>
      <c r="W212" s="37" t="s">
        <v>69</v>
      </c>
      <c r="X212" s="547">
        <f>IFERROR(SUM(X202:X210),"0")</f>
        <v>348</v>
      </c>
      <c r="Y212" s="547">
        <f>IFERROR(SUM(Y202:Y210),"0")</f>
        <v>350.7</v>
      </c>
      <c r="Z212" s="37"/>
      <c r="AA212" s="548"/>
      <c r="AB212" s="548"/>
      <c r="AC212" s="548"/>
    </row>
    <row r="213" spans="1:68" ht="14.25" customHeight="1" x14ac:dyDescent="0.25">
      <c r="A213" s="572" t="s">
        <v>166</v>
      </c>
      <c r="B213" s="567"/>
      <c r="C213" s="567"/>
      <c r="D213" s="567"/>
      <c r="E213" s="567"/>
      <c r="F213" s="567"/>
      <c r="G213" s="567"/>
      <c r="H213" s="567"/>
      <c r="I213" s="567"/>
      <c r="J213" s="567"/>
      <c r="K213" s="567"/>
      <c r="L213" s="567"/>
      <c r="M213" s="567"/>
      <c r="N213" s="567"/>
      <c r="O213" s="567"/>
      <c r="P213" s="567"/>
      <c r="Q213" s="567"/>
      <c r="R213" s="567"/>
      <c r="S213" s="567"/>
      <c r="T213" s="567"/>
      <c r="U213" s="567"/>
      <c r="V213" s="567"/>
      <c r="W213" s="567"/>
      <c r="X213" s="567"/>
      <c r="Y213" s="567"/>
      <c r="Z213" s="567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54">
        <v>4680115880818</v>
      </c>
      <c r="E214" s="555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6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9"/>
      <c r="R214" s="559"/>
      <c r="S214" s="559"/>
      <c r="T214" s="560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54">
        <v>4680115880801</v>
      </c>
      <c r="E215" s="555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9"/>
      <c r="R215" s="559"/>
      <c r="S215" s="559"/>
      <c r="T215" s="560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6"/>
      <c r="B216" s="567"/>
      <c r="C216" s="567"/>
      <c r="D216" s="567"/>
      <c r="E216" s="567"/>
      <c r="F216" s="567"/>
      <c r="G216" s="567"/>
      <c r="H216" s="567"/>
      <c r="I216" s="567"/>
      <c r="J216" s="567"/>
      <c r="K216" s="567"/>
      <c r="L216" s="567"/>
      <c r="M216" s="567"/>
      <c r="N216" s="567"/>
      <c r="O216" s="568"/>
      <c r="P216" s="551" t="s">
        <v>71</v>
      </c>
      <c r="Q216" s="552"/>
      <c r="R216" s="552"/>
      <c r="S216" s="552"/>
      <c r="T216" s="552"/>
      <c r="U216" s="552"/>
      <c r="V216" s="553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7"/>
      <c r="B217" s="567"/>
      <c r="C217" s="567"/>
      <c r="D217" s="567"/>
      <c r="E217" s="567"/>
      <c r="F217" s="567"/>
      <c r="G217" s="567"/>
      <c r="H217" s="567"/>
      <c r="I217" s="567"/>
      <c r="J217" s="567"/>
      <c r="K217" s="567"/>
      <c r="L217" s="567"/>
      <c r="M217" s="567"/>
      <c r="N217" s="567"/>
      <c r="O217" s="568"/>
      <c r="P217" s="551" t="s">
        <v>71</v>
      </c>
      <c r="Q217" s="552"/>
      <c r="R217" s="552"/>
      <c r="S217" s="552"/>
      <c r="T217" s="552"/>
      <c r="U217" s="552"/>
      <c r="V217" s="553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76" t="s">
        <v>351</v>
      </c>
      <c r="B218" s="567"/>
      <c r="C218" s="567"/>
      <c r="D218" s="567"/>
      <c r="E218" s="567"/>
      <c r="F218" s="567"/>
      <c r="G218" s="567"/>
      <c r="H218" s="567"/>
      <c r="I218" s="567"/>
      <c r="J218" s="567"/>
      <c r="K218" s="567"/>
      <c r="L218" s="567"/>
      <c r="M218" s="567"/>
      <c r="N218" s="567"/>
      <c r="O218" s="567"/>
      <c r="P218" s="567"/>
      <c r="Q218" s="567"/>
      <c r="R218" s="567"/>
      <c r="S218" s="567"/>
      <c r="T218" s="567"/>
      <c r="U218" s="567"/>
      <c r="V218" s="567"/>
      <c r="W218" s="567"/>
      <c r="X218" s="567"/>
      <c r="Y218" s="567"/>
      <c r="Z218" s="567"/>
      <c r="AA218" s="540"/>
      <c r="AB218" s="540"/>
      <c r="AC218" s="540"/>
    </row>
    <row r="219" spans="1:68" ht="14.25" customHeight="1" x14ac:dyDescent="0.25">
      <c r="A219" s="572" t="s">
        <v>101</v>
      </c>
      <c r="B219" s="567"/>
      <c r="C219" s="567"/>
      <c r="D219" s="567"/>
      <c r="E219" s="567"/>
      <c r="F219" s="567"/>
      <c r="G219" s="567"/>
      <c r="H219" s="567"/>
      <c r="I219" s="567"/>
      <c r="J219" s="567"/>
      <c r="K219" s="567"/>
      <c r="L219" s="567"/>
      <c r="M219" s="567"/>
      <c r="N219" s="567"/>
      <c r="O219" s="567"/>
      <c r="P219" s="567"/>
      <c r="Q219" s="567"/>
      <c r="R219" s="567"/>
      <c r="S219" s="567"/>
      <c r="T219" s="567"/>
      <c r="U219" s="567"/>
      <c r="V219" s="567"/>
      <c r="W219" s="567"/>
      <c r="X219" s="567"/>
      <c r="Y219" s="567"/>
      <c r="Z219" s="567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54">
        <v>4680115887282</v>
      </c>
      <c r="E220" s="555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7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9"/>
      <c r="R220" s="559"/>
      <c r="S220" s="559"/>
      <c r="T220" s="560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54">
        <v>4680115884137</v>
      </c>
      <c r="E221" s="555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9"/>
      <c r="R221" s="559"/>
      <c r="S221" s="559"/>
      <c r="T221" s="560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54">
        <v>4680115884236</v>
      </c>
      <c r="E222" s="555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9"/>
      <c r="R222" s="559"/>
      <c r="S222" s="559"/>
      <c r="T222" s="560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4">
        <v>4680115884175</v>
      </c>
      <c r="E223" s="555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9"/>
      <c r="R223" s="559"/>
      <c r="S223" s="559"/>
      <c r="T223" s="560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54">
        <v>4680115884144</v>
      </c>
      <c r="E224" s="555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9"/>
      <c r="R224" s="559"/>
      <c r="S224" s="559"/>
      <c r="T224" s="560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54">
        <v>4680115884144</v>
      </c>
      <c r="E225" s="555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9"/>
      <c r="R225" s="559"/>
      <c r="S225" s="559"/>
      <c r="T225" s="560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54">
        <v>4680115886551</v>
      </c>
      <c r="E226" s="555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9"/>
      <c r="R226" s="559"/>
      <c r="S226" s="559"/>
      <c r="T226" s="560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54">
        <v>4680115884182</v>
      </c>
      <c r="E227" s="555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9"/>
      <c r="R227" s="559"/>
      <c r="S227" s="559"/>
      <c r="T227" s="560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54">
        <v>4680115884205</v>
      </c>
      <c r="E228" s="555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9"/>
      <c r="R228" s="559"/>
      <c r="S228" s="559"/>
      <c r="T228" s="560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54">
        <v>4680115884205</v>
      </c>
      <c r="E229" s="555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3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9"/>
      <c r="R229" s="559"/>
      <c r="S229" s="559"/>
      <c r="T229" s="560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67"/>
      <c r="C230" s="567"/>
      <c r="D230" s="567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8"/>
      <c r="P230" s="551" t="s">
        <v>71</v>
      </c>
      <c r="Q230" s="552"/>
      <c r="R230" s="552"/>
      <c r="S230" s="552"/>
      <c r="T230" s="552"/>
      <c r="U230" s="552"/>
      <c r="V230" s="553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7"/>
      <c r="B231" s="567"/>
      <c r="C231" s="567"/>
      <c r="D231" s="567"/>
      <c r="E231" s="567"/>
      <c r="F231" s="567"/>
      <c r="G231" s="567"/>
      <c r="H231" s="567"/>
      <c r="I231" s="567"/>
      <c r="J231" s="567"/>
      <c r="K231" s="567"/>
      <c r="L231" s="567"/>
      <c r="M231" s="567"/>
      <c r="N231" s="567"/>
      <c r="O231" s="568"/>
      <c r="P231" s="551" t="s">
        <v>71</v>
      </c>
      <c r="Q231" s="552"/>
      <c r="R231" s="552"/>
      <c r="S231" s="552"/>
      <c r="T231" s="552"/>
      <c r="U231" s="552"/>
      <c r="V231" s="553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72" t="s">
        <v>136</v>
      </c>
      <c r="B232" s="567"/>
      <c r="C232" s="567"/>
      <c r="D232" s="567"/>
      <c r="E232" s="567"/>
      <c r="F232" s="567"/>
      <c r="G232" s="567"/>
      <c r="H232" s="567"/>
      <c r="I232" s="567"/>
      <c r="J232" s="567"/>
      <c r="K232" s="567"/>
      <c r="L232" s="567"/>
      <c r="M232" s="567"/>
      <c r="N232" s="567"/>
      <c r="O232" s="567"/>
      <c r="P232" s="567"/>
      <c r="Q232" s="567"/>
      <c r="R232" s="567"/>
      <c r="S232" s="567"/>
      <c r="T232" s="567"/>
      <c r="U232" s="567"/>
      <c r="V232" s="567"/>
      <c r="W232" s="567"/>
      <c r="X232" s="567"/>
      <c r="Y232" s="567"/>
      <c r="Z232" s="567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54">
        <v>4680115885981</v>
      </c>
      <c r="E233" s="555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1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9"/>
      <c r="R233" s="559"/>
      <c r="S233" s="559"/>
      <c r="T233" s="560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67"/>
      <c r="C234" s="567"/>
      <c r="D234" s="567"/>
      <c r="E234" s="567"/>
      <c r="F234" s="567"/>
      <c r="G234" s="567"/>
      <c r="H234" s="567"/>
      <c r="I234" s="567"/>
      <c r="J234" s="567"/>
      <c r="K234" s="567"/>
      <c r="L234" s="567"/>
      <c r="M234" s="567"/>
      <c r="N234" s="567"/>
      <c r="O234" s="568"/>
      <c r="P234" s="551" t="s">
        <v>71</v>
      </c>
      <c r="Q234" s="552"/>
      <c r="R234" s="552"/>
      <c r="S234" s="552"/>
      <c r="T234" s="552"/>
      <c r="U234" s="552"/>
      <c r="V234" s="553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7"/>
      <c r="B235" s="567"/>
      <c r="C235" s="567"/>
      <c r="D235" s="567"/>
      <c r="E235" s="567"/>
      <c r="F235" s="567"/>
      <c r="G235" s="567"/>
      <c r="H235" s="567"/>
      <c r="I235" s="567"/>
      <c r="J235" s="567"/>
      <c r="K235" s="567"/>
      <c r="L235" s="567"/>
      <c r="M235" s="567"/>
      <c r="N235" s="567"/>
      <c r="O235" s="568"/>
      <c r="P235" s="551" t="s">
        <v>71</v>
      </c>
      <c r="Q235" s="552"/>
      <c r="R235" s="552"/>
      <c r="S235" s="552"/>
      <c r="T235" s="552"/>
      <c r="U235" s="552"/>
      <c r="V235" s="553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72" t="s">
        <v>378</v>
      </c>
      <c r="B236" s="567"/>
      <c r="C236" s="567"/>
      <c r="D236" s="567"/>
      <c r="E236" s="567"/>
      <c r="F236" s="567"/>
      <c r="G236" s="567"/>
      <c r="H236" s="567"/>
      <c r="I236" s="567"/>
      <c r="J236" s="567"/>
      <c r="K236" s="567"/>
      <c r="L236" s="567"/>
      <c r="M236" s="567"/>
      <c r="N236" s="567"/>
      <c r="O236" s="567"/>
      <c r="P236" s="567"/>
      <c r="Q236" s="567"/>
      <c r="R236" s="567"/>
      <c r="S236" s="567"/>
      <c r="T236" s="567"/>
      <c r="U236" s="567"/>
      <c r="V236" s="567"/>
      <c r="W236" s="567"/>
      <c r="X236" s="567"/>
      <c r="Y236" s="567"/>
      <c r="Z236" s="567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54">
        <v>4680115886803</v>
      </c>
      <c r="E237" s="555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830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9"/>
      <c r="R237" s="559"/>
      <c r="S237" s="559"/>
      <c r="T237" s="560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67"/>
      <c r="C238" s="567"/>
      <c r="D238" s="567"/>
      <c r="E238" s="567"/>
      <c r="F238" s="567"/>
      <c r="G238" s="567"/>
      <c r="H238" s="567"/>
      <c r="I238" s="567"/>
      <c r="J238" s="567"/>
      <c r="K238" s="567"/>
      <c r="L238" s="567"/>
      <c r="M238" s="567"/>
      <c r="N238" s="567"/>
      <c r="O238" s="568"/>
      <c r="P238" s="551" t="s">
        <v>71</v>
      </c>
      <c r="Q238" s="552"/>
      <c r="R238" s="552"/>
      <c r="S238" s="552"/>
      <c r="T238" s="552"/>
      <c r="U238" s="552"/>
      <c r="V238" s="553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7"/>
      <c r="B239" s="567"/>
      <c r="C239" s="567"/>
      <c r="D239" s="567"/>
      <c r="E239" s="567"/>
      <c r="F239" s="567"/>
      <c r="G239" s="567"/>
      <c r="H239" s="567"/>
      <c r="I239" s="567"/>
      <c r="J239" s="567"/>
      <c r="K239" s="567"/>
      <c r="L239" s="567"/>
      <c r="M239" s="567"/>
      <c r="N239" s="567"/>
      <c r="O239" s="568"/>
      <c r="P239" s="551" t="s">
        <v>71</v>
      </c>
      <c r="Q239" s="552"/>
      <c r="R239" s="552"/>
      <c r="S239" s="552"/>
      <c r="T239" s="552"/>
      <c r="U239" s="552"/>
      <c r="V239" s="553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72" t="s">
        <v>382</v>
      </c>
      <c r="B240" s="567"/>
      <c r="C240" s="567"/>
      <c r="D240" s="567"/>
      <c r="E240" s="567"/>
      <c r="F240" s="567"/>
      <c r="G240" s="567"/>
      <c r="H240" s="567"/>
      <c r="I240" s="567"/>
      <c r="J240" s="567"/>
      <c r="K240" s="567"/>
      <c r="L240" s="567"/>
      <c r="M240" s="567"/>
      <c r="N240" s="567"/>
      <c r="O240" s="567"/>
      <c r="P240" s="567"/>
      <c r="Q240" s="567"/>
      <c r="R240" s="567"/>
      <c r="S240" s="567"/>
      <c r="T240" s="567"/>
      <c r="U240" s="567"/>
      <c r="V240" s="567"/>
      <c r="W240" s="567"/>
      <c r="X240" s="567"/>
      <c r="Y240" s="567"/>
      <c r="Z240" s="567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54">
        <v>4680115886704</v>
      </c>
      <c r="E241" s="555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9"/>
      <c r="R241" s="559"/>
      <c r="S241" s="559"/>
      <c r="T241" s="560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54">
        <v>4680115886681</v>
      </c>
      <c r="E242" s="555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1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9"/>
      <c r="R242" s="559"/>
      <c r="S242" s="559"/>
      <c r="T242" s="560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4">
        <v>4680115886735</v>
      </c>
      <c r="E243" s="555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9"/>
      <c r="R243" s="559"/>
      <c r="S243" s="559"/>
      <c r="T243" s="560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4">
        <v>4680115886728</v>
      </c>
      <c r="E244" s="555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7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9"/>
      <c r="R244" s="559"/>
      <c r="S244" s="559"/>
      <c r="T244" s="560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54">
        <v>4680115886711</v>
      </c>
      <c r="E245" s="555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67"/>
      <c r="C246" s="567"/>
      <c r="D246" s="567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8"/>
      <c r="P246" s="551" t="s">
        <v>71</v>
      </c>
      <c r="Q246" s="552"/>
      <c r="R246" s="552"/>
      <c r="S246" s="552"/>
      <c r="T246" s="552"/>
      <c r="U246" s="552"/>
      <c r="V246" s="553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7"/>
      <c r="B247" s="567"/>
      <c r="C247" s="567"/>
      <c r="D247" s="567"/>
      <c r="E247" s="567"/>
      <c r="F247" s="567"/>
      <c r="G247" s="567"/>
      <c r="H247" s="567"/>
      <c r="I247" s="567"/>
      <c r="J247" s="567"/>
      <c r="K247" s="567"/>
      <c r="L247" s="567"/>
      <c r="M247" s="567"/>
      <c r="N247" s="567"/>
      <c r="O247" s="568"/>
      <c r="P247" s="551" t="s">
        <v>71</v>
      </c>
      <c r="Q247" s="552"/>
      <c r="R247" s="552"/>
      <c r="S247" s="552"/>
      <c r="T247" s="552"/>
      <c r="U247" s="552"/>
      <c r="V247" s="553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76" t="s">
        <v>394</v>
      </c>
      <c r="B248" s="567"/>
      <c r="C248" s="567"/>
      <c r="D248" s="567"/>
      <c r="E248" s="567"/>
      <c r="F248" s="567"/>
      <c r="G248" s="567"/>
      <c r="H248" s="567"/>
      <c r="I248" s="567"/>
      <c r="J248" s="567"/>
      <c r="K248" s="567"/>
      <c r="L248" s="567"/>
      <c r="M248" s="567"/>
      <c r="N248" s="567"/>
      <c r="O248" s="567"/>
      <c r="P248" s="567"/>
      <c r="Q248" s="567"/>
      <c r="R248" s="567"/>
      <c r="S248" s="567"/>
      <c r="T248" s="567"/>
      <c r="U248" s="567"/>
      <c r="V248" s="567"/>
      <c r="W248" s="567"/>
      <c r="X248" s="567"/>
      <c r="Y248" s="567"/>
      <c r="Z248" s="567"/>
      <c r="AA248" s="540"/>
      <c r="AB248" s="540"/>
      <c r="AC248" s="540"/>
    </row>
    <row r="249" spans="1:68" ht="14.25" customHeight="1" x14ac:dyDescent="0.25">
      <c r="A249" s="572" t="s">
        <v>101</v>
      </c>
      <c r="B249" s="567"/>
      <c r="C249" s="567"/>
      <c r="D249" s="567"/>
      <c r="E249" s="567"/>
      <c r="F249" s="567"/>
      <c r="G249" s="567"/>
      <c r="H249" s="567"/>
      <c r="I249" s="567"/>
      <c r="J249" s="567"/>
      <c r="K249" s="567"/>
      <c r="L249" s="567"/>
      <c r="M249" s="567"/>
      <c r="N249" s="567"/>
      <c r="O249" s="567"/>
      <c r="P249" s="567"/>
      <c r="Q249" s="567"/>
      <c r="R249" s="567"/>
      <c r="S249" s="567"/>
      <c r="T249" s="567"/>
      <c r="U249" s="567"/>
      <c r="V249" s="567"/>
      <c r="W249" s="567"/>
      <c r="X249" s="567"/>
      <c r="Y249" s="567"/>
      <c r="Z249" s="567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54">
        <v>4680115885837</v>
      </c>
      <c r="E250" s="555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4"/>
      <c r="V250" s="34"/>
      <c r="W250" s="35" t="s">
        <v>69</v>
      </c>
      <c r="X250" s="545">
        <v>20</v>
      </c>
      <c r="Y250" s="546">
        <f>IFERROR(IF(X250="",0,CEILING((X250/$H250),1)*$H250),"")</f>
        <v>21.6</v>
      </c>
      <c r="Z250" s="36">
        <f>IFERROR(IF(Y250=0,"",ROUNDUP(Y250/H250,0)*0.01898),"")</f>
        <v>3.7960000000000001E-2</v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20.805555555555554</v>
      </c>
      <c r="BN250" s="64">
        <f>IFERROR(Y250*I250/H250,"0")</f>
        <v>22.47</v>
      </c>
      <c r="BO250" s="64">
        <f>IFERROR(1/J250*(X250/H250),"0")</f>
        <v>2.8935185185185182E-2</v>
      </c>
      <c r="BP250" s="64">
        <f>IFERROR(1/J250*(Y250/H250),"0")</f>
        <v>3.125E-2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54">
        <v>4680115885851</v>
      </c>
      <c r="E251" s="555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4"/>
      <c r="V251" s="34"/>
      <c r="W251" s="35" t="s">
        <v>69</v>
      </c>
      <c r="X251" s="545">
        <v>10</v>
      </c>
      <c r="Y251" s="546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10.402777777777777</v>
      </c>
      <c r="BN251" s="64">
        <f>IFERROR(Y251*I251/H251,"0")</f>
        <v>11.234999999999999</v>
      </c>
      <c r="BO251" s="64">
        <f>IFERROR(1/J251*(X251/H251),"0")</f>
        <v>1.4467592592592591E-2</v>
      </c>
      <c r="BP251" s="64">
        <f>IFERROR(1/J251*(Y251/H251),"0")</f>
        <v>1.5625E-2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54">
        <v>4680115885806</v>
      </c>
      <c r="E252" s="555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4"/>
      <c r="V252" s="34"/>
      <c r="W252" s="35" t="s">
        <v>69</v>
      </c>
      <c r="X252" s="545">
        <v>20</v>
      </c>
      <c r="Y252" s="546">
        <f>IFERROR(IF(X252="",0,CEILING((X252/$H252),1)*$H252),"")</f>
        <v>21.6</v>
      </c>
      <c r="Z252" s="36">
        <f>IFERROR(IF(Y252=0,"",ROUNDUP(Y252/H252,0)*0.01898),"")</f>
        <v>3.7960000000000001E-2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20.805555555555554</v>
      </c>
      <c r="BN252" s="64">
        <f>IFERROR(Y252*I252/H252,"0")</f>
        <v>22.47</v>
      </c>
      <c r="BO252" s="64">
        <f>IFERROR(1/J252*(X252/H252),"0")</f>
        <v>2.8935185185185182E-2</v>
      </c>
      <c r="BP252" s="64">
        <f>IFERROR(1/J252*(Y252/H252),"0")</f>
        <v>3.125E-2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54">
        <v>4680115885844</v>
      </c>
      <c r="E253" s="555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54">
        <v>4680115885820</v>
      </c>
      <c r="E254" s="555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67"/>
      <c r="C255" s="567"/>
      <c r="D255" s="567"/>
      <c r="E255" s="567"/>
      <c r="F255" s="567"/>
      <c r="G255" s="567"/>
      <c r="H255" s="567"/>
      <c r="I255" s="567"/>
      <c r="J255" s="567"/>
      <c r="K255" s="567"/>
      <c r="L255" s="567"/>
      <c r="M255" s="567"/>
      <c r="N255" s="567"/>
      <c r="O255" s="568"/>
      <c r="P255" s="551" t="s">
        <v>71</v>
      </c>
      <c r="Q255" s="552"/>
      <c r="R255" s="552"/>
      <c r="S255" s="552"/>
      <c r="T255" s="552"/>
      <c r="U255" s="552"/>
      <c r="V255" s="553"/>
      <c r="W255" s="37" t="s">
        <v>72</v>
      </c>
      <c r="X255" s="547">
        <f>IFERROR(X250/H250,"0")+IFERROR(X251/H251,"0")+IFERROR(X252/H252,"0")+IFERROR(X253/H253,"0")+IFERROR(X254/H254,"0")</f>
        <v>4.6296296296296298</v>
      </c>
      <c r="Y255" s="547">
        <f>IFERROR(Y250/H250,"0")+IFERROR(Y251/H251,"0")+IFERROR(Y252/H252,"0")+IFERROR(Y253/H253,"0")+IFERROR(Y254/H254,"0")</f>
        <v>5</v>
      </c>
      <c r="Z255" s="547">
        <f>IFERROR(IF(Z250="",0,Z250),"0")+IFERROR(IF(Z251="",0,Z251),"0")+IFERROR(IF(Z252="",0,Z252),"0")+IFERROR(IF(Z253="",0,Z253),"0")+IFERROR(IF(Z254="",0,Z254),"0")</f>
        <v>9.4900000000000012E-2</v>
      </c>
      <c r="AA255" s="548"/>
      <c r="AB255" s="548"/>
      <c r="AC255" s="548"/>
    </row>
    <row r="256" spans="1:68" x14ac:dyDescent="0.2">
      <c r="A256" s="567"/>
      <c r="B256" s="567"/>
      <c r="C256" s="567"/>
      <c r="D256" s="567"/>
      <c r="E256" s="567"/>
      <c r="F256" s="567"/>
      <c r="G256" s="567"/>
      <c r="H256" s="567"/>
      <c r="I256" s="567"/>
      <c r="J256" s="567"/>
      <c r="K256" s="567"/>
      <c r="L256" s="567"/>
      <c r="M256" s="567"/>
      <c r="N256" s="567"/>
      <c r="O256" s="568"/>
      <c r="P256" s="551" t="s">
        <v>71</v>
      </c>
      <c r="Q256" s="552"/>
      <c r="R256" s="552"/>
      <c r="S256" s="552"/>
      <c r="T256" s="552"/>
      <c r="U256" s="552"/>
      <c r="V256" s="553"/>
      <c r="W256" s="37" t="s">
        <v>69</v>
      </c>
      <c r="X256" s="547">
        <f>IFERROR(SUM(X250:X254),"0")</f>
        <v>50</v>
      </c>
      <c r="Y256" s="547">
        <f>IFERROR(SUM(Y250:Y254),"0")</f>
        <v>54.000000000000007</v>
      </c>
      <c r="Z256" s="37"/>
      <c r="AA256" s="548"/>
      <c r="AB256" s="548"/>
      <c r="AC256" s="548"/>
    </row>
    <row r="257" spans="1:68" ht="16.5" customHeight="1" x14ac:dyDescent="0.25">
      <c r="A257" s="576" t="s">
        <v>410</v>
      </c>
      <c r="B257" s="567"/>
      <c r="C257" s="567"/>
      <c r="D257" s="567"/>
      <c r="E257" s="567"/>
      <c r="F257" s="567"/>
      <c r="G257" s="567"/>
      <c r="H257" s="567"/>
      <c r="I257" s="567"/>
      <c r="J257" s="567"/>
      <c r="K257" s="567"/>
      <c r="L257" s="567"/>
      <c r="M257" s="567"/>
      <c r="N257" s="567"/>
      <c r="O257" s="567"/>
      <c r="P257" s="567"/>
      <c r="Q257" s="567"/>
      <c r="R257" s="567"/>
      <c r="S257" s="567"/>
      <c r="T257" s="567"/>
      <c r="U257" s="567"/>
      <c r="V257" s="567"/>
      <c r="W257" s="567"/>
      <c r="X257" s="567"/>
      <c r="Y257" s="567"/>
      <c r="Z257" s="567"/>
      <c r="AA257" s="540"/>
      <c r="AB257" s="540"/>
      <c r="AC257" s="540"/>
    </row>
    <row r="258" spans="1:68" ht="14.25" customHeight="1" x14ac:dyDescent="0.25">
      <c r="A258" s="572" t="s">
        <v>101</v>
      </c>
      <c r="B258" s="567"/>
      <c r="C258" s="567"/>
      <c r="D258" s="567"/>
      <c r="E258" s="567"/>
      <c r="F258" s="567"/>
      <c r="G258" s="567"/>
      <c r="H258" s="567"/>
      <c r="I258" s="567"/>
      <c r="J258" s="567"/>
      <c r="K258" s="567"/>
      <c r="L258" s="567"/>
      <c r="M258" s="567"/>
      <c r="N258" s="567"/>
      <c r="O258" s="567"/>
      <c r="P258" s="567"/>
      <c r="Q258" s="567"/>
      <c r="R258" s="567"/>
      <c r="S258" s="567"/>
      <c r="T258" s="567"/>
      <c r="U258" s="567"/>
      <c r="V258" s="567"/>
      <c r="W258" s="567"/>
      <c r="X258" s="567"/>
      <c r="Y258" s="567"/>
      <c r="Z258" s="567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54">
        <v>4607091383423</v>
      </c>
      <c r="E259" s="555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8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54">
        <v>4680115886957</v>
      </c>
      <c r="E260" s="555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4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9"/>
      <c r="R260" s="559"/>
      <c r="S260" s="559"/>
      <c r="T260" s="560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54">
        <v>4680115885660</v>
      </c>
      <c r="E261" s="555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0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54">
        <v>4680115886773</v>
      </c>
      <c r="E262" s="555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00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9"/>
      <c r="R262" s="559"/>
      <c r="S262" s="559"/>
      <c r="T262" s="560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67"/>
      <c r="C263" s="567"/>
      <c r="D263" s="567"/>
      <c r="E263" s="567"/>
      <c r="F263" s="567"/>
      <c r="G263" s="567"/>
      <c r="H263" s="567"/>
      <c r="I263" s="567"/>
      <c r="J263" s="567"/>
      <c r="K263" s="567"/>
      <c r="L263" s="567"/>
      <c r="M263" s="567"/>
      <c r="N263" s="567"/>
      <c r="O263" s="568"/>
      <c r="P263" s="551" t="s">
        <v>71</v>
      </c>
      <c r="Q263" s="552"/>
      <c r="R263" s="552"/>
      <c r="S263" s="552"/>
      <c r="T263" s="552"/>
      <c r="U263" s="552"/>
      <c r="V263" s="553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7"/>
      <c r="B264" s="567"/>
      <c r="C264" s="567"/>
      <c r="D264" s="567"/>
      <c r="E264" s="567"/>
      <c r="F264" s="567"/>
      <c r="G264" s="567"/>
      <c r="H264" s="567"/>
      <c r="I264" s="567"/>
      <c r="J264" s="567"/>
      <c r="K264" s="567"/>
      <c r="L264" s="567"/>
      <c r="M264" s="567"/>
      <c r="N264" s="567"/>
      <c r="O264" s="568"/>
      <c r="P264" s="551" t="s">
        <v>71</v>
      </c>
      <c r="Q264" s="552"/>
      <c r="R264" s="552"/>
      <c r="S264" s="552"/>
      <c r="T264" s="552"/>
      <c r="U264" s="552"/>
      <c r="V264" s="553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76" t="s">
        <v>422</v>
      </c>
      <c r="B265" s="567"/>
      <c r="C265" s="567"/>
      <c r="D265" s="567"/>
      <c r="E265" s="567"/>
      <c r="F265" s="567"/>
      <c r="G265" s="567"/>
      <c r="H265" s="567"/>
      <c r="I265" s="567"/>
      <c r="J265" s="567"/>
      <c r="K265" s="567"/>
      <c r="L265" s="567"/>
      <c r="M265" s="567"/>
      <c r="N265" s="567"/>
      <c r="O265" s="567"/>
      <c r="P265" s="567"/>
      <c r="Q265" s="567"/>
      <c r="R265" s="567"/>
      <c r="S265" s="567"/>
      <c r="T265" s="567"/>
      <c r="U265" s="567"/>
      <c r="V265" s="567"/>
      <c r="W265" s="567"/>
      <c r="X265" s="567"/>
      <c r="Y265" s="567"/>
      <c r="Z265" s="567"/>
      <c r="AA265" s="540"/>
      <c r="AB265" s="540"/>
      <c r="AC265" s="540"/>
    </row>
    <row r="266" spans="1:68" ht="14.25" customHeight="1" x14ac:dyDescent="0.25">
      <c r="A266" s="572" t="s">
        <v>73</v>
      </c>
      <c r="B266" s="567"/>
      <c r="C266" s="567"/>
      <c r="D266" s="567"/>
      <c r="E266" s="567"/>
      <c r="F266" s="567"/>
      <c r="G266" s="567"/>
      <c r="H266" s="567"/>
      <c r="I266" s="567"/>
      <c r="J266" s="567"/>
      <c r="K266" s="567"/>
      <c r="L266" s="567"/>
      <c r="M266" s="567"/>
      <c r="N266" s="567"/>
      <c r="O266" s="567"/>
      <c r="P266" s="567"/>
      <c r="Q266" s="567"/>
      <c r="R266" s="567"/>
      <c r="S266" s="567"/>
      <c r="T266" s="567"/>
      <c r="U266" s="567"/>
      <c r="V266" s="567"/>
      <c r="W266" s="567"/>
      <c r="X266" s="567"/>
      <c r="Y266" s="567"/>
      <c r="Z266" s="567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54">
        <v>4680115886186</v>
      </c>
      <c r="E267" s="555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54">
        <v>4680115881228</v>
      </c>
      <c r="E268" s="555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54">
        <v>4680115881211</v>
      </c>
      <c r="E269" s="555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6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6"/>
      <c r="B270" s="567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8"/>
      <c r="P270" s="551" t="s">
        <v>71</v>
      </c>
      <c r="Q270" s="552"/>
      <c r="R270" s="552"/>
      <c r="S270" s="552"/>
      <c r="T270" s="552"/>
      <c r="U270" s="552"/>
      <c r="V270" s="553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7"/>
      <c r="B271" s="567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8"/>
      <c r="P271" s="551" t="s">
        <v>71</v>
      </c>
      <c r="Q271" s="552"/>
      <c r="R271" s="552"/>
      <c r="S271" s="552"/>
      <c r="T271" s="552"/>
      <c r="U271" s="552"/>
      <c r="V271" s="553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76" t="s">
        <v>432</v>
      </c>
      <c r="B272" s="567"/>
      <c r="C272" s="567"/>
      <c r="D272" s="567"/>
      <c r="E272" s="567"/>
      <c r="F272" s="567"/>
      <c r="G272" s="567"/>
      <c r="H272" s="567"/>
      <c r="I272" s="567"/>
      <c r="J272" s="567"/>
      <c r="K272" s="567"/>
      <c r="L272" s="567"/>
      <c r="M272" s="567"/>
      <c r="N272" s="567"/>
      <c r="O272" s="567"/>
      <c r="P272" s="567"/>
      <c r="Q272" s="567"/>
      <c r="R272" s="567"/>
      <c r="S272" s="567"/>
      <c r="T272" s="567"/>
      <c r="U272" s="567"/>
      <c r="V272" s="567"/>
      <c r="W272" s="567"/>
      <c r="X272" s="567"/>
      <c r="Y272" s="567"/>
      <c r="Z272" s="567"/>
      <c r="AA272" s="540"/>
      <c r="AB272" s="540"/>
      <c r="AC272" s="540"/>
    </row>
    <row r="273" spans="1:68" ht="14.25" customHeight="1" x14ac:dyDescent="0.25">
      <c r="A273" s="572" t="s">
        <v>64</v>
      </c>
      <c r="B273" s="567"/>
      <c r="C273" s="567"/>
      <c r="D273" s="567"/>
      <c r="E273" s="567"/>
      <c r="F273" s="567"/>
      <c r="G273" s="567"/>
      <c r="H273" s="567"/>
      <c r="I273" s="567"/>
      <c r="J273" s="567"/>
      <c r="K273" s="567"/>
      <c r="L273" s="567"/>
      <c r="M273" s="567"/>
      <c r="N273" s="567"/>
      <c r="O273" s="567"/>
      <c r="P273" s="567"/>
      <c r="Q273" s="567"/>
      <c r="R273" s="567"/>
      <c r="S273" s="567"/>
      <c r="T273" s="567"/>
      <c r="U273" s="567"/>
      <c r="V273" s="567"/>
      <c r="W273" s="567"/>
      <c r="X273" s="567"/>
      <c r="Y273" s="567"/>
      <c r="Z273" s="567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54">
        <v>4680115880344</v>
      </c>
      <c r="E274" s="555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54">
        <v>4680115886919</v>
      </c>
      <c r="E275" s="555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863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9"/>
      <c r="R275" s="559"/>
      <c r="S275" s="559"/>
      <c r="T275" s="560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67"/>
      <c r="C276" s="567"/>
      <c r="D276" s="567"/>
      <c r="E276" s="567"/>
      <c r="F276" s="567"/>
      <c r="G276" s="567"/>
      <c r="H276" s="567"/>
      <c r="I276" s="567"/>
      <c r="J276" s="567"/>
      <c r="K276" s="567"/>
      <c r="L276" s="567"/>
      <c r="M276" s="567"/>
      <c r="N276" s="567"/>
      <c r="O276" s="568"/>
      <c r="P276" s="551" t="s">
        <v>71</v>
      </c>
      <c r="Q276" s="552"/>
      <c r="R276" s="552"/>
      <c r="S276" s="552"/>
      <c r="T276" s="552"/>
      <c r="U276" s="552"/>
      <c r="V276" s="553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67"/>
      <c r="B277" s="567"/>
      <c r="C277" s="567"/>
      <c r="D277" s="567"/>
      <c r="E277" s="567"/>
      <c r="F277" s="567"/>
      <c r="G277" s="567"/>
      <c r="H277" s="567"/>
      <c r="I277" s="567"/>
      <c r="J277" s="567"/>
      <c r="K277" s="567"/>
      <c r="L277" s="567"/>
      <c r="M277" s="567"/>
      <c r="N277" s="567"/>
      <c r="O277" s="568"/>
      <c r="P277" s="551" t="s">
        <v>71</v>
      </c>
      <c r="Q277" s="552"/>
      <c r="R277" s="552"/>
      <c r="S277" s="552"/>
      <c r="T277" s="552"/>
      <c r="U277" s="552"/>
      <c r="V277" s="553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72" t="s">
        <v>73</v>
      </c>
      <c r="B278" s="567"/>
      <c r="C278" s="567"/>
      <c r="D278" s="567"/>
      <c r="E278" s="567"/>
      <c r="F278" s="567"/>
      <c r="G278" s="567"/>
      <c r="H278" s="567"/>
      <c r="I278" s="567"/>
      <c r="J278" s="567"/>
      <c r="K278" s="567"/>
      <c r="L278" s="567"/>
      <c r="M278" s="567"/>
      <c r="N278" s="567"/>
      <c r="O278" s="567"/>
      <c r="P278" s="567"/>
      <c r="Q278" s="567"/>
      <c r="R278" s="567"/>
      <c r="S278" s="567"/>
      <c r="T278" s="567"/>
      <c r="U278" s="567"/>
      <c r="V278" s="567"/>
      <c r="W278" s="567"/>
      <c r="X278" s="567"/>
      <c r="Y278" s="567"/>
      <c r="Z278" s="567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54">
        <v>4680115884618</v>
      </c>
      <c r="E279" s="555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6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9"/>
      <c r="R279" s="559"/>
      <c r="S279" s="559"/>
      <c r="T279" s="560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67"/>
      <c r="C280" s="567"/>
      <c r="D280" s="567"/>
      <c r="E280" s="567"/>
      <c r="F280" s="567"/>
      <c r="G280" s="567"/>
      <c r="H280" s="567"/>
      <c r="I280" s="567"/>
      <c r="J280" s="567"/>
      <c r="K280" s="567"/>
      <c r="L280" s="567"/>
      <c r="M280" s="567"/>
      <c r="N280" s="567"/>
      <c r="O280" s="568"/>
      <c r="P280" s="551" t="s">
        <v>71</v>
      </c>
      <c r="Q280" s="552"/>
      <c r="R280" s="552"/>
      <c r="S280" s="552"/>
      <c r="T280" s="552"/>
      <c r="U280" s="552"/>
      <c r="V280" s="553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67"/>
      <c r="B281" s="567"/>
      <c r="C281" s="567"/>
      <c r="D281" s="567"/>
      <c r="E281" s="567"/>
      <c r="F281" s="567"/>
      <c r="G281" s="567"/>
      <c r="H281" s="567"/>
      <c r="I281" s="567"/>
      <c r="J281" s="567"/>
      <c r="K281" s="567"/>
      <c r="L281" s="567"/>
      <c r="M281" s="567"/>
      <c r="N281" s="567"/>
      <c r="O281" s="568"/>
      <c r="P281" s="551" t="s">
        <v>71</v>
      </c>
      <c r="Q281" s="552"/>
      <c r="R281" s="552"/>
      <c r="S281" s="552"/>
      <c r="T281" s="552"/>
      <c r="U281" s="552"/>
      <c r="V281" s="553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76" t="s">
        <v>442</v>
      </c>
      <c r="B282" s="567"/>
      <c r="C282" s="567"/>
      <c r="D282" s="567"/>
      <c r="E282" s="567"/>
      <c r="F282" s="567"/>
      <c r="G282" s="567"/>
      <c r="H282" s="567"/>
      <c r="I282" s="567"/>
      <c r="J282" s="567"/>
      <c r="K282" s="567"/>
      <c r="L282" s="567"/>
      <c r="M282" s="567"/>
      <c r="N282" s="567"/>
      <c r="O282" s="567"/>
      <c r="P282" s="567"/>
      <c r="Q282" s="567"/>
      <c r="R282" s="567"/>
      <c r="S282" s="567"/>
      <c r="T282" s="567"/>
      <c r="U282" s="567"/>
      <c r="V282" s="567"/>
      <c r="W282" s="567"/>
      <c r="X282" s="567"/>
      <c r="Y282" s="567"/>
      <c r="Z282" s="567"/>
      <c r="AA282" s="540"/>
      <c r="AB282" s="540"/>
      <c r="AC282" s="540"/>
    </row>
    <row r="283" spans="1:68" ht="14.25" customHeight="1" x14ac:dyDescent="0.25">
      <c r="A283" s="572" t="s">
        <v>101</v>
      </c>
      <c r="B283" s="567"/>
      <c r="C283" s="567"/>
      <c r="D283" s="567"/>
      <c r="E283" s="567"/>
      <c r="F283" s="567"/>
      <c r="G283" s="567"/>
      <c r="H283" s="567"/>
      <c r="I283" s="567"/>
      <c r="J283" s="567"/>
      <c r="K283" s="567"/>
      <c r="L283" s="567"/>
      <c r="M283" s="567"/>
      <c r="N283" s="567"/>
      <c r="O283" s="567"/>
      <c r="P283" s="567"/>
      <c r="Q283" s="567"/>
      <c r="R283" s="567"/>
      <c r="S283" s="567"/>
      <c r="T283" s="567"/>
      <c r="U283" s="567"/>
      <c r="V283" s="567"/>
      <c r="W283" s="567"/>
      <c r="X283" s="567"/>
      <c r="Y283" s="567"/>
      <c r="Z283" s="567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54">
        <v>4680115883703</v>
      </c>
      <c r="E284" s="555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7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9"/>
      <c r="R284" s="559"/>
      <c r="S284" s="559"/>
      <c r="T284" s="560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67"/>
      <c r="C285" s="567"/>
      <c r="D285" s="567"/>
      <c r="E285" s="567"/>
      <c r="F285" s="567"/>
      <c r="G285" s="567"/>
      <c r="H285" s="567"/>
      <c r="I285" s="567"/>
      <c r="J285" s="567"/>
      <c r="K285" s="567"/>
      <c r="L285" s="567"/>
      <c r="M285" s="567"/>
      <c r="N285" s="567"/>
      <c r="O285" s="568"/>
      <c r="P285" s="551" t="s">
        <v>71</v>
      </c>
      <c r="Q285" s="552"/>
      <c r="R285" s="552"/>
      <c r="S285" s="552"/>
      <c r="T285" s="552"/>
      <c r="U285" s="552"/>
      <c r="V285" s="553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67"/>
      <c r="B286" s="567"/>
      <c r="C286" s="567"/>
      <c r="D286" s="567"/>
      <c r="E286" s="567"/>
      <c r="F286" s="567"/>
      <c r="G286" s="567"/>
      <c r="H286" s="567"/>
      <c r="I286" s="567"/>
      <c r="J286" s="567"/>
      <c r="K286" s="567"/>
      <c r="L286" s="567"/>
      <c r="M286" s="567"/>
      <c r="N286" s="567"/>
      <c r="O286" s="568"/>
      <c r="P286" s="551" t="s">
        <v>71</v>
      </c>
      <c r="Q286" s="552"/>
      <c r="R286" s="552"/>
      <c r="S286" s="552"/>
      <c r="T286" s="552"/>
      <c r="U286" s="552"/>
      <c r="V286" s="553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76" t="s">
        <v>447</v>
      </c>
      <c r="B287" s="567"/>
      <c r="C287" s="567"/>
      <c r="D287" s="567"/>
      <c r="E287" s="567"/>
      <c r="F287" s="567"/>
      <c r="G287" s="567"/>
      <c r="H287" s="567"/>
      <c r="I287" s="567"/>
      <c r="J287" s="567"/>
      <c r="K287" s="567"/>
      <c r="L287" s="567"/>
      <c r="M287" s="567"/>
      <c r="N287" s="567"/>
      <c r="O287" s="567"/>
      <c r="P287" s="567"/>
      <c r="Q287" s="567"/>
      <c r="R287" s="567"/>
      <c r="S287" s="567"/>
      <c r="T287" s="567"/>
      <c r="U287" s="567"/>
      <c r="V287" s="567"/>
      <c r="W287" s="567"/>
      <c r="X287" s="567"/>
      <c r="Y287" s="567"/>
      <c r="Z287" s="567"/>
      <c r="AA287" s="540"/>
      <c r="AB287" s="540"/>
      <c r="AC287" s="540"/>
    </row>
    <row r="288" spans="1:68" ht="14.25" customHeight="1" x14ac:dyDescent="0.25">
      <c r="A288" s="572" t="s">
        <v>101</v>
      </c>
      <c r="B288" s="567"/>
      <c r="C288" s="567"/>
      <c r="D288" s="567"/>
      <c r="E288" s="567"/>
      <c r="F288" s="567"/>
      <c r="G288" s="567"/>
      <c r="H288" s="567"/>
      <c r="I288" s="567"/>
      <c r="J288" s="567"/>
      <c r="K288" s="567"/>
      <c r="L288" s="567"/>
      <c r="M288" s="567"/>
      <c r="N288" s="567"/>
      <c r="O288" s="567"/>
      <c r="P288" s="567"/>
      <c r="Q288" s="567"/>
      <c r="R288" s="567"/>
      <c r="S288" s="567"/>
      <c r="T288" s="567"/>
      <c r="U288" s="567"/>
      <c r="V288" s="567"/>
      <c r="W288" s="567"/>
      <c r="X288" s="567"/>
      <c r="Y288" s="567"/>
      <c r="Z288" s="567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54">
        <v>4607091386004</v>
      </c>
      <c r="E289" s="555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7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9"/>
      <c r="R289" s="559"/>
      <c r="S289" s="559"/>
      <c r="T289" s="560"/>
      <c r="U289" s="34"/>
      <c r="V289" s="34"/>
      <c r="W289" s="35" t="s">
        <v>69</v>
      </c>
      <c r="X289" s="545">
        <v>670</v>
      </c>
      <c r="Y289" s="546">
        <f t="shared" ref="Y289:Y294" si="27">IFERROR(IF(X289="",0,CEILING((X289/$H289),1)*$H289),"")</f>
        <v>680.40000000000009</v>
      </c>
      <c r="Z289" s="36">
        <f>IFERROR(IF(Y289=0,"",ROUNDUP(Y289/H289,0)*0.01898),"")</f>
        <v>1.19574</v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696.98611111111109</v>
      </c>
      <c r="BN289" s="64">
        <f t="shared" ref="BN289:BN294" si="29">IFERROR(Y289*I289/H289,"0")</f>
        <v>707.80500000000006</v>
      </c>
      <c r="BO289" s="64">
        <f t="shared" ref="BO289:BO294" si="30">IFERROR(1/J289*(X289/H289),"0")</f>
        <v>0.96932870370370361</v>
      </c>
      <c r="BP289" s="64">
        <f t="shared" ref="BP289:BP294" si="31">IFERROR(1/J289*(Y289/H289),"0")</f>
        <v>0.98437500000000011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54">
        <v>4680115885615</v>
      </c>
      <c r="E290" s="555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8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9"/>
      <c r="R290" s="559"/>
      <c r="S290" s="559"/>
      <c r="T290" s="560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54">
        <v>4680115885646</v>
      </c>
      <c r="E291" s="555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5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9"/>
      <c r="R291" s="559"/>
      <c r="S291" s="559"/>
      <c r="T291" s="560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54">
        <v>4680115885554</v>
      </c>
      <c r="E292" s="555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9"/>
      <c r="R292" s="559"/>
      <c r="S292" s="559"/>
      <c r="T292" s="560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54">
        <v>4680115885622</v>
      </c>
      <c r="E293" s="555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9"/>
      <c r="R293" s="559"/>
      <c r="S293" s="559"/>
      <c r="T293" s="560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54">
        <v>4680115885608</v>
      </c>
      <c r="E294" s="555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6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9"/>
      <c r="R294" s="559"/>
      <c r="S294" s="559"/>
      <c r="T294" s="560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66"/>
      <c r="B295" s="567"/>
      <c r="C295" s="567"/>
      <c r="D295" s="567"/>
      <c r="E295" s="567"/>
      <c r="F295" s="567"/>
      <c r="G295" s="567"/>
      <c r="H295" s="567"/>
      <c r="I295" s="567"/>
      <c r="J295" s="567"/>
      <c r="K295" s="567"/>
      <c r="L295" s="567"/>
      <c r="M295" s="567"/>
      <c r="N295" s="567"/>
      <c r="O295" s="568"/>
      <c r="P295" s="551" t="s">
        <v>71</v>
      </c>
      <c r="Q295" s="552"/>
      <c r="R295" s="552"/>
      <c r="S295" s="552"/>
      <c r="T295" s="552"/>
      <c r="U295" s="552"/>
      <c r="V295" s="553"/>
      <c r="W295" s="37" t="s">
        <v>72</v>
      </c>
      <c r="X295" s="547">
        <f>IFERROR(X289/H289,"0")+IFERROR(X290/H290,"0")+IFERROR(X291/H291,"0")+IFERROR(X292/H292,"0")+IFERROR(X293/H293,"0")+IFERROR(X294/H294,"0")</f>
        <v>62.037037037037031</v>
      </c>
      <c r="Y295" s="547">
        <f>IFERROR(Y289/H289,"0")+IFERROR(Y290/H290,"0")+IFERROR(Y291/H291,"0")+IFERROR(Y292/H292,"0")+IFERROR(Y293/H293,"0")+IFERROR(Y294/H294,"0")</f>
        <v>63.000000000000007</v>
      </c>
      <c r="Z295" s="547">
        <f>IFERROR(IF(Z289="",0,Z289),"0")+IFERROR(IF(Z290="",0,Z290),"0")+IFERROR(IF(Z291="",0,Z291),"0")+IFERROR(IF(Z292="",0,Z292),"0")+IFERROR(IF(Z293="",0,Z293),"0")+IFERROR(IF(Z294="",0,Z294),"0")</f>
        <v>1.19574</v>
      </c>
      <c r="AA295" s="548"/>
      <c r="AB295" s="548"/>
      <c r="AC295" s="548"/>
    </row>
    <row r="296" spans="1:68" x14ac:dyDescent="0.2">
      <c r="A296" s="567"/>
      <c r="B296" s="567"/>
      <c r="C296" s="567"/>
      <c r="D296" s="567"/>
      <c r="E296" s="567"/>
      <c r="F296" s="567"/>
      <c r="G296" s="567"/>
      <c r="H296" s="567"/>
      <c r="I296" s="567"/>
      <c r="J296" s="567"/>
      <c r="K296" s="567"/>
      <c r="L296" s="567"/>
      <c r="M296" s="567"/>
      <c r="N296" s="567"/>
      <c r="O296" s="568"/>
      <c r="P296" s="551" t="s">
        <v>71</v>
      </c>
      <c r="Q296" s="552"/>
      <c r="R296" s="552"/>
      <c r="S296" s="552"/>
      <c r="T296" s="552"/>
      <c r="U296" s="552"/>
      <c r="V296" s="553"/>
      <c r="W296" s="37" t="s">
        <v>69</v>
      </c>
      <c r="X296" s="547">
        <f>IFERROR(SUM(X289:X294),"0")</f>
        <v>670</v>
      </c>
      <c r="Y296" s="547">
        <f>IFERROR(SUM(Y289:Y294),"0")</f>
        <v>680.40000000000009</v>
      </c>
      <c r="Z296" s="37"/>
      <c r="AA296" s="548"/>
      <c r="AB296" s="548"/>
      <c r="AC296" s="548"/>
    </row>
    <row r="297" spans="1:68" ht="14.25" customHeight="1" x14ac:dyDescent="0.25">
      <c r="A297" s="572" t="s">
        <v>64</v>
      </c>
      <c r="B297" s="567"/>
      <c r="C297" s="567"/>
      <c r="D297" s="567"/>
      <c r="E297" s="567"/>
      <c r="F297" s="567"/>
      <c r="G297" s="567"/>
      <c r="H297" s="567"/>
      <c r="I297" s="567"/>
      <c r="J297" s="567"/>
      <c r="K297" s="567"/>
      <c r="L297" s="567"/>
      <c r="M297" s="567"/>
      <c r="N297" s="567"/>
      <c r="O297" s="567"/>
      <c r="P297" s="567"/>
      <c r="Q297" s="567"/>
      <c r="R297" s="567"/>
      <c r="S297" s="567"/>
      <c r="T297" s="567"/>
      <c r="U297" s="567"/>
      <c r="V297" s="567"/>
      <c r="W297" s="567"/>
      <c r="X297" s="567"/>
      <c r="Y297" s="567"/>
      <c r="Z297" s="567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54">
        <v>4607091387193</v>
      </c>
      <c r="E298" s="555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6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9"/>
      <c r="R298" s="559"/>
      <c r="S298" s="559"/>
      <c r="T298" s="560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54">
        <v>4607091387230</v>
      </c>
      <c r="E299" s="555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9"/>
      <c r="R299" s="559"/>
      <c r="S299" s="559"/>
      <c r="T299" s="560"/>
      <c r="U299" s="34"/>
      <c r="V299" s="34"/>
      <c r="W299" s="35" t="s">
        <v>69</v>
      </c>
      <c r="X299" s="545">
        <v>40</v>
      </c>
      <c r="Y299" s="546">
        <f t="shared" si="32"/>
        <v>42</v>
      </c>
      <c r="Z299" s="36">
        <f>IFERROR(IF(Y299=0,"",ROUNDUP(Y299/H299,0)*0.00902),"")</f>
        <v>9.0200000000000002E-2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42.571428571428562</v>
      </c>
      <c r="BN299" s="64">
        <f t="shared" si="34"/>
        <v>44.699999999999996</v>
      </c>
      <c r="BO299" s="64">
        <f t="shared" si="35"/>
        <v>7.2150072150072145E-2</v>
      </c>
      <c r="BP299" s="64">
        <f t="shared" si="36"/>
        <v>7.575757575757576E-2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54">
        <v>4607091387292</v>
      </c>
      <c r="E300" s="555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9"/>
      <c r="R300" s="559"/>
      <c r="S300" s="559"/>
      <c r="T300" s="560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54">
        <v>4607091387285</v>
      </c>
      <c r="E301" s="555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9"/>
      <c r="R301" s="559"/>
      <c r="S301" s="559"/>
      <c r="T301" s="560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54">
        <v>4607091389845</v>
      </c>
      <c r="E302" s="555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87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9"/>
      <c r="R302" s="559"/>
      <c r="S302" s="559"/>
      <c r="T302" s="560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54">
        <v>4680115882881</v>
      </c>
      <c r="E303" s="555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9"/>
      <c r="R303" s="559"/>
      <c r="S303" s="559"/>
      <c r="T303" s="560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54">
        <v>4607091383836</v>
      </c>
      <c r="E304" s="555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1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9"/>
      <c r="R304" s="559"/>
      <c r="S304" s="559"/>
      <c r="T304" s="560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66"/>
      <c r="B305" s="567"/>
      <c r="C305" s="567"/>
      <c r="D305" s="567"/>
      <c r="E305" s="567"/>
      <c r="F305" s="567"/>
      <c r="G305" s="567"/>
      <c r="H305" s="567"/>
      <c r="I305" s="567"/>
      <c r="J305" s="567"/>
      <c r="K305" s="567"/>
      <c r="L305" s="567"/>
      <c r="M305" s="567"/>
      <c r="N305" s="567"/>
      <c r="O305" s="568"/>
      <c r="P305" s="551" t="s">
        <v>71</v>
      </c>
      <c r="Q305" s="552"/>
      <c r="R305" s="552"/>
      <c r="S305" s="552"/>
      <c r="T305" s="552"/>
      <c r="U305" s="552"/>
      <c r="V305" s="553"/>
      <c r="W305" s="37" t="s">
        <v>72</v>
      </c>
      <c r="X305" s="547">
        <f>IFERROR(X298/H298,"0")+IFERROR(X299/H299,"0")+IFERROR(X300/H300,"0")+IFERROR(X301/H301,"0")+IFERROR(X302/H302,"0")+IFERROR(X303/H303,"0")+IFERROR(X304/H304,"0")</f>
        <v>9.5238095238095237</v>
      </c>
      <c r="Y305" s="547">
        <f>IFERROR(Y298/H298,"0")+IFERROR(Y299/H299,"0")+IFERROR(Y300/H300,"0")+IFERROR(Y301/H301,"0")+IFERROR(Y302/H302,"0")+IFERROR(Y303/H303,"0")+IFERROR(Y304/H304,"0")</f>
        <v>10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9.0200000000000002E-2</v>
      </c>
      <c r="AA305" s="548"/>
      <c r="AB305" s="548"/>
      <c r="AC305" s="548"/>
    </row>
    <row r="306" spans="1:68" x14ac:dyDescent="0.2">
      <c r="A306" s="567"/>
      <c r="B306" s="567"/>
      <c r="C306" s="567"/>
      <c r="D306" s="567"/>
      <c r="E306" s="567"/>
      <c r="F306" s="567"/>
      <c r="G306" s="567"/>
      <c r="H306" s="567"/>
      <c r="I306" s="567"/>
      <c r="J306" s="567"/>
      <c r="K306" s="567"/>
      <c r="L306" s="567"/>
      <c r="M306" s="567"/>
      <c r="N306" s="567"/>
      <c r="O306" s="568"/>
      <c r="P306" s="551" t="s">
        <v>71</v>
      </c>
      <c r="Q306" s="552"/>
      <c r="R306" s="552"/>
      <c r="S306" s="552"/>
      <c r="T306" s="552"/>
      <c r="U306" s="552"/>
      <c r="V306" s="553"/>
      <c r="W306" s="37" t="s">
        <v>69</v>
      </c>
      <c r="X306" s="547">
        <f>IFERROR(SUM(X298:X304),"0")</f>
        <v>40</v>
      </c>
      <c r="Y306" s="547">
        <f>IFERROR(SUM(Y298:Y304),"0")</f>
        <v>42</v>
      </c>
      <c r="Z306" s="37"/>
      <c r="AA306" s="548"/>
      <c r="AB306" s="548"/>
      <c r="AC306" s="548"/>
    </row>
    <row r="307" spans="1:68" ht="14.25" customHeight="1" x14ac:dyDescent="0.25">
      <c r="A307" s="572" t="s">
        <v>73</v>
      </c>
      <c r="B307" s="567"/>
      <c r="C307" s="567"/>
      <c r="D307" s="567"/>
      <c r="E307" s="567"/>
      <c r="F307" s="567"/>
      <c r="G307" s="567"/>
      <c r="H307" s="567"/>
      <c r="I307" s="567"/>
      <c r="J307" s="567"/>
      <c r="K307" s="567"/>
      <c r="L307" s="567"/>
      <c r="M307" s="567"/>
      <c r="N307" s="567"/>
      <c r="O307" s="567"/>
      <c r="P307" s="567"/>
      <c r="Q307" s="567"/>
      <c r="R307" s="567"/>
      <c r="S307" s="567"/>
      <c r="T307" s="567"/>
      <c r="U307" s="567"/>
      <c r="V307" s="567"/>
      <c r="W307" s="567"/>
      <c r="X307" s="567"/>
      <c r="Y307" s="567"/>
      <c r="Z307" s="567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54">
        <v>4607091387766</v>
      </c>
      <c r="E308" s="555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9"/>
      <c r="R308" s="559"/>
      <c r="S308" s="559"/>
      <c r="T308" s="560"/>
      <c r="U308" s="34"/>
      <c r="V308" s="34"/>
      <c r="W308" s="35" t="s">
        <v>69</v>
      </c>
      <c r="X308" s="545">
        <v>1500</v>
      </c>
      <c r="Y308" s="546">
        <f>IFERROR(IF(X308="",0,CEILING((X308/$H308),1)*$H308),"")</f>
        <v>1505.3999999999999</v>
      </c>
      <c r="Z308" s="36">
        <f>IFERROR(IF(Y308=0,"",ROUNDUP(Y308/H308,0)*0.01898),"")</f>
        <v>3.6631400000000003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1598.6538461538464</v>
      </c>
      <c r="BN308" s="64">
        <f>IFERROR(Y308*I308/H308,"0")</f>
        <v>1604.4090000000001</v>
      </c>
      <c r="BO308" s="64">
        <f>IFERROR(1/J308*(X308/H308),"0")</f>
        <v>3.0048076923076925</v>
      </c>
      <c r="BP308" s="64">
        <f>IFERROR(1/J308*(Y308/H308),"0")</f>
        <v>3.015625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54">
        <v>4607091387957</v>
      </c>
      <c r="E309" s="555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9"/>
      <c r="R309" s="559"/>
      <c r="S309" s="559"/>
      <c r="T309" s="560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54">
        <v>4607091387964</v>
      </c>
      <c r="E310" s="555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7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9"/>
      <c r="R310" s="559"/>
      <c r="S310" s="559"/>
      <c r="T310" s="560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54">
        <v>4680115884588</v>
      </c>
      <c r="E311" s="555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9"/>
      <c r="R311" s="559"/>
      <c r="S311" s="559"/>
      <c r="T311" s="560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54">
        <v>4607091387513</v>
      </c>
      <c r="E312" s="555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7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9"/>
      <c r="R312" s="559"/>
      <c r="S312" s="559"/>
      <c r="T312" s="560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6"/>
      <c r="B313" s="567"/>
      <c r="C313" s="567"/>
      <c r="D313" s="567"/>
      <c r="E313" s="567"/>
      <c r="F313" s="567"/>
      <c r="G313" s="567"/>
      <c r="H313" s="567"/>
      <c r="I313" s="567"/>
      <c r="J313" s="567"/>
      <c r="K313" s="567"/>
      <c r="L313" s="567"/>
      <c r="M313" s="567"/>
      <c r="N313" s="567"/>
      <c r="O313" s="568"/>
      <c r="P313" s="551" t="s">
        <v>71</v>
      </c>
      <c r="Q313" s="552"/>
      <c r="R313" s="552"/>
      <c r="S313" s="552"/>
      <c r="T313" s="552"/>
      <c r="U313" s="552"/>
      <c r="V313" s="553"/>
      <c r="W313" s="37" t="s">
        <v>72</v>
      </c>
      <c r="X313" s="547">
        <f>IFERROR(X308/H308,"0")+IFERROR(X309/H309,"0")+IFERROR(X310/H310,"0")+IFERROR(X311/H311,"0")+IFERROR(X312/H312,"0")</f>
        <v>192.30769230769232</v>
      </c>
      <c r="Y313" s="547">
        <f>IFERROR(Y308/H308,"0")+IFERROR(Y309/H309,"0")+IFERROR(Y310/H310,"0")+IFERROR(Y311/H311,"0")+IFERROR(Y312/H312,"0")</f>
        <v>193</v>
      </c>
      <c r="Z313" s="547">
        <f>IFERROR(IF(Z308="",0,Z308),"0")+IFERROR(IF(Z309="",0,Z309),"0")+IFERROR(IF(Z310="",0,Z310),"0")+IFERROR(IF(Z311="",0,Z311),"0")+IFERROR(IF(Z312="",0,Z312),"0")</f>
        <v>3.6631400000000003</v>
      </c>
      <c r="AA313" s="548"/>
      <c r="AB313" s="548"/>
      <c r="AC313" s="548"/>
    </row>
    <row r="314" spans="1:68" x14ac:dyDescent="0.2">
      <c r="A314" s="567"/>
      <c r="B314" s="567"/>
      <c r="C314" s="567"/>
      <c r="D314" s="567"/>
      <c r="E314" s="567"/>
      <c r="F314" s="567"/>
      <c r="G314" s="567"/>
      <c r="H314" s="567"/>
      <c r="I314" s="567"/>
      <c r="J314" s="567"/>
      <c r="K314" s="567"/>
      <c r="L314" s="567"/>
      <c r="M314" s="567"/>
      <c r="N314" s="567"/>
      <c r="O314" s="568"/>
      <c r="P314" s="551" t="s">
        <v>71</v>
      </c>
      <c r="Q314" s="552"/>
      <c r="R314" s="552"/>
      <c r="S314" s="552"/>
      <c r="T314" s="552"/>
      <c r="U314" s="552"/>
      <c r="V314" s="553"/>
      <c r="W314" s="37" t="s">
        <v>69</v>
      </c>
      <c r="X314" s="547">
        <f>IFERROR(SUM(X308:X312),"0")</f>
        <v>1500</v>
      </c>
      <c r="Y314" s="547">
        <f>IFERROR(SUM(Y308:Y312),"0")</f>
        <v>1505.3999999999999</v>
      </c>
      <c r="Z314" s="37"/>
      <c r="AA314" s="548"/>
      <c r="AB314" s="548"/>
      <c r="AC314" s="548"/>
    </row>
    <row r="315" spans="1:68" ht="14.25" customHeight="1" x14ac:dyDescent="0.25">
      <c r="A315" s="572" t="s">
        <v>166</v>
      </c>
      <c r="B315" s="567"/>
      <c r="C315" s="567"/>
      <c r="D315" s="567"/>
      <c r="E315" s="567"/>
      <c r="F315" s="567"/>
      <c r="G315" s="567"/>
      <c r="H315" s="567"/>
      <c r="I315" s="567"/>
      <c r="J315" s="567"/>
      <c r="K315" s="567"/>
      <c r="L315" s="567"/>
      <c r="M315" s="567"/>
      <c r="N315" s="567"/>
      <c r="O315" s="567"/>
      <c r="P315" s="567"/>
      <c r="Q315" s="567"/>
      <c r="R315" s="567"/>
      <c r="S315" s="567"/>
      <c r="T315" s="567"/>
      <c r="U315" s="567"/>
      <c r="V315" s="567"/>
      <c r="W315" s="567"/>
      <c r="X315" s="567"/>
      <c r="Y315" s="567"/>
      <c r="Z315" s="567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54">
        <v>4607091380880</v>
      </c>
      <c r="E316" s="555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9"/>
      <c r="R316" s="559"/>
      <c r="S316" s="559"/>
      <c r="T316" s="560"/>
      <c r="U316" s="34"/>
      <c r="V316" s="34"/>
      <c r="W316" s="35" t="s">
        <v>69</v>
      </c>
      <c r="X316" s="545">
        <v>20</v>
      </c>
      <c r="Y316" s="546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54">
        <v>4607091384482</v>
      </c>
      <c r="E317" s="555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9"/>
      <c r="R317" s="559"/>
      <c r="S317" s="559"/>
      <c r="T317" s="560"/>
      <c r="U317" s="34"/>
      <c r="V317" s="34"/>
      <c r="W317" s="35" t="s">
        <v>69</v>
      </c>
      <c r="X317" s="545">
        <v>130</v>
      </c>
      <c r="Y317" s="546">
        <f>IFERROR(IF(X317="",0,CEILING((X317/$H317),1)*$H317),"")</f>
        <v>132.6</v>
      </c>
      <c r="Z317" s="36">
        <f>IFERROR(IF(Y317=0,"",ROUNDUP(Y317/H317,0)*0.01898),"")</f>
        <v>0.32266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138.65</v>
      </c>
      <c r="BN317" s="64">
        <f>IFERROR(Y317*I317/H317,"0")</f>
        <v>141.423</v>
      </c>
      <c r="BO317" s="64">
        <f>IFERROR(1/J317*(X317/H317),"0")</f>
        <v>0.26041666666666669</v>
      </c>
      <c r="BP317" s="64">
        <f>IFERROR(1/J317*(Y317/H317),"0")</f>
        <v>0.265625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54">
        <v>4607091380897</v>
      </c>
      <c r="E318" s="555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0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9"/>
      <c r="R318" s="559"/>
      <c r="S318" s="559"/>
      <c r="T318" s="560"/>
      <c r="U318" s="34"/>
      <c r="V318" s="34"/>
      <c r="W318" s="35" t="s">
        <v>69</v>
      </c>
      <c r="X318" s="545">
        <v>80</v>
      </c>
      <c r="Y318" s="546">
        <f>IFERROR(IF(X318="",0,CEILING((X318/$H318),1)*$H318),"")</f>
        <v>84</v>
      </c>
      <c r="Z318" s="36">
        <f>IFERROR(IF(Y318=0,"",ROUNDUP(Y318/H318,0)*0.01898),"")</f>
        <v>0.1898</v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84.942857142857136</v>
      </c>
      <c r="BN318" s="64">
        <f>IFERROR(Y318*I318/H318,"0")</f>
        <v>89.19</v>
      </c>
      <c r="BO318" s="64">
        <f>IFERROR(1/J318*(X318/H318),"0")</f>
        <v>0.14880952380952381</v>
      </c>
      <c r="BP318" s="64">
        <f>IFERROR(1/J318*(Y318/H318),"0")</f>
        <v>0.15625</v>
      </c>
    </row>
    <row r="319" spans="1:68" x14ac:dyDescent="0.2">
      <c r="A319" s="566"/>
      <c r="B319" s="567"/>
      <c r="C319" s="567"/>
      <c r="D319" s="567"/>
      <c r="E319" s="567"/>
      <c r="F319" s="567"/>
      <c r="G319" s="567"/>
      <c r="H319" s="567"/>
      <c r="I319" s="567"/>
      <c r="J319" s="567"/>
      <c r="K319" s="567"/>
      <c r="L319" s="567"/>
      <c r="M319" s="567"/>
      <c r="N319" s="567"/>
      <c r="O319" s="568"/>
      <c r="P319" s="551" t="s">
        <v>71</v>
      </c>
      <c r="Q319" s="552"/>
      <c r="R319" s="552"/>
      <c r="S319" s="552"/>
      <c r="T319" s="552"/>
      <c r="U319" s="552"/>
      <c r="V319" s="553"/>
      <c r="W319" s="37" t="s">
        <v>72</v>
      </c>
      <c r="X319" s="547">
        <f>IFERROR(X316/H316,"0")+IFERROR(X317/H317,"0")+IFERROR(X318/H318,"0")</f>
        <v>28.571428571428569</v>
      </c>
      <c r="Y319" s="547">
        <f>IFERROR(Y316/H316,"0")+IFERROR(Y317/H317,"0")+IFERROR(Y318/H318,"0")</f>
        <v>30</v>
      </c>
      <c r="Z319" s="547">
        <f>IFERROR(IF(Z316="",0,Z316),"0")+IFERROR(IF(Z317="",0,Z317),"0")+IFERROR(IF(Z318="",0,Z318),"0")</f>
        <v>0.56940000000000002</v>
      </c>
      <c r="AA319" s="548"/>
      <c r="AB319" s="548"/>
      <c r="AC319" s="548"/>
    </row>
    <row r="320" spans="1:68" x14ac:dyDescent="0.2">
      <c r="A320" s="567"/>
      <c r="B320" s="567"/>
      <c r="C320" s="567"/>
      <c r="D320" s="567"/>
      <c r="E320" s="567"/>
      <c r="F320" s="567"/>
      <c r="G320" s="567"/>
      <c r="H320" s="567"/>
      <c r="I320" s="567"/>
      <c r="J320" s="567"/>
      <c r="K320" s="567"/>
      <c r="L320" s="567"/>
      <c r="M320" s="567"/>
      <c r="N320" s="567"/>
      <c r="O320" s="568"/>
      <c r="P320" s="551" t="s">
        <v>71</v>
      </c>
      <c r="Q320" s="552"/>
      <c r="R320" s="552"/>
      <c r="S320" s="552"/>
      <c r="T320" s="552"/>
      <c r="U320" s="552"/>
      <c r="V320" s="553"/>
      <c r="W320" s="37" t="s">
        <v>69</v>
      </c>
      <c r="X320" s="547">
        <f>IFERROR(SUM(X316:X318),"0")</f>
        <v>230</v>
      </c>
      <c r="Y320" s="547">
        <f>IFERROR(SUM(Y316:Y318),"0")</f>
        <v>241.8</v>
      </c>
      <c r="Z320" s="37"/>
      <c r="AA320" s="548"/>
      <c r="AB320" s="548"/>
      <c r="AC320" s="548"/>
    </row>
    <row r="321" spans="1:68" ht="14.25" customHeight="1" x14ac:dyDescent="0.25">
      <c r="A321" s="572" t="s">
        <v>93</v>
      </c>
      <c r="B321" s="567"/>
      <c r="C321" s="567"/>
      <c r="D321" s="567"/>
      <c r="E321" s="567"/>
      <c r="F321" s="567"/>
      <c r="G321" s="567"/>
      <c r="H321" s="567"/>
      <c r="I321" s="567"/>
      <c r="J321" s="567"/>
      <c r="K321" s="567"/>
      <c r="L321" s="567"/>
      <c r="M321" s="567"/>
      <c r="N321" s="567"/>
      <c r="O321" s="567"/>
      <c r="P321" s="567"/>
      <c r="Q321" s="567"/>
      <c r="R321" s="567"/>
      <c r="S321" s="567"/>
      <c r="T321" s="567"/>
      <c r="U321" s="567"/>
      <c r="V321" s="567"/>
      <c r="W321" s="567"/>
      <c r="X321" s="567"/>
      <c r="Y321" s="567"/>
      <c r="Z321" s="567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54">
        <v>4607091388381</v>
      </c>
      <c r="E322" s="555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4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9"/>
      <c r="R322" s="559"/>
      <c r="S322" s="559"/>
      <c r="T322" s="560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54">
        <v>4607091388374</v>
      </c>
      <c r="E323" s="555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674" t="s">
        <v>513</v>
      </c>
      <c r="Q323" s="559"/>
      <c r="R323" s="559"/>
      <c r="S323" s="559"/>
      <c r="T323" s="560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54">
        <v>4607091383102</v>
      </c>
      <c r="E324" s="555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9"/>
      <c r="R324" s="559"/>
      <c r="S324" s="559"/>
      <c r="T324" s="560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54">
        <v>4607091388404</v>
      </c>
      <c r="E325" s="555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9"/>
      <c r="R325" s="559"/>
      <c r="S325" s="559"/>
      <c r="T325" s="560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6"/>
      <c r="B326" s="567"/>
      <c r="C326" s="567"/>
      <c r="D326" s="567"/>
      <c r="E326" s="567"/>
      <c r="F326" s="567"/>
      <c r="G326" s="567"/>
      <c r="H326" s="567"/>
      <c r="I326" s="567"/>
      <c r="J326" s="567"/>
      <c r="K326" s="567"/>
      <c r="L326" s="567"/>
      <c r="M326" s="567"/>
      <c r="N326" s="567"/>
      <c r="O326" s="568"/>
      <c r="P326" s="551" t="s">
        <v>71</v>
      </c>
      <c r="Q326" s="552"/>
      <c r="R326" s="552"/>
      <c r="S326" s="552"/>
      <c r="T326" s="552"/>
      <c r="U326" s="552"/>
      <c r="V326" s="553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67"/>
      <c r="B327" s="567"/>
      <c r="C327" s="567"/>
      <c r="D327" s="567"/>
      <c r="E327" s="567"/>
      <c r="F327" s="567"/>
      <c r="G327" s="567"/>
      <c r="H327" s="567"/>
      <c r="I327" s="567"/>
      <c r="J327" s="567"/>
      <c r="K327" s="567"/>
      <c r="L327" s="567"/>
      <c r="M327" s="567"/>
      <c r="N327" s="567"/>
      <c r="O327" s="568"/>
      <c r="P327" s="551" t="s">
        <v>71</v>
      </c>
      <c r="Q327" s="552"/>
      <c r="R327" s="552"/>
      <c r="S327" s="552"/>
      <c r="T327" s="552"/>
      <c r="U327" s="552"/>
      <c r="V327" s="553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72" t="s">
        <v>519</v>
      </c>
      <c r="B328" s="567"/>
      <c r="C328" s="567"/>
      <c r="D328" s="567"/>
      <c r="E328" s="567"/>
      <c r="F328" s="567"/>
      <c r="G328" s="567"/>
      <c r="H328" s="567"/>
      <c r="I328" s="567"/>
      <c r="J328" s="567"/>
      <c r="K328" s="567"/>
      <c r="L328" s="567"/>
      <c r="M328" s="567"/>
      <c r="N328" s="567"/>
      <c r="O328" s="567"/>
      <c r="P328" s="567"/>
      <c r="Q328" s="567"/>
      <c r="R328" s="567"/>
      <c r="S328" s="567"/>
      <c r="T328" s="567"/>
      <c r="U328" s="567"/>
      <c r="V328" s="567"/>
      <c r="W328" s="567"/>
      <c r="X328" s="567"/>
      <c r="Y328" s="567"/>
      <c r="Z328" s="567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54">
        <v>4680115881808</v>
      </c>
      <c r="E329" s="555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9"/>
      <c r="R329" s="559"/>
      <c r="S329" s="559"/>
      <c r="T329" s="560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54">
        <v>4680115881822</v>
      </c>
      <c r="E330" s="555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9"/>
      <c r="R330" s="559"/>
      <c r="S330" s="559"/>
      <c r="T330" s="560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54">
        <v>4680115880016</v>
      </c>
      <c r="E331" s="555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9"/>
      <c r="R331" s="559"/>
      <c r="S331" s="559"/>
      <c r="T331" s="560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6"/>
      <c r="B332" s="567"/>
      <c r="C332" s="567"/>
      <c r="D332" s="567"/>
      <c r="E332" s="567"/>
      <c r="F332" s="567"/>
      <c r="G332" s="567"/>
      <c r="H332" s="567"/>
      <c r="I332" s="567"/>
      <c r="J332" s="567"/>
      <c r="K332" s="567"/>
      <c r="L332" s="567"/>
      <c r="M332" s="567"/>
      <c r="N332" s="567"/>
      <c r="O332" s="568"/>
      <c r="P332" s="551" t="s">
        <v>71</v>
      </c>
      <c r="Q332" s="552"/>
      <c r="R332" s="552"/>
      <c r="S332" s="552"/>
      <c r="T332" s="552"/>
      <c r="U332" s="552"/>
      <c r="V332" s="553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67"/>
      <c r="B333" s="567"/>
      <c r="C333" s="567"/>
      <c r="D333" s="567"/>
      <c r="E333" s="567"/>
      <c r="F333" s="567"/>
      <c r="G333" s="567"/>
      <c r="H333" s="567"/>
      <c r="I333" s="567"/>
      <c r="J333" s="567"/>
      <c r="K333" s="567"/>
      <c r="L333" s="567"/>
      <c r="M333" s="567"/>
      <c r="N333" s="567"/>
      <c r="O333" s="568"/>
      <c r="P333" s="551" t="s">
        <v>71</v>
      </c>
      <c r="Q333" s="552"/>
      <c r="R333" s="552"/>
      <c r="S333" s="552"/>
      <c r="T333" s="552"/>
      <c r="U333" s="552"/>
      <c r="V333" s="553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76" t="s">
        <v>528</v>
      </c>
      <c r="B334" s="567"/>
      <c r="C334" s="567"/>
      <c r="D334" s="567"/>
      <c r="E334" s="567"/>
      <c r="F334" s="567"/>
      <c r="G334" s="567"/>
      <c r="H334" s="567"/>
      <c r="I334" s="567"/>
      <c r="J334" s="567"/>
      <c r="K334" s="567"/>
      <c r="L334" s="567"/>
      <c r="M334" s="567"/>
      <c r="N334" s="567"/>
      <c r="O334" s="567"/>
      <c r="P334" s="567"/>
      <c r="Q334" s="567"/>
      <c r="R334" s="567"/>
      <c r="S334" s="567"/>
      <c r="T334" s="567"/>
      <c r="U334" s="567"/>
      <c r="V334" s="567"/>
      <c r="W334" s="567"/>
      <c r="X334" s="567"/>
      <c r="Y334" s="567"/>
      <c r="Z334" s="567"/>
      <c r="AA334" s="540"/>
      <c r="AB334" s="540"/>
      <c r="AC334" s="540"/>
    </row>
    <row r="335" spans="1:68" ht="14.25" customHeight="1" x14ac:dyDescent="0.25">
      <c r="A335" s="572" t="s">
        <v>73</v>
      </c>
      <c r="B335" s="567"/>
      <c r="C335" s="567"/>
      <c r="D335" s="567"/>
      <c r="E335" s="567"/>
      <c r="F335" s="567"/>
      <c r="G335" s="567"/>
      <c r="H335" s="567"/>
      <c r="I335" s="567"/>
      <c r="J335" s="567"/>
      <c r="K335" s="567"/>
      <c r="L335" s="567"/>
      <c r="M335" s="567"/>
      <c r="N335" s="567"/>
      <c r="O335" s="567"/>
      <c r="P335" s="567"/>
      <c r="Q335" s="567"/>
      <c r="R335" s="567"/>
      <c r="S335" s="567"/>
      <c r="T335" s="567"/>
      <c r="U335" s="567"/>
      <c r="V335" s="567"/>
      <c r="W335" s="567"/>
      <c r="X335" s="567"/>
      <c r="Y335" s="567"/>
      <c r="Z335" s="567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54">
        <v>4607091387919</v>
      </c>
      <c r="E336" s="555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6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9"/>
      <c r="R336" s="559"/>
      <c r="S336" s="559"/>
      <c r="T336" s="560"/>
      <c r="U336" s="34"/>
      <c r="V336" s="34"/>
      <c r="W336" s="35" t="s">
        <v>69</v>
      </c>
      <c r="X336" s="545">
        <v>60</v>
      </c>
      <c r="Y336" s="546">
        <f>IFERROR(IF(X336="",0,CEILING((X336/$H336),1)*$H336),"")</f>
        <v>64.8</v>
      </c>
      <c r="Z336" s="36">
        <f>IFERROR(IF(Y336=0,"",ROUNDUP(Y336/H336,0)*0.01898),"")</f>
        <v>0.15184</v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63.844444444444449</v>
      </c>
      <c r="BN336" s="64">
        <f>IFERROR(Y336*I336/H336,"0")</f>
        <v>68.951999999999998</v>
      </c>
      <c r="BO336" s="64">
        <f>IFERROR(1/J336*(X336/H336),"0")</f>
        <v>0.11574074074074074</v>
      </c>
      <c r="BP336" s="64">
        <f>IFERROR(1/J336*(Y336/H336),"0")</f>
        <v>0.125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54">
        <v>4680115883604</v>
      </c>
      <c r="E337" s="555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8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9"/>
      <c r="R337" s="559"/>
      <c r="S337" s="559"/>
      <c r="T337" s="560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54">
        <v>4680115883567</v>
      </c>
      <c r="E338" s="555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5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9"/>
      <c r="R338" s="559"/>
      <c r="S338" s="559"/>
      <c r="T338" s="560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6"/>
      <c r="B339" s="567"/>
      <c r="C339" s="567"/>
      <c r="D339" s="567"/>
      <c r="E339" s="567"/>
      <c r="F339" s="567"/>
      <c r="G339" s="567"/>
      <c r="H339" s="567"/>
      <c r="I339" s="567"/>
      <c r="J339" s="567"/>
      <c r="K339" s="567"/>
      <c r="L339" s="567"/>
      <c r="M339" s="567"/>
      <c r="N339" s="567"/>
      <c r="O339" s="568"/>
      <c r="P339" s="551" t="s">
        <v>71</v>
      </c>
      <c r="Q339" s="552"/>
      <c r="R339" s="552"/>
      <c r="S339" s="552"/>
      <c r="T339" s="552"/>
      <c r="U339" s="552"/>
      <c r="V339" s="553"/>
      <c r="W339" s="37" t="s">
        <v>72</v>
      </c>
      <c r="X339" s="547">
        <f>IFERROR(X336/H336,"0")+IFERROR(X337/H337,"0")+IFERROR(X338/H338,"0")</f>
        <v>7.4074074074074074</v>
      </c>
      <c r="Y339" s="547">
        <f>IFERROR(Y336/H336,"0")+IFERROR(Y337/H337,"0")+IFERROR(Y338/H338,"0")</f>
        <v>8</v>
      </c>
      <c r="Z339" s="547">
        <f>IFERROR(IF(Z336="",0,Z336),"0")+IFERROR(IF(Z337="",0,Z337),"0")+IFERROR(IF(Z338="",0,Z338),"0")</f>
        <v>0.15184</v>
      </c>
      <c r="AA339" s="548"/>
      <c r="AB339" s="548"/>
      <c r="AC339" s="548"/>
    </row>
    <row r="340" spans="1:68" x14ac:dyDescent="0.2">
      <c r="A340" s="567"/>
      <c r="B340" s="567"/>
      <c r="C340" s="567"/>
      <c r="D340" s="567"/>
      <c r="E340" s="567"/>
      <c r="F340" s="567"/>
      <c r="G340" s="567"/>
      <c r="H340" s="567"/>
      <c r="I340" s="567"/>
      <c r="J340" s="567"/>
      <c r="K340" s="567"/>
      <c r="L340" s="567"/>
      <c r="M340" s="567"/>
      <c r="N340" s="567"/>
      <c r="O340" s="568"/>
      <c r="P340" s="551" t="s">
        <v>71</v>
      </c>
      <c r="Q340" s="552"/>
      <c r="R340" s="552"/>
      <c r="S340" s="552"/>
      <c r="T340" s="552"/>
      <c r="U340" s="552"/>
      <c r="V340" s="553"/>
      <c r="W340" s="37" t="s">
        <v>69</v>
      </c>
      <c r="X340" s="547">
        <f>IFERROR(SUM(X336:X338),"0")</f>
        <v>60</v>
      </c>
      <c r="Y340" s="547">
        <f>IFERROR(SUM(Y336:Y338),"0")</f>
        <v>64.8</v>
      </c>
      <c r="Z340" s="37"/>
      <c r="AA340" s="548"/>
      <c r="AB340" s="548"/>
      <c r="AC340" s="548"/>
    </row>
    <row r="341" spans="1:68" ht="27.75" customHeight="1" x14ac:dyDescent="0.2">
      <c r="A341" s="669" t="s">
        <v>538</v>
      </c>
      <c r="B341" s="670"/>
      <c r="C341" s="670"/>
      <c r="D341" s="670"/>
      <c r="E341" s="670"/>
      <c r="F341" s="670"/>
      <c r="G341" s="670"/>
      <c r="H341" s="670"/>
      <c r="I341" s="670"/>
      <c r="J341" s="670"/>
      <c r="K341" s="670"/>
      <c r="L341" s="670"/>
      <c r="M341" s="670"/>
      <c r="N341" s="670"/>
      <c r="O341" s="670"/>
      <c r="P341" s="670"/>
      <c r="Q341" s="670"/>
      <c r="R341" s="670"/>
      <c r="S341" s="670"/>
      <c r="T341" s="670"/>
      <c r="U341" s="670"/>
      <c r="V341" s="670"/>
      <c r="W341" s="670"/>
      <c r="X341" s="670"/>
      <c r="Y341" s="670"/>
      <c r="Z341" s="670"/>
      <c r="AA341" s="48"/>
      <c r="AB341" s="48"/>
      <c r="AC341" s="48"/>
    </row>
    <row r="342" spans="1:68" ht="16.5" customHeight="1" x14ac:dyDescent="0.25">
      <c r="A342" s="576" t="s">
        <v>539</v>
      </c>
      <c r="B342" s="567"/>
      <c r="C342" s="567"/>
      <c r="D342" s="567"/>
      <c r="E342" s="567"/>
      <c r="F342" s="567"/>
      <c r="G342" s="567"/>
      <c r="H342" s="567"/>
      <c r="I342" s="567"/>
      <c r="J342" s="567"/>
      <c r="K342" s="567"/>
      <c r="L342" s="567"/>
      <c r="M342" s="567"/>
      <c r="N342" s="567"/>
      <c r="O342" s="567"/>
      <c r="P342" s="567"/>
      <c r="Q342" s="567"/>
      <c r="R342" s="567"/>
      <c r="S342" s="567"/>
      <c r="T342" s="567"/>
      <c r="U342" s="567"/>
      <c r="V342" s="567"/>
      <c r="W342" s="567"/>
      <c r="X342" s="567"/>
      <c r="Y342" s="567"/>
      <c r="Z342" s="567"/>
      <c r="AA342" s="540"/>
      <c r="AB342" s="540"/>
      <c r="AC342" s="540"/>
    </row>
    <row r="343" spans="1:68" ht="14.25" customHeight="1" x14ac:dyDescent="0.25">
      <c r="A343" s="572" t="s">
        <v>101</v>
      </c>
      <c r="B343" s="567"/>
      <c r="C343" s="567"/>
      <c r="D343" s="567"/>
      <c r="E343" s="567"/>
      <c r="F343" s="567"/>
      <c r="G343" s="567"/>
      <c r="H343" s="567"/>
      <c r="I343" s="567"/>
      <c r="J343" s="567"/>
      <c r="K343" s="567"/>
      <c r="L343" s="567"/>
      <c r="M343" s="567"/>
      <c r="N343" s="567"/>
      <c r="O343" s="567"/>
      <c r="P343" s="567"/>
      <c r="Q343" s="567"/>
      <c r="R343" s="567"/>
      <c r="S343" s="567"/>
      <c r="T343" s="567"/>
      <c r="U343" s="567"/>
      <c r="V343" s="567"/>
      <c r="W343" s="567"/>
      <c r="X343" s="567"/>
      <c r="Y343" s="567"/>
      <c r="Z343" s="567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54">
        <v>4680115884847</v>
      </c>
      <c r="E344" s="555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9"/>
      <c r="R344" s="559"/>
      <c r="S344" s="559"/>
      <c r="T344" s="560"/>
      <c r="U344" s="34"/>
      <c r="V344" s="34"/>
      <c r="W344" s="35" t="s">
        <v>69</v>
      </c>
      <c r="X344" s="545">
        <v>2000</v>
      </c>
      <c r="Y344" s="546">
        <f t="shared" ref="Y344:Y350" si="37">IFERROR(IF(X344="",0,CEILING((X344/$H344),1)*$H344),"")</f>
        <v>2010</v>
      </c>
      <c r="Z344" s="36">
        <f>IFERROR(IF(Y344=0,"",ROUNDUP(Y344/H344,0)*0.02175),"")</f>
        <v>2.9144999999999999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2064</v>
      </c>
      <c r="BN344" s="64">
        <f t="shared" ref="BN344:BN350" si="39">IFERROR(Y344*I344/H344,"0")</f>
        <v>2074.3200000000002</v>
      </c>
      <c r="BO344" s="64">
        <f t="shared" ref="BO344:BO350" si="40">IFERROR(1/J344*(X344/H344),"0")</f>
        <v>2.7777777777777777</v>
      </c>
      <c r="BP344" s="64">
        <f t="shared" ref="BP344:BP350" si="41">IFERROR(1/J344*(Y344/H344),"0")</f>
        <v>2.7916666666666665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54">
        <v>4680115884854</v>
      </c>
      <c r="E345" s="555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6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9"/>
      <c r="R345" s="559"/>
      <c r="S345" s="559"/>
      <c r="T345" s="560"/>
      <c r="U345" s="34"/>
      <c r="V345" s="34"/>
      <c r="W345" s="35" t="s">
        <v>69</v>
      </c>
      <c r="X345" s="545">
        <v>2250</v>
      </c>
      <c r="Y345" s="546">
        <f t="shared" si="37"/>
        <v>2250</v>
      </c>
      <c r="Z345" s="36">
        <f>IFERROR(IF(Y345=0,"",ROUNDUP(Y345/H345,0)*0.02175),"")</f>
        <v>3.2624999999999997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2322</v>
      </c>
      <c r="BN345" s="64">
        <f t="shared" si="39"/>
        <v>2322</v>
      </c>
      <c r="BO345" s="64">
        <f t="shared" si="40"/>
        <v>3.125</v>
      </c>
      <c r="BP345" s="64">
        <f t="shared" si="41"/>
        <v>3.125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54">
        <v>4607091383997</v>
      </c>
      <c r="E346" s="555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9"/>
      <c r="R346" s="559"/>
      <c r="S346" s="559"/>
      <c r="T346" s="560"/>
      <c r="U346" s="34"/>
      <c r="V346" s="34"/>
      <c r="W346" s="35" t="s">
        <v>69</v>
      </c>
      <c r="X346" s="545">
        <v>3600</v>
      </c>
      <c r="Y346" s="546">
        <f t="shared" si="37"/>
        <v>3600</v>
      </c>
      <c r="Z346" s="36">
        <f>IFERROR(IF(Y346=0,"",ROUNDUP(Y346/H346,0)*0.02175),"")</f>
        <v>5.22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3715.2</v>
      </c>
      <c r="BN346" s="64">
        <f t="shared" si="39"/>
        <v>3715.2</v>
      </c>
      <c r="BO346" s="64">
        <f t="shared" si="40"/>
        <v>5</v>
      </c>
      <c r="BP346" s="64">
        <f t="shared" si="41"/>
        <v>5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54">
        <v>4680115884830</v>
      </c>
      <c r="E347" s="555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6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9"/>
      <c r="R347" s="559"/>
      <c r="S347" s="559"/>
      <c r="T347" s="560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54">
        <v>4680115882638</v>
      </c>
      <c r="E348" s="555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9"/>
      <c r="R348" s="559"/>
      <c r="S348" s="559"/>
      <c r="T348" s="560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54">
        <v>4680115884922</v>
      </c>
      <c r="E349" s="555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6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9"/>
      <c r="R349" s="559"/>
      <c r="S349" s="559"/>
      <c r="T349" s="560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54">
        <v>4680115884861</v>
      </c>
      <c r="E350" s="555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8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9"/>
      <c r="R350" s="559"/>
      <c r="S350" s="559"/>
      <c r="T350" s="560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66"/>
      <c r="B351" s="567"/>
      <c r="C351" s="567"/>
      <c r="D351" s="567"/>
      <c r="E351" s="567"/>
      <c r="F351" s="567"/>
      <c r="G351" s="567"/>
      <c r="H351" s="567"/>
      <c r="I351" s="567"/>
      <c r="J351" s="567"/>
      <c r="K351" s="567"/>
      <c r="L351" s="567"/>
      <c r="M351" s="567"/>
      <c r="N351" s="567"/>
      <c r="O351" s="568"/>
      <c r="P351" s="551" t="s">
        <v>71</v>
      </c>
      <c r="Q351" s="552"/>
      <c r="R351" s="552"/>
      <c r="S351" s="552"/>
      <c r="T351" s="552"/>
      <c r="U351" s="552"/>
      <c r="V351" s="553"/>
      <c r="W351" s="37" t="s">
        <v>72</v>
      </c>
      <c r="X351" s="547">
        <f>IFERROR(X344/H344,"0")+IFERROR(X345/H345,"0")+IFERROR(X346/H346,"0")+IFERROR(X347/H347,"0")+IFERROR(X348/H348,"0")+IFERROR(X349/H349,"0")+IFERROR(X350/H350,"0")</f>
        <v>523.33333333333337</v>
      </c>
      <c r="Y351" s="547">
        <f>IFERROR(Y344/H344,"0")+IFERROR(Y345/H345,"0")+IFERROR(Y346/H346,"0")+IFERROR(Y347/H347,"0")+IFERROR(Y348/H348,"0")+IFERROR(Y349/H349,"0")+IFERROR(Y350/H350,"0")</f>
        <v>524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11.396999999999998</v>
      </c>
      <c r="AA351" s="548"/>
      <c r="AB351" s="548"/>
      <c r="AC351" s="548"/>
    </row>
    <row r="352" spans="1:68" x14ac:dyDescent="0.2">
      <c r="A352" s="567"/>
      <c r="B352" s="567"/>
      <c r="C352" s="567"/>
      <c r="D352" s="567"/>
      <c r="E352" s="567"/>
      <c r="F352" s="567"/>
      <c r="G352" s="567"/>
      <c r="H352" s="567"/>
      <c r="I352" s="567"/>
      <c r="J352" s="567"/>
      <c r="K352" s="567"/>
      <c r="L352" s="567"/>
      <c r="M352" s="567"/>
      <c r="N352" s="567"/>
      <c r="O352" s="568"/>
      <c r="P352" s="551" t="s">
        <v>71</v>
      </c>
      <c r="Q352" s="552"/>
      <c r="R352" s="552"/>
      <c r="S352" s="552"/>
      <c r="T352" s="552"/>
      <c r="U352" s="552"/>
      <c r="V352" s="553"/>
      <c r="W352" s="37" t="s">
        <v>69</v>
      </c>
      <c r="X352" s="547">
        <f>IFERROR(SUM(X344:X350),"0")</f>
        <v>7850</v>
      </c>
      <c r="Y352" s="547">
        <f>IFERROR(SUM(Y344:Y350),"0")</f>
        <v>7860</v>
      </c>
      <c r="Z352" s="37"/>
      <c r="AA352" s="548"/>
      <c r="AB352" s="548"/>
      <c r="AC352" s="548"/>
    </row>
    <row r="353" spans="1:68" ht="14.25" customHeight="1" x14ac:dyDescent="0.25">
      <c r="A353" s="572" t="s">
        <v>136</v>
      </c>
      <c r="B353" s="567"/>
      <c r="C353" s="567"/>
      <c r="D353" s="567"/>
      <c r="E353" s="567"/>
      <c r="F353" s="567"/>
      <c r="G353" s="567"/>
      <c r="H353" s="567"/>
      <c r="I353" s="567"/>
      <c r="J353" s="567"/>
      <c r="K353" s="567"/>
      <c r="L353" s="567"/>
      <c r="M353" s="567"/>
      <c r="N353" s="567"/>
      <c r="O353" s="567"/>
      <c r="P353" s="567"/>
      <c r="Q353" s="567"/>
      <c r="R353" s="567"/>
      <c r="S353" s="567"/>
      <c r="T353" s="567"/>
      <c r="U353" s="567"/>
      <c r="V353" s="567"/>
      <c r="W353" s="567"/>
      <c r="X353" s="567"/>
      <c r="Y353" s="567"/>
      <c r="Z353" s="567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54">
        <v>4607091383980</v>
      </c>
      <c r="E354" s="555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9"/>
      <c r="R354" s="559"/>
      <c r="S354" s="559"/>
      <c r="T354" s="560"/>
      <c r="U354" s="34"/>
      <c r="V354" s="34"/>
      <c r="W354" s="35" t="s">
        <v>69</v>
      </c>
      <c r="X354" s="545">
        <v>2250</v>
      </c>
      <c r="Y354" s="546">
        <f>IFERROR(IF(X354="",0,CEILING((X354/$H354),1)*$H354),"")</f>
        <v>2250</v>
      </c>
      <c r="Z354" s="36">
        <f>IFERROR(IF(Y354=0,"",ROUNDUP(Y354/H354,0)*0.02175),"")</f>
        <v>3.2624999999999997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2322</v>
      </c>
      <c r="BN354" s="64">
        <f>IFERROR(Y354*I354/H354,"0")</f>
        <v>2322</v>
      </c>
      <c r="BO354" s="64">
        <f>IFERROR(1/J354*(X354/H354),"0")</f>
        <v>3.125</v>
      </c>
      <c r="BP354" s="64">
        <f>IFERROR(1/J354*(Y354/H354),"0")</f>
        <v>3.125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54">
        <v>4607091384178</v>
      </c>
      <c r="E355" s="555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9"/>
      <c r="R355" s="559"/>
      <c r="S355" s="559"/>
      <c r="T355" s="560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6"/>
      <c r="B356" s="567"/>
      <c r="C356" s="567"/>
      <c r="D356" s="567"/>
      <c r="E356" s="567"/>
      <c r="F356" s="567"/>
      <c r="G356" s="567"/>
      <c r="H356" s="567"/>
      <c r="I356" s="567"/>
      <c r="J356" s="567"/>
      <c r="K356" s="567"/>
      <c r="L356" s="567"/>
      <c r="M356" s="567"/>
      <c r="N356" s="567"/>
      <c r="O356" s="568"/>
      <c r="P356" s="551" t="s">
        <v>71</v>
      </c>
      <c r="Q356" s="552"/>
      <c r="R356" s="552"/>
      <c r="S356" s="552"/>
      <c r="T356" s="552"/>
      <c r="U356" s="552"/>
      <c r="V356" s="553"/>
      <c r="W356" s="37" t="s">
        <v>72</v>
      </c>
      <c r="X356" s="547">
        <f>IFERROR(X354/H354,"0")+IFERROR(X355/H355,"0")</f>
        <v>150</v>
      </c>
      <c r="Y356" s="547">
        <f>IFERROR(Y354/H354,"0")+IFERROR(Y355/H355,"0")</f>
        <v>150</v>
      </c>
      <c r="Z356" s="547">
        <f>IFERROR(IF(Z354="",0,Z354),"0")+IFERROR(IF(Z355="",0,Z355),"0")</f>
        <v>3.2624999999999997</v>
      </c>
      <c r="AA356" s="548"/>
      <c r="AB356" s="548"/>
      <c r="AC356" s="548"/>
    </row>
    <row r="357" spans="1:68" x14ac:dyDescent="0.2">
      <c r="A357" s="567"/>
      <c r="B357" s="567"/>
      <c r="C357" s="567"/>
      <c r="D357" s="567"/>
      <c r="E357" s="567"/>
      <c r="F357" s="567"/>
      <c r="G357" s="567"/>
      <c r="H357" s="567"/>
      <c r="I357" s="567"/>
      <c r="J357" s="567"/>
      <c r="K357" s="567"/>
      <c r="L357" s="567"/>
      <c r="M357" s="567"/>
      <c r="N357" s="567"/>
      <c r="O357" s="568"/>
      <c r="P357" s="551" t="s">
        <v>71</v>
      </c>
      <c r="Q357" s="552"/>
      <c r="R357" s="552"/>
      <c r="S357" s="552"/>
      <c r="T357" s="552"/>
      <c r="U357" s="552"/>
      <c r="V357" s="553"/>
      <c r="W357" s="37" t="s">
        <v>69</v>
      </c>
      <c r="X357" s="547">
        <f>IFERROR(SUM(X354:X355),"0")</f>
        <v>2250</v>
      </c>
      <c r="Y357" s="547">
        <f>IFERROR(SUM(Y354:Y355),"0")</f>
        <v>2250</v>
      </c>
      <c r="Z357" s="37"/>
      <c r="AA357" s="548"/>
      <c r="AB357" s="548"/>
      <c r="AC357" s="548"/>
    </row>
    <row r="358" spans="1:68" ht="14.25" customHeight="1" x14ac:dyDescent="0.25">
      <c r="A358" s="572" t="s">
        <v>73</v>
      </c>
      <c r="B358" s="567"/>
      <c r="C358" s="567"/>
      <c r="D358" s="567"/>
      <c r="E358" s="567"/>
      <c r="F358" s="567"/>
      <c r="G358" s="567"/>
      <c r="H358" s="567"/>
      <c r="I358" s="567"/>
      <c r="J358" s="567"/>
      <c r="K358" s="567"/>
      <c r="L358" s="567"/>
      <c r="M358" s="567"/>
      <c r="N358" s="567"/>
      <c r="O358" s="567"/>
      <c r="P358" s="567"/>
      <c r="Q358" s="567"/>
      <c r="R358" s="567"/>
      <c r="S358" s="567"/>
      <c r="T358" s="567"/>
      <c r="U358" s="567"/>
      <c r="V358" s="567"/>
      <c r="W358" s="567"/>
      <c r="X358" s="567"/>
      <c r="Y358" s="567"/>
      <c r="Z358" s="567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54">
        <v>4607091383928</v>
      </c>
      <c r="E359" s="555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5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9"/>
      <c r="R359" s="559"/>
      <c r="S359" s="559"/>
      <c r="T359" s="560"/>
      <c r="U359" s="34"/>
      <c r="V359" s="34"/>
      <c r="W359" s="35" t="s">
        <v>69</v>
      </c>
      <c r="X359" s="545">
        <v>350</v>
      </c>
      <c r="Y359" s="546">
        <f>IFERROR(IF(X359="",0,CEILING((X359/$H359),1)*$H359),"")</f>
        <v>351</v>
      </c>
      <c r="Z359" s="36">
        <f>IFERROR(IF(Y359=0,"",ROUNDUP(Y359/H359,0)*0.01898),"")</f>
        <v>0.74021999999999999</v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370.41666666666669</v>
      </c>
      <c r="BN359" s="64">
        <f>IFERROR(Y359*I359/H359,"0")</f>
        <v>371.47500000000002</v>
      </c>
      <c r="BO359" s="64">
        <f>IFERROR(1/J359*(X359/H359),"0")</f>
        <v>0.60763888888888884</v>
      </c>
      <c r="BP359" s="64">
        <f>IFERROR(1/J359*(Y359/H359),"0")</f>
        <v>0.609375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54">
        <v>4607091384260</v>
      </c>
      <c r="E360" s="555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5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9"/>
      <c r="R360" s="559"/>
      <c r="S360" s="559"/>
      <c r="T360" s="560"/>
      <c r="U360" s="34"/>
      <c r="V360" s="34"/>
      <c r="W360" s="35" t="s">
        <v>69</v>
      </c>
      <c r="X360" s="545">
        <v>220</v>
      </c>
      <c r="Y360" s="546">
        <f>IFERROR(IF(X360="",0,CEILING((X360/$H360),1)*$H360),"")</f>
        <v>225</v>
      </c>
      <c r="Z360" s="36">
        <f>IFERROR(IF(Y360=0,"",ROUNDUP(Y360/H360,0)*0.01898),"")</f>
        <v>0.47450000000000003</v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232.68666666666664</v>
      </c>
      <c r="BN360" s="64">
        <f>IFERROR(Y360*I360/H360,"0")</f>
        <v>237.97500000000002</v>
      </c>
      <c r="BO360" s="64">
        <f>IFERROR(1/J360*(X360/H360),"0")</f>
        <v>0.38194444444444442</v>
      </c>
      <c r="BP360" s="64">
        <f>IFERROR(1/J360*(Y360/H360),"0")</f>
        <v>0.390625</v>
      </c>
    </row>
    <row r="361" spans="1:68" x14ac:dyDescent="0.2">
      <c r="A361" s="566"/>
      <c r="B361" s="567"/>
      <c r="C361" s="567"/>
      <c r="D361" s="567"/>
      <c r="E361" s="567"/>
      <c r="F361" s="567"/>
      <c r="G361" s="567"/>
      <c r="H361" s="567"/>
      <c r="I361" s="567"/>
      <c r="J361" s="567"/>
      <c r="K361" s="567"/>
      <c r="L361" s="567"/>
      <c r="M361" s="567"/>
      <c r="N361" s="567"/>
      <c r="O361" s="568"/>
      <c r="P361" s="551" t="s">
        <v>71</v>
      </c>
      <c r="Q361" s="552"/>
      <c r="R361" s="552"/>
      <c r="S361" s="552"/>
      <c r="T361" s="552"/>
      <c r="U361" s="552"/>
      <c r="V361" s="553"/>
      <c r="W361" s="37" t="s">
        <v>72</v>
      </c>
      <c r="X361" s="547">
        <f>IFERROR(X359/H359,"0")+IFERROR(X360/H360,"0")</f>
        <v>63.333333333333329</v>
      </c>
      <c r="Y361" s="547">
        <f>IFERROR(Y359/H359,"0")+IFERROR(Y360/H360,"0")</f>
        <v>64</v>
      </c>
      <c r="Z361" s="547">
        <f>IFERROR(IF(Z359="",0,Z359),"0")+IFERROR(IF(Z360="",0,Z360),"0")</f>
        <v>1.21472</v>
      </c>
      <c r="AA361" s="548"/>
      <c r="AB361" s="548"/>
      <c r="AC361" s="548"/>
    </row>
    <row r="362" spans="1:68" x14ac:dyDescent="0.2">
      <c r="A362" s="567"/>
      <c r="B362" s="567"/>
      <c r="C362" s="567"/>
      <c r="D362" s="567"/>
      <c r="E362" s="567"/>
      <c r="F362" s="567"/>
      <c r="G362" s="567"/>
      <c r="H362" s="567"/>
      <c r="I362" s="567"/>
      <c r="J362" s="567"/>
      <c r="K362" s="567"/>
      <c r="L362" s="567"/>
      <c r="M362" s="567"/>
      <c r="N362" s="567"/>
      <c r="O362" s="568"/>
      <c r="P362" s="551" t="s">
        <v>71</v>
      </c>
      <c r="Q362" s="552"/>
      <c r="R362" s="552"/>
      <c r="S362" s="552"/>
      <c r="T362" s="552"/>
      <c r="U362" s="552"/>
      <c r="V362" s="553"/>
      <c r="W362" s="37" t="s">
        <v>69</v>
      </c>
      <c r="X362" s="547">
        <f>IFERROR(SUM(X359:X360),"0")</f>
        <v>570</v>
      </c>
      <c r="Y362" s="547">
        <f>IFERROR(SUM(Y359:Y360),"0")</f>
        <v>576</v>
      </c>
      <c r="Z362" s="37"/>
      <c r="AA362" s="548"/>
      <c r="AB362" s="548"/>
      <c r="AC362" s="548"/>
    </row>
    <row r="363" spans="1:68" ht="14.25" customHeight="1" x14ac:dyDescent="0.25">
      <c r="A363" s="572" t="s">
        <v>166</v>
      </c>
      <c r="B363" s="567"/>
      <c r="C363" s="567"/>
      <c r="D363" s="567"/>
      <c r="E363" s="567"/>
      <c r="F363" s="567"/>
      <c r="G363" s="567"/>
      <c r="H363" s="567"/>
      <c r="I363" s="567"/>
      <c r="J363" s="567"/>
      <c r="K363" s="567"/>
      <c r="L363" s="567"/>
      <c r="M363" s="567"/>
      <c r="N363" s="567"/>
      <c r="O363" s="567"/>
      <c r="P363" s="567"/>
      <c r="Q363" s="567"/>
      <c r="R363" s="567"/>
      <c r="S363" s="567"/>
      <c r="T363" s="567"/>
      <c r="U363" s="567"/>
      <c r="V363" s="567"/>
      <c r="W363" s="567"/>
      <c r="X363" s="567"/>
      <c r="Y363" s="567"/>
      <c r="Z363" s="567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54">
        <v>4607091384673</v>
      </c>
      <c r="E364" s="555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63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9"/>
      <c r="R364" s="559"/>
      <c r="S364" s="559"/>
      <c r="T364" s="560"/>
      <c r="U364" s="34"/>
      <c r="V364" s="34"/>
      <c r="W364" s="35" t="s">
        <v>69</v>
      </c>
      <c r="X364" s="545">
        <v>260</v>
      </c>
      <c r="Y364" s="546">
        <f>IFERROR(IF(X364="",0,CEILING((X364/$H364),1)*$H364),"")</f>
        <v>261</v>
      </c>
      <c r="Z364" s="36">
        <f>IFERROR(IF(Y364=0,"",ROUNDUP(Y364/H364,0)*0.01898),"")</f>
        <v>0.55042000000000002</v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274.99333333333334</v>
      </c>
      <c r="BN364" s="64">
        <f>IFERROR(Y364*I364/H364,"0")</f>
        <v>276.05099999999999</v>
      </c>
      <c r="BO364" s="64">
        <f>IFERROR(1/J364*(X364/H364),"0")</f>
        <v>0.4513888888888889</v>
      </c>
      <c r="BP364" s="64">
        <f>IFERROR(1/J364*(Y364/H364),"0")</f>
        <v>0.453125</v>
      </c>
    </row>
    <row r="365" spans="1:68" x14ac:dyDescent="0.2">
      <c r="A365" s="566"/>
      <c r="B365" s="567"/>
      <c r="C365" s="567"/>
      <c r="D365" s="567"/>
      <c r="E365" s="567"/>
      <c r="F365" s="567"/>
      <c r="G365" s="567"/>
      <c r="H365" s="567"/>
      <c r="I365" s="567"/>
      <c r="J365" s="567"/>
      <c r="K365" s="567"/>
      <c r="L365" s="567"/>
      <c r="M365" s="567"/>
      <c r="N365" s="567"/>
      <c r="O365" s="568"/>
      <c r="P365" s="551" t="s">
        <v>71</v>
      </c>
      <c r="Q365" s="552"/>
      <c r="R365" s="552"/>
      <c r="S365" s="552"/>
      <c r="T365" s="552"/>
      <c r="U365" s="552"/>
      <c r="V365" s="553"/>
      <c r="W365" s="37" t="s">
        <v>72</v>
      </c>
      <c r="X365" s="547">
        <f>IFERROR(X364/H364,"0")</f>
        <v>28.888888888888889</v>
      </c>
      <c r="Y365" s="547">
        <f>IFERROR(Y364/H364,"0")</f>
        <v>29</v>
      </c>
      <c r="Z365" s="547">
        <f>IFERROR(IF(Z364="",0,Z364),"0")</f>
        <v>0.55042000000000002</v>
      </c>
      <c r="AA365" s="548"/>
      <c r="AB365" s="548"/>
      <c r="AC365" s="548"/>
    </row>
    <row r="366" spans="1:68" x14ac:dyDescent="0.2">
      <c r="A366" s="567"/>
      <c r="B366" s="567"/>
      <c r="C366" s="567"/>
      <c r="D366" s="567"/>
      <c r="E366" s="567"/>
      <c r="F366" s="567"/>
      <c r="G366" s="567"/>
      <c r="H366" s="567"/>
      <c r="I366" s="567"/>
      <c r="J366" s="567"/>
      <c r="K366" s="567"/>
      <c r="L366" s="567"/>
      <c r="M366" s="567"/>
      <c r="N366" s="567"/>
      <c r="O366" s="568"/>
      <c r="P366" s="551" t="s">
        <v>71</v>
      </c>
      <c r="Q366" s="552"/>
      <c r="R366" s="552"/>
      <c r="S366" s="552"/>
      <c r="T366" s="552"/>
      <c r="U366" s="552"/>
      <c r="V366" s="553"/>
      <c r="W366" s="37" t="s">
        <v>69</v>
      </c>
      <c r="X366" s="547">
        <f>IFERROR(SUM(X364:X364),"0")</f>
        <v>260</v>
      </c>
      <c r="Y366" s="547">
        <f>IFERROR(SUM(Y364:Y364),"0")</f>
        <v>261</v>
      </c>
      <c r="Z366" s="37"/>
      <c r="AA366" s="548"/>
      <c r="AB366" s="548"/>
      <c r="AC366" s="548"/>
    </row>
    <row r="367" spans="1:68" ht="16.5" customHeight="1" x14ac:dyDescent="0.25">
      <c r="A367" s="576" t="s">
        <v>573</v>
      </c>
      <c r="B367" s="567"/>
      <c r="C367" s="567"/>
      <c r="D367" s="567"/>
      <c r="E367" s="567"/>
      <c r="F367" s="567"/>
      <c r="G367" s="567"/>
      <c r="H367" s="567"/>
      <c r="I367" s="567"/>
      <c r="J367" s="567"/>
      <c r="K367" s="567"/>
      <c r="L367" s="567"/>
      <c r="M367" s="567"/>
      <c r="N367" s="567"/>
      <c r="O367" s="567"/>
      <c r="P367" s="567"/>
      <c r="Q367" s="567"/>
      <c r="R367" s="567"/>
      <c r="S367" s="567"/>
      <c r="T367" s="567"/>
      <c r="U367" s="567"/>
      <c r="V367" s="567"/>
      <c r="W367" s="567"/>
      <c r="X367" s="567"/>
      <c r="Y367" s="567"/>
      <c r="Z367" s="567"/>
      <c r="AA367" s="540"/>
      <c r="AB367" s="540"/>
      <c r="AC367" s="540"/>
    </row>
    <row r="368" spans="1:68" ht="14.25" customHeight="1" x14ac:dyDescent="0.25">
      <c r="A368" s="572" t="s">
        <v>101</v>
      </c>
      <c r="B368" s="567"/>
      <c r="C368" s="567"/>
      <c r="D368" s="567"/>
      <c r="E368" s="567"/>
      <c r="F368" s="567"/>
      <c r="G368" s="567"/>
      <c r="H368" s="567"/>
      <c r="I368" s="567"/>
      <c r="J368" s="567"/>
      <c r="K368" s="567"/>
      <c r="L368" s="567"/>
      <c r="M368" s="567"/>
      <c r="N368" s="567"/>
      <c r="O368" s="567"/>
      <c r="P368" s="567"/>
      <c r="Q368" s="567"/>
      <c r="R368" s="567"/>
      <c r="S368" s="567"/>
      <c r="T368" s="567"/>
      <c r="U368" s="567"/>
      <c r="V368" s="567"/>
      <c r="W368" s="567"/>
      <c r="X368" s="567"/>
      <c r="Y368" s="567"/>
      <c r="Z368" s="567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54">
        <v>4680115884885</v>
      </c>
      <c r="E369" s="555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4"/>
      <c r="V369" s="34"/>
      <c r="W369" s="35" t="s">
        <v>69</v>
      </c>
      <c r="X369" s="545">
        <v>24</v>
      </c>
      <c r="Y369" s="546">
        <f>IFERROR(IF(X369="",0,CEILING((X369/$H369),1)*$H369),"")</f>
        <v>24</v>
      </c>
      <c r="Z369" s="36">
        <f>IFERROR(IF(Y369=0,"",ROUNDUP(Y369/H369,0)*0.01898),"")</f>
        <v>3.7960000000000001E-2</v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24.87</v>
      </c>
      <c r="BN369" s="64">
        <f>IFERROR(Y369*I369/H369,"0")</f>
        <v>24.87</v>
      </c>
      <c r="BO369" s="64">
        <f>IFERROR(1/J369*(X369/H369),"0")</f>
        <v>3.125E-2</v>
      </c>
      <c r="BP369" s="64">
        <f>IFERROR(1/J369*(Y369/H369),"0")</f>
        <v>3.125E-2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54">
        <v>4680115884908</v>
      </c>
      <c r="E370" s="555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6"/>
      <c r="B371" s="567"/>
      <c r="C371" s="567"/>
      <c r="D371" s="567"/>
      <c r="E371" s="567"/>
      <c r="F371" s="567"/>
      <c r="G371" s="567"/>
      <c r="H371" s="567"/>
      <c r="I371" s="567"/>
      <c r="J371" s="567"/>
      <c r="K371" s="567"/>
      <c r="L371" s="567"/>
      <c r="M371" s="567"/>
      <c r="N371" s="567"/>
      <c r="O371" s="568"/>
      <c r="P371" s="551" t="s">
        <v>71</v>
      </c>
      <c r="Q371" s="552"/>
      <c r="R371" s="552"/>
      <c r="S371" s="552"/>
      <c r="T371" s="552"/>
      <c r="U371" s="552"/>
      <c r="V371" s="553"/>
      <c r="W371" s="37" t="s">
        <v>72</v>
      </c>
      <c r="X371" s="547">
        <f>IFERROR(X369/H369,"0")+IFERROR(X370/H370,"0")</f>
        <v>2</v>
      </c>
      <c r="Y371" s="547">
        <f>IFERROR(Y369/H369,"0")+IFERROR(Y370/H370,"0")</f>
        <v>2</v>
      </c>
      <c r="Z371" s="547">
        <f>IFERROR(IF(Z369="",0,Z369),"0")+IFERROR(IF(Z370="",0,Z370),"0")</f>
        <v>3.7960000000000001E-2</v>
      </c>
      <c r="AA371" s="548"/>
      <c r="AB371" s="548"/>
      <c r="AC371" s="548"/>
    </row>
    <row r="372" spans="1:68" x14ac:dyDescent="0.2">
      <c r="A372" s="567"/>
      <c r="B372" s="567"/>
      <c r="C372" s="567"/>
      <c r="D372" s="567"/>
      <c r="E372" s="567"/>
      <c r="F372" s="567"/>
      <c r="G372" s="567"/>
      <c r="H372" s="567"/>
      <c r="I372" s="567"/>
      <c r="J372" s="567"/>
      <c r="K372" s="567"/>
      <c r="L372" s="567"/>
      <c r="M372" s="567"/>
      <c r="N372" s="567"/>
      <c r="O372" s="568"/>
      <c r="P372" s="551" t="s">
        <v>71</v>
      </c>
      <c r="Q372" s="552"/>
      <c r="R372" s="552"/>
      <c r="S372" s="552"/>
      <c r="T372" s="552"/>
      <c r="U372" s="552"/>
      <c r="V372" s="553"/>
      <c r="W372" s="37" t="s">
        <v>69</v>
      </c>
      <c r="X372" s="547">
        <f>IFERROR(SUM(X369:X370),"0")</f>
        <v>24</v>
      </c>
      <c r="Y372" s="547">
        <f>IFERROR(SUM(Y369:Y370),"0")</f>
        <v>24</v>
      </c>
      <c r="Z372" s="37"/>
      <c r="AA372" s="548"/>
      <c r="AB372" s="548"/>
      <c r="AC372" s="548"/>
    </row>
    <row r="373" spans="1:68" ht="14.25" customHeight="1" x14ac:dyDescent="0.25">
      <c r="A373" s="572" t="s">
        <v>64</v>
      </c>
      <c r="B373" s="567"/>
      <c r="C373" s="567"/>
      <c r="D373" s="567"/>
      <c r="E373" s="567"/>
      <c r="F373" s="567"/>
      <c r="G373" s="567"/>
      <c r="H373" s="567"/>
      <c r="I373" s="567"/>
      <c r="J373" s="567"/>
      <c r="K373" s="567"/>
      <c r="L373" s="567"/>
      <c r="M373" s="567"/>
      <c r="N373" s="567"/>
      <c r="O373" s="567"/>
      <c r="P373" s="567"/>
      <c r="Q373" s="567"/>
      <c r="R373" s="567"/>
      <c r="S373" s="567"/>
      <c r="T373" s="567"/>
      <c r="U373" s="567"/>
      <c r="V373" s="567"/>
      <c r="W373" s="567"/>
      <c r="X373" s="567"/>
      <c r="Y373" s="567"/>
      <c r="Z373" s="567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54">
        <v>4607091384802</v>
      </c>
      <c r="E374" s="555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4"/>
      <c r="V374" s="34"/>
      <c r="W374" s="35" t="s">
        <v>69</v>
      </c>
      <c r="X374" s="545">
        <v>200</v>
      </c>
      <c r="Y374" s="546">
        <f>IFERROR(IF(X374="",0,CEILING((X374/$H374),1)*$H374),"")</f>
        <v>201.48</v>
      </c>
      <c r="Z374" s="36">
        <f>IFERROR(IF(Y374=0,"",ROUNDUP(Y374/H374,0)*0.00902),"")</f>
        <v>0.41492000000000001</v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212.32876712328769</v>
      </c>
      <c r="BN374" s="64">
        <f>IFERROR(Y374*I374/H374,"0")</f>
        <v>213.9</v>
      </c>
      <c r="BO374" s="64">
        <f>IFERROR(1/J374*(X374/H374),"0")</f>
        <v>0.34592500345925004</v>
      </c>
      <c r="BP374" s="64">
        <f>IFERROR(1/J374*(Y374/H374),"0")</f>
        <v>0.34848484848484851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54">
        <v>4607091384802</v>
      </c>
      <c r="E375" s="555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9"/>
      <c r="R375" s="559"/>
      <c r="S375" s="559"/>
      <c r="T375" s="560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6"/>
      <c r="B376" s="567"/>
      <c r="C376" s="567"/>
      <c r="D376" s="567"/>
      <c r="E376" s="567"/>
      <c r="F376" s="567"/>
      <c r="G376" s="567"/>
      <c r="H376" s="567"/>
      <c r="I376" s="567"/>
      <c r="J376" s="567"/>
      <c r="K376" s="567"/>
      <c r="L376" s="567"/>
      <c r="M376" s="567"/>
      <c r="N376" s="567"/>
      <c r="O376" s="568"/>
      <c r="P376" s="551" t="s">
        <v>71</v>
      </c>
      <c r="Q376" s="552"/>
      <c r="R376" s="552"/>
      <c r="S376" s="552"/>
      <c r="T376" s="552"/>
      <c r="U376" s="552"/>
      <c r="V376" s="553"/>
      <c r="W376" s="37" t="s">
        <v>72</v>
      </c>
      <c r="X376" s="547">
        <f>IFERROR(X374/H374,"0")+IFERROR(X375/H375,"0")</f>
        <v>45.662100456621005</v>
      </c>
      <c r="Y376" s="547">
        <f>IFERROR(Y374/H374,"0")+IFERROR(Y375/H375,"0")</f>
        <v>46</v>
      </c>
      <c r="Z376" s="547">
        <f>IFERROR(IF(Z374="",0,Z374),"0")+IFERROR(IF(Z375="",0,Z375),"0")</f>
        <v>0.41492000000000001</v>
      </c>
      <c r="AA376" s="548"/>
      <c r="AB376" s="548"/>
      <c r="AC376" s="548"/>
    </row>
    <row r="377" spans="1:68" x14ac:dyDescent="0.2">
      <c r="A377" s="567"/>
      <c r="B377" s="567"/>
      <c r="C377" s="567"/>
      <c r="D377" s="567"/>
      <c r="E377" s="567"/>
      <c r="F377" s="567"/>
      <c r="G377" s="567"/>
      <c r="H377" s="567"/>
      <c r="I377" s="567"/>
      <c r="J377" s="567"/>
      <c r="K377" s="567"/>
      <c r="L377" s="567"/>
      <c r="M377" s="567"/>
      <c r="N377" s="567"/>
      <c r="O377" s="568"/>
      <c r="P377" s="551" t="s">
        <v>71</v>
      </c>
      <c r="Q377" s="552"/>
      <c r="R377" s="552"/>
      <c r="S377" s="552"/>
      <c r="T377" s="552"/>
      <c r="U377" s="552"/>
      <c r="V377" s="553"/>
      <c r="W377" s="37" t="s">
        <v>69</v>
      </c>
      <c r="X377" s="547">
        <f>IFERROR(SUM(X374:X375),"0")</f>
        <v>200</v>
      </c>
      <c r="Y377" s="547">
        <f>IFERROR(SUM(Y374:Y375),"0")</f>
        <v>201.48</v>
      </c>
      <c r="Z377" s="37"/>
      <c r="AA377" s="548"/>
      <c r="AB377" s="548"/>
      <c r="AC377" s="548"/>
    </row>
    <row r="378" spans="1:68" ht="14.25" customHeight="1" x14ac:dyDescent="0.25">
      <c r="A378" s="572" t="s">
        <v>73</v>
      </c>
      <c r="B378" s="567"/>
      <c r="C378" s="567"/>
      <c r="D378" s="567"/>
      <c r="E378" s="567"/>
      <c r="F378" s="567"/>
      <c r="G378" s="567"/>
      <c r="H378" s="567"/>
      <c r="I378" s="567"/>
      <c r="J378" s="567"/>
      <c r="K378" s="567"/>
      <c r="L378" s="567"/>
      <c r="M378" s="567"/>
      <c r="N378" s="567"/>
      <c r="O378" s="567"/>
      <c r="P378" s="567"/>
      <c r="Q378" s="567"/>
      <c r="R378" s="567"/>
      <c r="S378" s="567"/>
      <c r="T378" s="567"/>
      <c r="U378" s="567"/>
      <c r="V378" s="567"/>
      <c r="W378" s="567"/>
      <c r="X378" s="567"/>
      <c r="Y378" s="567"/>
      <c r="Z378" s="567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54">
        <v>4607091384246</v>
      </c>
      <c r="E379" s="555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9"/>
      <c r="R379" s="559"/>
      <c r="S379" s="559"/>
      <c r="T379" s="560"/>
      <c r="U379" s="34"/>
      <c r="V379" s="34"/>
      <c r="W379" s="35" t="s">
        <v>69</v>
      </c>
      <c r="X379" s="545">
        <v>180</v>
      </c>
      <c r="Y379" s="546">
        <f>IFERROR(IF(X379="",0,CEILING((X379/$H379),1)*$H379),"")</f>
        <v>180</v>
      </c>
      <c r="Z379" s="36">
        <f>IFERROR(IF(Y379=0,"",ROUNDUP(Y379/H379,0)*0.01898),"")</f>
        <v>0.37959999999999999</v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190.38</v>
      </c>
      <c r="BN379" s="64">
        <f>IFERROR(Y379*I379/H379,"0")</f>
        <v>190.38</v>
      </c>
      <c r="BO379" s="64">
        <f>IFERROR(1/J379*(X379/H379),"0")</f>
        <v>0.3125</v>
      </c>
      <c r="BP379" s="64">
        <f>IFERROR(1/J379*(Y379/H379),"0")</f>
        <v>0.3125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54">
        <v>4607091384253</v>
      </c>
      <c r="E380" s="555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9"/>
      <c r="R380" s="559"/>
      <c r="S380" s="559"/>
      <c r="T380" s="560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6"/>
      <c r="B381" s="567"/>
      <c r="C381" s="567"/>
      <c r="D381" s="567"/>
      <c r="E381" s="567"/>
      <c r="F381" s="567"/>
      <c r="G381" s="567"/>
      <c r="H381" s="567"/>
      <c r="I381" s="567"/>
      <c r="J381" s="567"/>
      <c r="K381" s="567"/>
      <c r="L381" s="567"/>
      <c r="M381" s="567"/>
      <c r="N381" s="567"/>
      <c r="O381" s="568"/>
      <c r="P381" s="551" t="s">
        <v>71</v>
      </c>
      <c r="Q381" s="552"/>
      <c r="R381" s="552"/>
      <c r="S381" s="552"/>
      <c r="T381" s="552"/>
      <c r="U381" s="552"/>
      <c r="V381" s="553"/>
      <c r="W381" s="37" t="s">
        <v>72</v>
      </c>
      <c r="X381" s="547">
        <f>IFERROR(X379/H379,"0")+IFERROR(X380/H380,"0")</f>
        <v>20</v>
      </c>
      <c r="Y381" s="547">
        <f>IFERROR(Y379/H379,"0")+IFERROR(Y380/H380,"0")</f>
        <v>20</v>
      </c>
      <c r="Z381" s="547">
        <f>IFERROR(IF(Z379="",0,Z379),"0")+IFERROR(IF(Z380="",0,Z380),"0")</f>
        <v>0.37959999999999999</v>
      </c>
      <c r="AA381" s="548"/>
      <c r="AB381" s="548"/>
      <c r="AC381" s="548"/>
    </row>
    <row r="382" spans="1:68" x14ac:dyDescent="0.2">
      <c r="A382" s="567"/>
      <c r="B382" s="567"/>
      <c r="C382" s="567"/>
      <c r="D382" s="567"/>
      <c r="E382" s="567"/>
      <c r="F382" s="567"/>
      <c r="G382" s="567"/>
      <c r="H382" s="567"/>
      <c r="I382" s="567"/>
      <c r="J382" s="567"/>
      <c r="K382" s="567"/>
      <c r="L382" s="567"/>
      <c r="M382" s="567"/>
      <c r="N382" s="567"/>
      <c r="O382" s="568"/>
      <c r="P382" s="551" t="s">
        <v>71</v>
      </c>
      <c r="Q382" s="552"/>
      <c r="R382" s="552"/>
      <c r="S382" s="552"/>
      <c r="T382" s="552"/>
      <c r="U382" s="552"/>
      <c r="V382" s="553"/>
      <c r="W382" s="37" t="s">
        <v>69</v>
      </c>
      <c r="X382" s="547">
        <f>IFERROR(SUM(X379:X380),"0")</f>
        <v>180</v>
      </c>
      <c r="Y382" s="547">
        <f>IFERROR(SUM(Y379:Y380),"0")</f>
        <v>180</v>
      </c>
      <c r="Z382" s="37"/>
      <c r="AA382" s="548"/>
      <c r="AB382" s="548"/>
      <c r="AC382" s="548"/>
    </row>
    <row r="383" spans="1:68" ht="27.75" customHeight="1" x14ac:dyDescent="0.2">
      <c r="A383" s="669" t="s">
        <v>588</v>
      </c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0"/>
      <c r="P383" s="670"/>
      <c r="Q383" s="670"/>
      <c r="R383" s="670"/>
      <c r="S383" s="670"/>
      <c r="T383" s="670"/>
      <c r="U383" s="670"/>
      <c r="V383" s="670"/>
      <c r="W383" s="670"/>
      <c r="X383" s="670"/>
      <c r="Y383" s="670"/>
      <c r="Z383" s="670"/>
      <c r="AA383" s="48"/>
      <c r="AB383" s="48"/>
      <c r="AC383" s="48"/>
    </row>
    <row r="384" spans="1:68" ht="16.5" customHeight="1" x14ac:dyDescent="0.25">
      <c r="A384" s="576" t="s">
        <v>589</v>
      </c>
      <c r="B384" s="567"/>
      <c r="C384" s="567"/>
      <c r="D384" s="567"/>
      <c r="E384" s="567"/>
      <c r="F384" s="567"/>
      <c r="G384" s="567"/>
      <c r="H384" s="567"/>
      <c r="I384" s="567"/>
      <c r="J384" s="567"/>
      <c r="K384" s="567"/>
      <c r="L384" s="567"/>
      <c r="M384" s="567"/>
      <c r="N384" s="567"/>
      <c r="O384" s="567"/>
      <c r="P384" s="567"/>
      <c r="Q384" s="567"/>
      <c r="R384" s="567"/>
      <c r="S384" s="567"/>
      <c r="T384" s="567"/>
      <c r="U384" s="567"/>
      <c r="V384" s="567"/>
      <c r="W384" s="567"/>
      <c r="X384" s="567"/>
      <c r="Y384" s="567"/>
      <c r="Z384" s="567"/>
      <c r="AA384" s="540"/>
      <c r="AB384" s="540"/>
      <c r="AC384" s="540"/>
    </row>
    <row r="385" spans="1:68" ht="14.25" customHeight="1" x14ac:dyDescent="0.25">
      <c r="A385" s="572" t="s">
        <v>64</v>
      </c>
      <c r="B385" s="567"/>
      <c r="C385" s="567"/>
      <c r="D385" s="567"/>
      <c r="E385" s="567"/>
      <c r="F385" s="567"/>
      <c r="G385" s="567"/>
      <c r="H385" s="567"/>
      <c r="I385" s="567"/>
      <c r="J385" s="567"/>
      <c r="K385" s="567"/>
      <c r="L385" s="567"/>
      <c r="M385" s="567"/>
      <c r="N385" s="567"/>
      <c r="O385" s="567"/>
      <c r="P385" s="567"/>
      <c r="Q385" s="567"/>
      <c r="R385" s="567"/>
      <c r="S385" s="567"/>
      <c r="T385" s="567"/>
      <c r="U385" s="567"/>
      <c r="V385" s="567"/>
      <c r="W385" s="567"/>
      <c r="X385" s="567"/>
      <c r="Y385" s="567"/>
      <c r="Z385" s="567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54">
        <v>4680115886100</v>
      </c>
      <c r="E386" s="555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85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9"/>
      <c r="R386" s="559"/>
      <c r="S386" s="559"/>
      <c r="T386" s="560"/>
      <c r="U386" s="34"/>
      <c r="V386" s="34"/>
      <c r="W386" s="35" t="s">
        <v>69</v>
      </c>
      <c r="X386" s="545">
        <v>80</v>
      </c>
      <c r="Y386" s="546">
        <f t="shared" ref="Y386:Y395" si="42">IFERROR(IF(X386="",0,CEILING((X386/$H386),1)*$H386),"")</f>
        <v>81</v>
      </c>
      <c r="Z386" s="36">
        <f>IFERROR(IF(Y386=0,"",ROUNDUP(Y386/H386,0)*0.00902),"")</f>
        <v>0.1353</v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83.111111111111114</v>
      </c>
      <c r="BN386" s="64">
        <f t="shared" ref="BN386:BN395" si="44">IFERROR(Y386*I386/H386,"0")</f>
        <v>84.15</v>
      </c>
      <c r="BO386" s="64">
        <f t="shared" ref="BO386:BO395" si="45">IFERROR(1/J386*(X386/H386),"0")</f>
        <v>0.11223344556677889</v>
      </c>
      <c r="BP386" s="64">
        <f t="shared" ref="BP386:BP395" si="46">IFERROR(1/J386*(Y386/H386),"0")</f>
        <v>0.11363636363636363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54">
        <v>4680115886117</v>
      </c>
      <c r="E387" s="555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9"/>
      <c r="R387" s="559"/>
      <c r="S387" s="559"/>
      <c r="T387" s="560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54">
        <v>4680115886117</v>
      </c>
      <c r="E388" s="555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9"/>
      <c r="R388" s="559"/>
      <c r="S388" s="559"/>
      <c r="T388" s="560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54">
        <v>4680115886124</v>
      </c>
      <c r="E389" s="555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86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9"/>
      <c r="R389" s="559"/>
      <c r="S389" s="559"/>
      <c r="T389" s="560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54">
        <v>4680115883147</v>
      </c>
      <c r="E390" s="555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9"/>
      <c r="R390" s="559"/>
      <c r="S390" s="559"/>
      <c r="T390" s="560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54">
        <v>4607091384338</v>
      </c>
      <c r="E391" s="555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9"/>
      <c r="R391" s="559"/>
      <c r="S391" s="559"/>
      <c r="T391" s="560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54">
        <v>4607091389524</v>
      </c>
      <c r="E392" s="555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9"/>
      <c r="R392" s="559"/>
      <c r="S392" s="559"/>
      <c r="T392" s="560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54">
        <v>4680115883161</v>
      </c>
      <c r="E393" s="555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9"/>
      <c r="R393" s="559"/>
      <c r="S393" s="559"/>
      <c r="T393" s="560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54">
        <v>4607091389531</v>
      </c>
      <c r="E394" s="555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9"/>
      <c r="R394" s="559"/>
      <c r="S394" s="559"/>
      <c r="T394" s="560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54">
        <v>4607091384345</v>
      </c>
      <c r="E395" s="555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9"/>
      <c r="R395" s="559"/>
      <c r="S395" s="559"/>
      <c r="T395" s="560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66"/>
      <c r="B396" s="567"/>
      <c r="C396" s="567"/>
      <c r="D396" s="567"/>
      <c r="E396" s="567"/>
      <c r="F396" s="567"/>
      <c r="G396" s="567"/>
      <c r="H396" s="567"/>
      <c r="I396" s="567"/>
      <c r="J396" s="567"/>
      <c r="K396" s="567"/>
      <c r="L396" s="567"/>
      <c r="M396" s="567"/>
      <c r="N396" s="567"/>
      <c r="O396" s="568"/>
      <c r="P396" s="551" t="s">
        <v>71</v>
      </c>
      <c r="Q396" s="552"/>
      <c r="R396" s="552"/>
      <c r="S396" s="552"/>
      <c r="T396" s="552"/>
      <c r="U396" s="552"/>
      <c r="V396" s="553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14.814814814814813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14.999999999999998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0.1353</v>
      </c>
      <c r="AA396" s="548"/>
      <c r="AB396" s="548"/>
      <c r="AC396" s="548"/>
    </row>
    <row r="397" spans="1:68" x14ac:dyDescent="0.2">
      <c r="A397" s="567"/>
      <c r="B397" s="567"/>
      <c r="C397" s="567"/>
      <c r="D397" s="567"/>
      <c r="E397" s="567"/>
      <c r="F397" s="567"/>
      <c r="G397" s="567"/>
      <c r="H397" s="567"/>
      <c r="I397" s="567"/>
      <c r="J397" s="567"/>
      <c r="K397" s="567"/>
      <c r="L397" s="567"/>
      <c r="M397" s="567"/>
      <c r="N397" s="567"/>
      <c r="O397" s="568"/>
      <c r="P397" s="551" t="s">
        <v>71</v>
      </c>
      <c r="Q397" s="552"/>
      <c r="R397" s="552"/>
      <c r="S397" s="552"/>
      <c r="T397" s="552"/>
      <c r="U397" s="552"/>
      <c r="V397" s="553"/>
      <c r="W397" s="37" t="s">
        <v>69</v>
      </c>
      <c r="X397" s="547">
        <f>IFERROR(SUM(X386:X395),"0")</f>
        <v>80</v>
      </c>
      <c r="Y397" s="547">
        <f>IFERROR(SUM(Y386:Y395),"0")</f>
        <v>81</v>
      </c>
      <c r="Z397" s="37"/>
      <c r="AA397" s="548"/>
      <c r="AB397" s="548"/>
      <c r="AC397" s="548"/>
    </row>
    <row r="398" spans="1:68" ht="14.25" customHeight="1" x14ac:dyDescent="0.25">
      <c r="A398" s="572" t="s">
        <v>73</v>
      </c>
      <c r="B398" s="567"/>
      <c r="C398" s="567"/>
      <c r="D398" s="567"/>
      <c r="E398" s="567"/>
      <c r="F398" s="567"/>
      <c r="G398" s="567"/>
      <c r="H398" s="567"/>
      <c r="I398" s="567"/>
      <c r="J398" s="567"/>
      <c r="K398" s="567"/>
      <c r="L398" s="567"/>
      <c r="M398" s="567"/>
      <c r="N398" s="567"/>
      <c r="O398" s="567"/>
      <c r="P398" s="567"/>
      <c r="Q398" s="567"/>
      <c r="R398" s="567"/>
      <c r="S398" s="567"/>
      <c r="T398" s="567"/>
      <c r="U398" s="567"/>
      <c r="V398" s="567"/>
      <c r="W398" s="567"/>
      <c r="X398" s="567"/>
      <c r="Y398" s="567"/>
      <c r="Z398" s="567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54">
        <v>4607091384352</v>
      </c>
      <c r="E399" s="555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9"/>
      <c r="R399" s="559"/>
      <c r="S399" s="559"/>
      <c r="T399" s="560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54">
        <v>4607091389654</v>
      </c>
      <c r="E400" s="555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8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9"/>
      <c r="R400" s="559"/>
      <c r="S400" s="559"/>
      <c r="T400" s="560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66"/>
      <c r="B401" s="567"/>
      <c r="C401" s="567"/>
      <c r="D401" s="567"/>
      <c r="E401" s="567"/>
      <c r="F401" s="567"/>
      <c r="G401" s="567"/>
      <c r="H401" s="567"/>
      <c r="I401" s="567"/>
      <c r="J401" s="567"/>
      <c r="K401" s="567"/>
      <c r="L401" s="567"/>
      <c r="M401" s="567"/>
      <c r="N401" s="567"/>
      <c r="O401" s="568"/>
      <c r="P401" s="551" t="s">
        <v>71</v>
      </c>
      <c r="Q401" s="552"/>
      <c r="R401" s="552"/>
      <c r="S401" s="552"/>
      <c r="T401" s="552"/>
      <c r="U401" s="552"/>
      <c r="V401" s="553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67"/>
      <c r="B402" s="567"/>
      <c r="C402" s="567"/>
      <c r="D402" s="567"/>
      <c r="E402" s="567"/>
      <c r="F402" s="567"/>
      <c r="G402" s="567"/>
      <c r="H402" s="567"/>
      <c r="I402" s="567"/>
      <c r="J402" s="567"/>
      <c r="K402" s="567"/>
      <c r="L402" s="567"/>
      <c r="M402" s="567"/>
      <c r="N402" s="567"/>
      <c r="O402" s="568"/>
      <c r="P402" s="551" t="s">
        <v>71</v>
      </c>
      <c r="Q402" s="552"/>
      <c r="R402" s="552"/>
      <c r="S402" s="552"/>
      <c r="T402" s="552"/>
      <c r="U402" s="552"/>
      <c r="V402" s="553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76" t="s">
        <v>621</v>
      </c>
      <c r="B403" s="567"/>
      <c r="C403" s="567"/>
      <c r="D403" s="567"/>
      <c r="E403" s="567"/>
      <c r="F403" s="567"/>
      <c r="G403" s="567"/>
      <c r="H403" s="567"/>
      <c r="I403" s="567"/>
      <c r="J403" s="567"/>
      <c r="K403" s="567"/>
      <c r="L403" s="567"/>
      <c r="M403" s="567"/>
      <c r="N403" s="567"/>
      <c r="O403" s="567"/>
      <c r="P403" s="567"/>
      <c r="Q403" s="567"/>
      <c r="R403" s="567"/>
      <c r="S403" s="567"/>
      <c r="T403" s="567"/>
      <c r="U403" s="567"/>
      <c r="V403" s="567"/>
      <c r="W403" s="567"/>
      <c r="X403" s="567"/>
      <c r="Y403" s="567"/>
      <c r="Z403" s="567"/>
      <c r="AA403" s="540"/>
      <c r="AB403" s="540"/>
      <c r="AC403" s="540"/>
    </row>
    <row r="404" spans="1:68" ht="14.25" customHeight="1" x14ac:dyDescent="0.25">
      <c r="A404" s="572" t="s">
        <v>136</v>
      </c>
      <c r="B404" s="567"/>
      <c r="C404" s="567"/>
      <c r="D404" s="567"/>
      <c r="E404" s="567"/>
      <c r="F404" s="567"/>
      <c r="G404" s="567"/>
      <c r="H404" s="567"/>
      <c r="I404" s="567"/>
      <c r="J404" s="567"/>
      <c r="K404" s="567"/>
      <c r="L404" s="567"/>
      <c r="M404" s="567"/>
      <c r="N404" s="567"/>
      <c r="O404" s="567"/>
      <c r="P404" s="567"/>
      <c r="Q404" s="567"/>
      <c r="R404" s="567"/>
      <c r="S404" s="567"/>
      <c r="T404" s="567"/>
      <c r="U404" s="567"/>
      <c r="V404" s="567"/>
      <c r="W404" s="567"/>
      <c r="X404" s="567"/>
      <c r="Y404" s="567"/>
      <c r="Z404" s="567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54">
        <v>4680115885240</v>
      </c>
      <c r="E405" s="555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1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9"/>
      <c r="R405" s="559"/>
      <c r="S405" s="559"/>
      <c r="T405" s="560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6"/>
      <c r="B406" s="567"/>
      <c r="C406" s="567"/>
      <c r="D406" s="567"/>
      <c r="E406" s="567"/>
      <c r="F406" s="567"/>
      <c r="G406" s="567"/>
      <c r="H406" s="567"/>
      <c r="I406" s="567"/>
      <c r="J406" s="567"/>
      <c r="K406" s="567"/>
      <c r="L406" s="567"/>
      <c r="M406" s="567"/>
      <c r="N406" s="567"/>
      <c r="O406" s="568"/>
      <c r="P406" s="551" t="s">
        <v>71</v>
      </c>
      <c r="Q406" s="552"/>
      <c r="R406" s="552"/>
      <c r="S406" s="552"/>
      <c r="T406" s="552"/>
      <c r="U406" s="552"/>
      <c r="V406" s="553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67"/>
      <c r="B407" s="567"/>
      <c r="C407" s="567"/>
      <c r="D407" s="567"/>
      <c r="E407" s="567"/>
      <c r="F407" s="567"/>
      <c r="G407" s="567"/>
      <c r="H407" s="567"/>
      <c r="I407" s="567"/>
      <c r="J407" s="567"/>
      <c r="K407" s="567"/>
      <c r="L407" s="567"/>
      <c r="M407" s="567"/>
      <c r="N407" s="567"/>
      <c r="O407" s="568"/>
      <c r="P407" s="551" t="s">
        <v>71</v>
      </c>
      <c r="Q407" s="552"/>
      <c r="R407" s="552"/>
      <c r="S407" s="552"/>
      <c r="T407" s="552"/>
      <c r="U407" s="552"/>
      <c r="V407" s="553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72" t="s">
        <v>64</v>
      </c>
      <c r="B408" s="567"/>
      <c r="C408" s="567"/>
      <c r="D408" s="567"/>
      <c r="E408" s="567"/>
      <c r="F408" s="567"/>
      <c r="G408" s="567"/>
      <c r="H408" s="567"/>
      <c r="I408" s="567"/>
      <c r="J408" s="567"/>
      <c r="K408" s="567"/>
      <c r="L408" s="567"/>
      <c r="M408" s="567"/>
      <c r="N408" s="567"/>
      <c r="O408" s="567"/>
      <c r="P408" s="567"/>
      <c r="Q408" s="567"/>
      <c r="R408" s="567"/>
      <c r="S408" s="567"/>
      <c r="T408" s="567"/>
      <c r="U408" s="567"/>
      <c r="V408" s="567"/>
      <c r="W408" s="567"/>
      <c r="X408" s="567"/>
      <c r="Y408" s="567"/>
      <c r="Z408" s="567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54">
        <v>4680115886094</v>
      </c>
      <c r="E409" s="555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6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9"/>
      <c r="R409" s="559"/>
      <c r="S409" s="559"/>
      <c r="T409" s="560"/>
      <c r="U409" s="34"/>
      <c r="V409" s="34"/>
      <c r="W409" s="35" t="s">
        <v>69</v>
      </c>
      <c r="X409" s="545">
        <v>150</v>
      </c>
      <c r="Y409" s="546">
        <f>IFERROR(IF(X409="",0,CEILING((X409/$H409),1)*$H409),"")</f>
        <v>151.20000000000002</v>
      </c>
      <c r="Z409" s="36">
        <f>IFERROR(IF(Y409=0,"",ROUNDUP(Y409/H409,0)*0.00902),"")</f>
        <v>0.25256000000000001</v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155.83333333333331</v>
      </c>
      <c r="BN409" s="64">
        <f>IFERROR(Y409*I409/H409,"0")</f>
        <v>157.08000000000001</v>
      </c>
      <c r="BO409" s="64">
        <f>IFERROR(1/J409*(X409/H409),"0")</f>
        <v>0.21043771043771042</v>
      </c>
      <c r="BP409" s="64">
        <f>IFERROR(1/J409*(Y409/H409),"0")</f>
        <v>0.21212121212121213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54">
        <v>4607091389425</v>
      </c>
      <c r="E410" s="555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5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9"/>
      <c r="R410" s="559"/>
      <c r="S410" s="559"/>
      <c r="T410" s="560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54">
        <v>4680115880771</v>
      </c>
      <c r="E411" s="555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9"/>
      <c r="R411" s="559"/>
      <c r="S411" s="559"/>
      <c r="T411" s="560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54">
        <v>4607091389500</v>
      </c>
      <c r="E412" s="555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9"/>
      <c r="R412" s="559"/>
      <c r="S412" s="559"/>
      <c r="T412" s="560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66"/>
      <c r="B413" s="567"/>
      <c r="C413" s="567"/>
      <c r="D413" s="567"/>
      <c r="E413" s="567"/>
      <c r="F413" s="567"/>
      <c r="G413" s="567"/>
      <c r="H413" s="567"/>
      <c r="I413" s="567"/>
      <c r="J413" s="567"/>
      <c r="K413" s="567"/>
      <c r="L413" s="567"/>
      <c r="M413" s="567"/>
      <c r="N413" s="567"/>
      <c r="O413" s="568"/>
      <c r="P413" s="551" t="s">
        <v>71</v>
      </c>
      <c r="Q413" s="552"/>
      <c r="R413" s="552"/>
      <c r="S413" s="552"/>
      <c r="T413" s="552"/>
      <c r="U413" s="552"/>
      <c r="V413" s="553"/>
      <c r="W413" s="37" t="s">
        <v>72</v>
      </c>
      <c r="X413" s="547">
        <f>IFERROR(X409/H409,"0")+IFERROR(X410/H410,"0")+IFERROR(X411/H411,"0")+IFERROR(X412/H412,"0")</f>
        <v>27.777777777777775</v>
      </c>
      <c r="Y413" s="547">
        <f>IFERROR(Y409/H409,"0")+IFERROR(Y410/H410,"0")+IFERROR(Y411/H411,"0")+IFERROR(Y412/H412,"0")</f>
        <v>28</v>
      </c>
      <c r="Z413" s="547">
        <f>IFERROR(IF(Z409="",0,Z409),"0")+IFERROR(IF(Z410="",0,Z410),"0")+IFERROR(IF(Z411="",0,Z411),"0")+IFERROR(IF(Z412="",0,Z412),"0")</f>
        <v>0.25256000000000001</v>
      </c>
      <c r="AA413" s="548"/>
      <c r="AB413" s="548"/>
      <c r="AC413" s="548"/>
    </row>
    <row r="414" spans="1:68" x14ac:dyDescent="0.2">
      <c r="A414" s="567"/>
      <c r="B414" s="567"/>
      <c r="C414" s="567"/>
      <c r="D414" s="567"/>
      <c r="E414" s="567"/>
      <c r="F414" s="567"/>
      <c r="G414" s="567"/>
      <c r="H414" s="567"/>
      <c r="I414" s="567"/>
      <c r="J414" s="567"/>
      <c r="K414" s="567"/>
      <c r="L414" s="567"/>
      <c r="M414" s="567"/>
      <c r="N414" s="567"/>
      <c r="O414" s="568"/>
      <c r="P414" s="551" t="s">
        <v>71</v>
      </c>
      <c r="Q414" s="552"/>
      <c r="R414" s="552"/>
      <c r="S414" s="552"/>
      <c r="T414" s="552"/>
      <c r="U414" s="552"/>
      <c r="V414" s="553"/>
      <c r="W414" s="37" t="s">
        <v>69</v>
      </c>
      <c r="X414" s="547">
        <f>IFERROR(SUM(X409:X412),"0")</f>
        <v>150</v>
      </c>
      <c r="Y414" s="547">
        <f>IFERROR(SUM(Y409:Y412),"0")</f>
        <v>151.20000000000002</v>
      </c>
      <c r="Z414" s="37"/>
      <c r="AA414" s="548"/>
      <c r="AB414" s="548"/>
      <c r="AC414" s="548"/>
    </row>
    <row r="415" spans="1:68" ht="16.5" customHeight="1" x14ac:dyDescent="0.25">
      <c r="A415" s="576" t="s">
        <v>636</v>
      </c>
      <c r="B415" s="567"/>
      <c r="C415" s="567"/>
      <c r="D415" s="567"/>
      <c r="E415" s="567"/>
      <c r="F415" s="567"/>
      <c r="G415" s="567"/>
      <c r="H415" s="567"/>
      <c r="I415" s="567"/>
      <c r="J415" s="567"/>
      <c r="K415" s="567"/>
      <c r="L415" s="567"/>
      <c r="M415" s="567"/>
      <c r="N415" s="567"/>
      <c r="O415" s="567"/>
      <c r="P415" s="567"/>
      <c r="Q415" s="567"/>
      <c r="R415" s="567"/>
      <c r="S415" s="567"/>
      <c r="T415" s="567"/>
      <c r="U415" s="567"/>
      <c r="V415" s="567"/>
      <c r="W415" s="567"/>
      <c r="X415" s="567"/>
      <c r="Y415" s="567"/>
      <c r="Z415" s="567"/>
      <c r="AA415" s="540"/>
      <c r="AB415" s="540"/>
      <c r="AC415" s="540"/>
    </row>
    <row r="416" spans="1:68" ht="14.25" customHeight="1" x14ac:dyDescent="0.25">
      <c r="A416" s="572" t="s">
        <v>64</v>
      </c>
      <c r="B416" s="567"/>
      <c r="C416" s="567"/>
      <c r="D416" s="567"/>
      <c r="E416" s="567"/>
      <c r="F416" s="567"/>
      <c r="G416" s="567"/>
      <c r="H416" s="567"/>
      <c r="I416" s="567"/>
      <c r="J416" s="567"/>
      <c r="K416" s="567"/>
      <c r="L416" s="567"/>
      <c r="M416" s="567"/>
      <c r="N416" s="567"/>
      <c r="O416" s="567"/>
      <c r="P416" s="567"/>
      <c r="Q416" s="567"/>
      <c r="R416" s="567"/>
      <c r="S416" s="567"/>
      <c r="T416" s="567"/>
      <c r="U416" s="567"/>
      <c r="V416" s="567"/>
      <c r="W416" s="567"/>
      <c r="X416" s="567"/>
      <c r="Y416" s="567"/>
      <c r="Z416" s="567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54">
        <v>4680115885110</v>
      </c>
      <c r="E417" s="555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9"/>
      <c r="R417" s="559"/>
      <c r="S417" s="559"/>
      <c r="T417" s="560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6"/>
      <c r="B418" s="567"/>
      <c r="C418" s="567"/>
      <c r="D418" s="567"/>
      <c r="E418" s="567"/>
      <c r="F418" s="567"/>
      <c r="G418" s="567"/>
      <c r="H418" s="567"/>
      <c r="I418" s="567"/>
      <c r="J418" s="567"/>
      <c r="K418" s="567"/>
      <c r="L418" s="567"/>
      <c r="M418" s="567"/>
      <c r="N418" s="567"/>
      <c r="O418" s="568"/>
      <c r="P418" s="551" t="s">
        <v>71</v>
      </c>
      <c r="Q418" s="552"/>
      <c r="R418" s="552"/>
      <c r="S418" s="552"/>
      <c r="T418" s="552"/>
      <c r="U418" s="552"/>
      <c r="V418" s="553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67"/>
      <c r="B419" s="567"/>
      <c r="C419" s="567"/>
      <c r="D419" s="567"/>
      <c r="E419" s="567"/>
      <c r="F419" s="567"/>
      <c r="G419" s="567"/>
      <c r="H419" s="567"/>
      <c r="I419" s="567"/>
      <c r="J419" s="567"/>
      <c r="K419" s="567"/>
      <c r="L419" s="567"/>
      <c r="M419" s="567"/>
      <c r="N419" s="567"/>
      <c r="O419" s="568"/>
      <c r="P419" s="551" t="s">
        <v>71</v>
      </c>
      <c r="Q419" s="552"/>
      <c r="R419" s="552"/>
      <c r="S419" s="552"/>
      <c r="T419" s="552"/>
      <c r="U419" s="552"/>
      <c r="V419" s="553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669" t="s">
        <v>640</v>
      </c>
      <c r="B420" s="670"/>
      <c r="C420" s="670"/>
      <c r="D420" s="670"/>
      <c r="E420" s="670"/>
      <c r="F420" s="670"/>
      <c r="G420" s="670"/>
      <c r="H420" s="670"/>
      <c r="I420" s="670"/>
      <c r="J420" s="670"/>
      <c r="K420" s="670"/>
      <c r="L420" s="670"/>
      <c r="M420" s="670"/>
      <c r="N420" s="670"/>
      <c r="O420" s="670"/>
      <c r="P420" s="670"/>
      <c r="Q420" s="670"/>
      <c r="R420" s="670"/>
      <c r="S420" s="670"/>
      <c r="T420" s="670"/>
      <c r="U420" s="670"/>
      <c r="V420" s="670"/>
      <c r="W420" s="670"/>
      <c r="X420" s="670"/>
      <c r="Y420" s="670"/>
      <c r="Z420" s="670"/>
      <c r="AA420" s="48"/>
      <c r="AB420" s="48"/>
      <c r="AC420" s="48"/>
    </row>
    <row r="421" spans="1:68" ht="16.5" customHeight="1" x14ac:dyDescent="0.25">
      <c r="A421" s="576" t="s">
        <v>640</v>
      </c>
      <c r="B421" s="567"/>
      <c r="C421" s="567"/>
      <c r="D421" s="567"/>
      <c r="E421" s="567"/>
      <c r="F421" s="567"/>
      <c r="G421" s="567"/>
      <c r="H421" s="567"/>
      <c r="I421" s="567"/>
      <c r="J421" s="567"/>
      <c r="K421" s="567"/>
      <c r="L421" s="567"/>
      <c r="M421" s="567"/>
      <c r="N421" s="567"/>
      <c r="O421" s="567"/>
      <c r="P421" s="567"/>
      <c r="Q421" s="567"/>
      <c r="R421" s="567"/>
      <c r="S421" s="567"/>
      <c r="T421" s="567"/>
      <c r="U421" s="567"/>
      <c r="V421" s="567"/>
      <c r="W421" s="567"/>
      <c r="X421" s="567"/>
      <c r="Y421" s="567"/>
      <c r="Z421" s="567"/>
      <c r="AA421" s="540"/>
      <c r="AB421" s="540"/>
      <c r="AC421" s="540"/>
    </row>
    <row r="422" spans="1:68" ht="14.25" customHeight="1" x14ac:dyDescent="0.25">
      <c r="A422" s="572" t="s">
        <v>101</v>
      </c>
      <c r="B422" s="567"/>
      <c r="C422" s="567"/>
      <c r="D422" s="567"/>
      <c r="E422" s="567"/>
      <c r="F422" s="567"/>
      <c r="G422" s="567"/>
      <c r="H422" s="567"/>
      <c r="I422" s="567"/>
      <c r="J422" s="567"/>
      <c r="K422" s="567"/>
      <c r="L422" s="567"/>
      <c r="M422" s="567"/>
      <c r="N422" s="567"/>
      <c r="O422" s="567"/>
      <c r="P422" s="567"/>
      <c r="Q422" s="567"/>
      <c r="R422" s="567"/>
      <c r="S422" s="567"/>
      <c r="T422" s="567"/>
      <c r="U422" s="567"/>
      <c r="V422" s="567"/>
      <c r="W422" s="567"/>
      <c r="X422" s="567"/>
      <c r="Y422" s="567"/>
      <c r="Z422" s="567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54">
        <v>4607091389067</v>
      </c>
      <c r="E423" s="555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8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9"/>
      <c r="R423" s="559"/>
      <c r="S423" s="559"/>
      <c r="T423" s="560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54">
        <v>4680115885271</v>
      </c>
      <c r="E424" s="555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9"/>
      <c r="R424" s="559"/>
      <c r="S424" s="559"/>
      <c r="T424" s="560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54">
        <v>4680115885226</v>
      </c>
      <c r="E425" s="555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9"/>
      <c r="R425" s="559"/>
      <c r="S425" s="559"/>
      <c r="T425" s="560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54">
        <v>4607091383522</v>
      </c>
      <c r="E426" s="555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80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9"/>
      <c r="R426" s="559"/>
      <c r="S426" s="559"/>
      <c r="T426" s="560"/>
      <c r="U426" s="34"/>
      <c r="V426" s="34"/>
      <c r="W426" s="35" t="s">
        <v>69</v>
      </c>
      <c r="X426" s="545">
        <v>20</v>
      </c>
      <c r="Y426" s="546">
        <f t="shared" si="48"/>
        <v>21.12</v>
      </c>
      <c r="Z426" s="36">
        <f t="shared" si="49"/>
        <v>4.7840000000000001E-2</v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21.363636363636363</v>
      </c>
      <c r="BN426" s="64">
        <f t="shared" si="51"/>
        <v>22.56</v>
      </c>
      <c r="BO426" s="64">
        <f t="shared" si="52"/>
        <v>3.6421911421911424E-2</v>
      </c>
      <c r="BP426" s="64">
        <f t="shared" si="53"/>
        <v>3.8461538461538464E-2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54">
        <v>4680115884502</v>
      </c>
      <c r="E427" s="555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7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9"/>
      <c r="R427" s="559"/>
      <c r="S427" s="559"/>
      <c r="T427" s="560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54">
        <v>4607091389104</v>
      </c>
      <c r="E428" s="555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8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9"/>
      <c r="R428" s="559"/>
      <c r="S428" s="559"/>
      <c r="T428" s="560"/>
      <c r="U428" s="34"/>
      <c r="V428" s="34"/>
      <c r="W428" s="35" t="s">
        <v>69</v>
      </c>
      <c r="X428" s="545">
        <v>150</v>
      </c>
      <c r="Y428" s="546">
        <f t="shared" si="48"/>
        <v>153.12</v>
      </c>
      <c r="Z428" s="36">
        <f t="shared" si="49"/>
        <v>0.34683999999999998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160.22727272727272</v>
      </c>
      <c r="BN428" s="64">
        <f t="shared" si="51"/>
        <v>163.56</v>
      </c>
      <c r="BO428" s="64">
        <f t="shared" si="52"/>
        <v>0.27316433566433568</v>
      </c>
      <c r="BP428" s="64">
        <f t="shared" si="53"/>
        <v>0.27884615384615385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54">
        <v>4680115884519</v>
      </c>
      <c r="E429" s="555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80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9"/>
      <c r="R429" s="559"/>
      <c r="S429" s="559"/>
      <c r="T429" s="560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54">
        <v>4680115886391</v>
      </c>
      <c r="E430" s="555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63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9"/>
      <c r="R430" s="559"/>
      <c r="S430" s="559"/>
      <c r="T430" s="560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54">
        <v>4680115880603</v>
      </c>
      <c r="E431" s="555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7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9"/>
      <c r="R431" s="559"/>
      <c r="S431" s="559"/>
      <c r="T431" s="560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54">
        <v>4680115882782</v>
      </c>
      <c r="E432" s="555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8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9"/>
      <c r="R432" s="559"/>
      <c r="S432" s="559"/>
      <c r="T432" s="560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54">
        <v>4680115885479</v>
      </c>
      <c r="E433" s="555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9"/>
      <c r="R433" s="559"/>
      <c r="S433" s="559"/>
      <c r="T433" s="560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54">
        <v>4607091389982</v>
      </c>
      <c r="E434" s="555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60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9"/>
      <c r="R434" s="559"/>
      <c r="S434" s="559"/>
      <c r="T434" s="560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66"/>
      <c r="B435" s="567"/>
      <c r="C435" s="567"/>
      <c r="D435" s="567"/>
      <c r="E435" s="567"/>
      <c r="F435" s="567"/>
      <c r="G435" s="567"/>
      <c r="H435" s="567"/>
      <c r="I435" s="567"/>
      <c r="J435" s="567"/>
      <c r="K435" s="567"/>
      <c r="L435" s="567"/>
      <c r="M435" s="567"/>
      <c r="N435" s="567"/>
      <c r="O435" s="568"/>
      <c r="P435" s="551" t="s">
        <v>71</v>
      </c>
      <c r="Q435" s="552"/>
      <c r="R435" s="552"/>
      <c r="S435" s="552"/>
      <c r="T435" s="552"/>
      <c r="U435" s="552"/>
      <c r="V435" s="553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32.196969696969695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33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0.39467999999999998</v>
      </c>
      <c r="AA435" s="548"/>
      <c r="AB435" s="548"/>
      <c r="AC435" s="548"/>
    </row>
    <row r="436" spans="1:68" x14ac:dyDescent="0.2">
      <c r="A436" s="567"/>
      <c r="B436" s="567"/>
      <c r="C436" s="567"/>
      <c r="D436" s="567"/>
      <c r="E436" s="567"/>
      <c r="F436" s="567"/>
      <c r="G436" s="567"/>
      <c r="H436" s="567"/>
      <c r="I436" s="567"/>
      <c r="J436" s="567"/>
      <c r="K436" s="567"/>
      <c r="L436" s="567"/>
      <c r="M436" s="567"/>
      <c r="N436" s="567"/>
      <c r="O436" s="568"/>
      <c r="P436" s="551" t="s">
        <v>71</v>
      </c>
      <c r="Q436" s="552"/>
      <c r="R436" s="552"/>
      <c r="S436" s="552"/>
      <c r="T436" s="552"/>
      <c r="U436" s="552"/>
      <c r="V436" s="553"/>
      <c r="W436" s="37" t="s">
        <v>69</v>
      </c>
      <c r="X436" s="547">
        <f>IFERROR(SUM(X423:X434),"0")</f>
        <v>170</v>
      </c>
      <c r="Y436" s="547">
        <f>IFERROR(SUM(Y423:Y434),"0")</f>
        <v>174.24</v>
      </c>
      <c r="Z436" s="37"/>
      <c r="AA436" s="548"/>
      <c r="AB436" s="548"/>
      <c r="AC436" s="548"/>
    </row>
    <row r="437" spans="1:68" ht="14.25" customHeight="1" x14ac:dyDescent="0.25">
      <c r="A437" s="572" t="s">
        <v>136</v>
      </c>
      <c r="B437" s="567"/>
      <c r="C437" s="567"/>
      <c r="D437" s="567"/>
      <c r="E437" s="567"/>
      <c r="F437" s="567"/>
      <c r="G437" s="567"/>
      <c r="H437" s="567"/>
      <c r="I437" s="567"/>
      <c r="J437" s="567"/>
      <c r="K437" s="567"/>
      <c r="L437" s="567"/>
      <c r="M437" s="567"/>
      <c r="N437" s="567"/>
      <c r="O437" s="567"/>
      <c r="P437" s="567"/>
      <c r="Q437" s="567"/>
      <c r="R437" s="567"/>
      <c r="S437" s="567"/>
      <c r="T437" s="567"/>
      <c r="U437" s="567"/>
      <c r="V437" s="567"/>
      <c r="W437" s="567"/>
      <c r="X437" s="567"/>
      <c r="Y437" s="567"/>
      <c r="Z437" s="567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54">
        <v>4607091388930</v>
      </c>
      <c r="E438" s="555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9"/>
      <c r="R438" s="559"/>
      <c r="S438" s="559"/>
      <c r="T438" s="560"/>
      <c r="U438" s="34"/>
      <c r="V438" s="34"/>
      <c r="W438" s="35" t="s">
        <v>69</v>
      </c>
      <c r="X438" s="545">
        <v>30</v>
      </c>
      <c r="Y438" s="546">
        <f>IFERROR(IF(X438="",0,CEILING((X438/$H438),1)*$H438),"")</f>
        <v>31.68</v>
      </c>
      <c r="Z438" s="36">
        <f>IFERROR(IF(Y438=0,"",ROUNDUP(Y438/H438,0)*0.01196),"")</f>
        <v>7.1760000000000004E-2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32.04545454545454</v>
      </c>
      <c r="BN438" s="64">
        <f>IFERROR(Y438*I438/H438,"0")</f>
        <v>33.839999999999996</v>
      </c>
      <c r="BO438" s="64">
        <f>IFERROR(1/J438*(X438/H438),"0")</f>
        <v>5.4632867132867136E-2</v>
      </c>
      <c r="BP438" s="64">
        <f>IFERROR(1/J438*(Y438/H438),"0")</f>
        <v>5.7692307692307696E-2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54">
        <v>4680115886407</v>
      </c>
      <c r="E439" s="555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9"/>
      <c r="R439" s="559"/>
      <c r="S439" s="559"/>
      <c r="T439" s="560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54">
        <v>4680115880054</v>
      </c>
      <c r="E440" s="555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9"/>
      <c r="R440" s="559"/>
      <c r="S440" s="559"/>
      <c r="T440" s="560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66"/>
      <c r="B441" s="567"/>
      <c r="C441" s="567"/>
      <c r="D441" s="567"/>
      <c r="E441" s="567"/>
      <c r="F441" s="567"/>
      <c r="G441" s="567"/>
      <c r="H441" s="567"/>
      <c r="I441" s="567"/>
      <c r="J441" s="567"/>
      <c r="K441" s="567"/>
      <c r="L441" s="567"/>
      <c r="M441" s="567"/>
      <c r="N441" s="567"/>
      <c r="O441" s="568"/>
      <c r="P441" s="551" t="s">
        <v>71</v>
      </c>
      <c r="Q441" s="552"/>
      <c r="R441" s="552"/>
      <c r="S441" s="552"/>
      <c r="T441" s="552"/>
      <c r="U441" s="552"/>
      <c r="V441" s="553"/>
      <c r="W441" s="37" t="s">
        <v>72</v>
      </c>
      <c r="X441" s="547">
        <f>IFERROR(X438/H438,"0")+IFERROR(X439/H439,"0")+IFERROR(X440/H440,"0")</f>
        <v>5.6818181818181817</v>
      </c>
      <c r="Y441" s="547">
        <f>IFERROR(Y438/H438,"0")+IFERROR(Y439/H439,"0")+IFERROR(Y440/H440,"0")</f>
        <v>6</v>
      </c>
      <c r="Z441" s="547">
        <f>IFERROR(IF(Z438="",0,Z438),"0")+IFERROR(IF(Z439="",0,Z439),"0")+IFERROR(IF(Z440="",0,Z440),"0")</f>
        <v>7.1760000000000004E-2</v>
      </c>
      <c r="AA441" s="548"/>
      <c r="AB441" s="548"/>
      <c r="AC441" s="548"/>
    </row>
    <row r="442" spans="1:68" x14ac:dyDescent="0.2">
      <c r="A442" s="567"/>
      <c r="B442" s="567"/>
      <c r="C442" s="567"/>
      <c r="D442" s="567"/>
      <c r="E442" s="567"/>
      <c r="F442" s="567"/>
      <c r="G442" s="567"/>
      <c r="H442" s="567"/>
      <c r="I442" s="567"/>
      <c r="J442" s="567"/>
      <c r="K442" s="567"/>
      <c r="L442" s="567"/>
      <c r="M442" s="567"/>
      <c r="N442" s="567"/>
      <c r="O442" s="568"/>
      <c r="P442" s="551" t="s">
        <v>71</v>
      </c>
      <c r="Q442" s="552"/>
      <c r="R442" s="552"/>
      <c r="S442" s="552"/>
      <c r="T442" s="552"/>
      <c r="U442" s="552"/>
      <c r="V442" s="553"/>
      <c r="W442" s="37" t="s">
        <v>69</v>
      </c>
      <c r="X442" s="547">
        <f>IFERROR(SUM(X438:X440),"0")</f>
        <v>30</v>
      </c>
      <c r="Y442" s="547">
        <f>IFERROR(SUM(Y438:Y440),"0")</f>
        <v>31.68</v>
      </c>
      <c r="Z442" s="37"/>
      <c r="AA442" s="548"/>
      <c r="AB442" s="548"/>
      <c r="AC442" s="548"/>
    </row>
    <row r="443" spans="1:68" ht="14.25" customHeight="1" x14ac:dyDescent="0.25">
      <c r="A443" s="572" t="s">
        <v>64</v>
      </c>
      <c r="B443" s="567"/>
      <c r="C443" s="567"/>
      <c r="D443" s="567"/>
      <c r="E443" s="567"/>
      <c r="F443" s="567"/>
      <c r="G443" s="567"/>
      <c r="H443" s="567"/>
      <c r="I443" s="567"/>
      <c r="J443" s="567"/>
      <c r="K443" s="567"/>
      <c r="L443" s="567"/>
      <c r="M443" s="567"/>
      <c r="N443" s="567"/>
      <c r="O443" s="567"/>
      <c r="P443" s="567"/>
      <c r="Q443" s="567"/>
      <c r="R443" s="567"/>
      <c r="S443" s="567"/>
      <c r="T443" s="567"/>
      <c r="U443" s="567"/>
      <c r="V443" s="567"/>
      <c r="W443" s="567"/>
      <c r="X443" s="567"/>
      <c r="Y443" s="567"/>
      <c r="Z443" s="567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54">
        <v>4680115883116</v>
      </c>
      <c r="E444" s="555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5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9"/>
      <c r="R444" s="559"/>
      <c r="S444" s="559"/>
      <c r="T444" s="560"/>
      <c r="U444" s="34"/>
      <c r="V444" s="34"/>
      <c r="W444" s="35" t="s">
        <v>69</v>
      </c>
      <c r="X444" s="545">
        <v>50</v>
      </c>
      <c r="Y444" s="546">
        <f t="shared" ref="Y444:Y449" si="54">IFERROR(IF(X444="",0,CEILING((X444/$H444),1)*$H444),"")</f>
        <v>52.800000000000004</v>
      </c>
      <c r="Z444" s="36">
        <f>IFERROR(IF(Y444=0,"",ROUNDUP(Y444/H444,0)*0.01196),"")</f>
        <v>0.1196</v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53.409090909090907</v>
      </c>
      <c r="BN444" s="64">
        <f t="shared" ref="BN444:BN449" si="56">IFERROR(Y444*I444/H444,"0")</f>
        <v>56.400000000000006</v>
      </c>
      <c r="BO444" s="64">
        <f t="shared" ref="BO444:BO449" si="57">IFERROR(1/J444*(X444/H444),"0")</f>
        <v>9.1054778554778545E-2</v>
      </c>
      <c r="BP444" s="64">
        <f t="shared" ref="BP444:BP449" si="58">IFERROR(1/J444*(Y444/H444),"0")</f>
        <v>9.6153846153846159E-2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54">
        <v>4680115883093</v>
      </c>
      <c r="E445" s="555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8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9"/>
      <c r="R445" s="559"/>
      <c r="S445" s="559"/>
      <c r="T445" s="560"/>
      <c r="U445" s="34"/>
      <c r="V445" s="34"/>
      <c r="W445" s="35" t="s">
        <v>69</v>
      </c>
      <c r="X445" s="545">
        <v>60</v>
      </c>
      <c r="Y445" s="546">
        <f t="shared" si="54"/>
        <v>63.36</v>
      </c>
      <c r="Z445" s="36">
        <f>IFERROR(IF(Y445=0,"",ROUNDUP(Y445/H445,0)*0.01196),"")</f>
        <v>0.14352000000000001</v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64.090909090909079</v>
      </c>
      <c r="BN445" s="64">
        <f t="shared" si="56"/>
        <v>67.679999999999993</v>
      </c>
      <c r="BO445" s="64">
        <f t="shared" si="57"/>
        <v>0.10926573426573427</v>
      </c>
      <c r="BP445" s="64">
        <f t="shared" si="58"/>
        <v>0.11538461538461539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54">
        <v>4680115883109</v>
      </c>
      <c r="E446" s="555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9"/>
      <c r="R446" s="559"/>
      <c r="S446" s="559"/>
      <c r="T446" s="560"/>
      <c r="U446" s="34"/>
      <c r="V446" s="34"/>
      <c r="W446" s="35" t="s">
        <v>69</v>
      </c>
      <c r="X446" s="545">
        <v>30</v>
      </c>
      <c r="Y446" s="546">
        <f t="shared" si="54"/>
        <v>31.68</v>
      </c>
      <c r="Z446" s="36">
        <f>IFERROR(IF(Y446=0,"",ROUNDUP(Y446/H446,0)*0.01196),"")</f>
        <v>7.1760000000000004E-2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32.04545454545454</v>
      </c>
      <c r="BN446" s="64">
        <f t="shared" si="56"/>
        <v>33.839999999999996</v>
      </c>
      <c r="BO446" s="64">
        <f t="shared" si="57"/>
        <v>5.4632867132867136E-2</v>
      </c>
      <c r="BP446" s="64">
        <f t="shared" si="58"/>
        <v>5.7692307692307696E-2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54">
        <v>4680115882072</v>
      </c>
      <c r="E447" s="555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9"/>
      <c r="R447" s="559"/>
      <c r="S447" s="559"/>
      <c r="T447" s="560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54">
        <v>4680115882102</v>
      </c>
      <c r="E448" s="555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9"/>
      <c r="R448" s="559"/>
      <c r="S448" s="559"/>
      <c r="T448" s="560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54">
        <v>4680115882096</v>
      </c>
      <c r="E449" s="555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9"/>
      <c r="R449" s="559"/>
      <c r="S449" s="559"/>
      <c r="T449" s="560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66"/>
      <c r="B450" s="567"/>
      <c r="C450" s="567"/>
      <c r="D450" s="567"/>
      <c r="E450" s="567"/>
      <c r="F450" s="567"/>
      <c r="G450" s="567"/>
      <c r="H450" s="567"/>
      <c r="I450" s="567"/>
      <c r="J450" s="567"/>
      <c r="K450" s="567"/>
      <c r="L450" s="567"/>
      <c r="M450" s="567"/>
      <c r="N450" s="567"/>
      <c r="O450" s="568"/>
      <c r="P450" s="551" t="s">
        <v>71</v>
      </c>
      <c r="Q450" s="552"/>
      <c r="R450" s="552"/>
      <c r="S450" s="552"/>
      <c r="T450" s="552"/>
      <c r="U450" s="552"/>
      <c r="V450" s="553"/>
      <c r="W450" s="37" t="s">
        <v>72</v>
      </c>
      <c r="X450" s="547">
        <f>IFERROR(X444/H444,"0")+IFERROR(X445/H445,"0")+IFERROR(X446/H446,"0")+IFERROR(X447/H447,"0")+IFERROR(X448/H448,"0")+IFERROR(X449/H449,"0")</f>
        <v>26.515151515151516</v>
      </c>
      <c r="Y450" s="547">
        <f>IFERROR(Y444/H444,"0")+IFERROR(Y445/H445,"0")+IFERROR(Y446/H446,"0")+IFERROR(Y447/H447,"0")+IFERROR(Y448/H448,"0")+IFERROR(Y449/H449,"0")</f>
        <v>28</v>
      </c>
      <c r="Z450" s="547">
        <f>IFERROR(IF(Z444="",0,Z444),"0")+IFERROR(IF(Z445="",0,Z445),"0")+IFERROR(IF(Z446="",0,Z446),"0")+IFERROR(IF(Z447="",0,Z447),"0")+IFERROR(IF(Z448="",0,Z448),"0")+IFERROR(IF(Z449="",0,Z449),"0")</f>
        <v>0.33488000000000001</v>
      </c>
      <c r="AA450" s="548"/>
      <c r="AB450" s="548"/>
      <c r="AC450" s="548"/>
    </row>
    <row r="451" spans="1:68" x14ac:dyDescent="0.2">
      <c r="A451" s="567"/>
      <c r="B451" s="567"/>
      <c r="C451" s="567"/>
      <c r="D451" s="567"/>
      <c r="E451" s="567"/>
      <c r="F451" s="567"/>
      <c r="G451" s="567"/>
      <c r="H451" s="567"/>
      <c r="I451" s="567"/>
      <c r="J451" s="567"/>
      <c r="K451" s="567"/>
      <c r="L451" s="567"/>
      <c r="M451" s="567"/>
      <c r="N451" s="567"/>
      <c r="O451" s="568"/>
      <c r="P451" s="551" t="s">
        <v>71</v>
      </c>
      <c r="Q451" s="552"/>
      <c r="R451" s="552"/>
      <c r="S451" s="552"/>
      <c r="T451" s="552"/>
      <c r="U451" s="552"/>
      <c r="V451" s="553"/>
      <c r="W451" s="37" t="s">
        <v>69</v>
      </c>
      <c r="X451" s="547">
        <f>IFERROR(SUM(X444:X449),"0")</f>
        <v>140</v>
      </c>
      <c r="Y451" s="547">
        <f>IFERROR(SUM(Y444:Y449),"0")</f>
        <v>147.84</v>
      </c>
      <c r="Z451" s="37"/>
      <c r="AA451" s="548"/>
      <c r="AB451" s="548"/>
      <c r="AC451" s="548"/>
    </row>
    <row r="452" spans="1:68" ht="14.25" customHeight="1" x14ac:dyDescent="0.25">
      <c r="A452" s="572" t="s">
        <v>73</v>
      </c>
      <c r="B452" s="567"/>
      <c r="C452" s="567"/>
      <c r="D452" s="567"/>
      <c r="E452" s="567"/>
      <c r="F452" s="567"/>
      <c r="G452" s="567"/>
      <c r="H452" s="567"/>
      <c r="I452" s="567"/>
      <c r="J452" s="567"/>
      <c r="K452" s="567"/>
      <c r="L452" s="567"/>
      <c r="M452" s="567"/>
      <c r="N452" s="567"/>
      <c r="O452" s="567"/>
      <c r="P452" s="567"/>
      <c r="Q452" s="567"/>
      <c r="R452" s="567"/>
      <c r="S452" s="567"/>
      <c r="T452" s="567"/>
      <c r="U452" s="567"/>
      <c r="V452" s="567"/>
      <c r="W452" s="567"/>
      <c r="X452" s="567"/>
      <c r="Y452" s="567"/>
      <c r="Z452" s="567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54">
        <v>4607091383409</v>
      </c>
      <c r="E453" s="555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8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9"/>
      <c r="R453" s="559"/>
      <c r="S453" s="559"/>
      <c r="T453" s="560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54">
        <v>4607091383416</v>
      </c>
      <c r="E454" s="555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8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9"/>
      <c r="R454" s="559"/>
      <c r="S454" s="559"/>
      <c r="T454" s="560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54">
        <v>4680115883536</v>
      </c>
      <c r="E455" s="555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9"/>
      <c r="R455" s="559"/>
      <c r="S455" s="559"/>
      <c r="T455" s="560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66"/>
      <c r="B456" s="567"/>
      <c r="C456" s="567"/>
      <c r="D456" s="567"/>
      <c r="E456" s="567"/>
      <c r="F456" s="567"/>
      <c r="G456" s="567"/>
      <c r="H456" s="567"/>
      <c r="I456" s="567"/>
      <c r="J456" s="567"/>
      <c r="K456" s="567"/>
      <c r="L456" s="567"/>
      <c r="M456" s="567"/>
      <c r="N456" s="567"/>
      <c r="O456" s="568"/>
      <c r="P456" s="551" t="s">
        <v>71</v>
      </c>
      <c r="Q456" s="552"/>
      <c r="R456" s="552"/>
      <c r="S456" s="552"/>
      <c r="T456" s="552"/>
      <c r="U456" s="552"/>
      <c r="V456" s="553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67"/>
      <c r="B457" s="567"/>
      <c r="C457" s="567"/>
      <c r="D457" s="567"/>
      <c r="E457" s="567"/>
      <c r="F457" s="567"/>
      <c r="G457" s="567"/>
      <c r="H457" s="567"/>
      <c r="I457" s="567"/>
      <c r="J457" s="567"/>
      <c r="K457" s="567"/>
      <c r="L457" s="567"/>
      <c r="M457" s="567"/>
      <c r="N457" s="567"/>
      <c r="O457" s="568"/>
      <c r="P457" s="551" t="s">
        <v>71</v>
      </c>
      <c r="Q457" s="552"/>
      <c r="R457" s="552"/>
      <c r="S457" s="552"/>
      <c r="T457" s="552"/>
      <c r="U457" s="552"/>
      <c r="V457" s="553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669" t="s">
        <v>704</v>
      </c>
      <c r="B458" s="670"/>
      <c r="C458" s="670"/>
      <c r="D458" s="670"/>
      <c r="E458" s="670"/>
      <c r="F458" s="670"/>
      <c r="G458" s="670"/>
      <c r="H458" s="670"/>
      <c r="I458" s="670"/>
      <c r="J458" s="670"/>
      <c r="K458" s="670"/>
      <c r="L458" s="670"/>
      <c r="M458" s="670"/>
      <c r="N458" s="670"/>
      <c r="O458" s="670"/>
      <c r="P458" s="670"/>
      <c r="Q458" s="670"/>
      <c r="R458" s="670"/>
      <c r="S458" s="670"/>
      <c r="T458" s="670"/>
      <c r="U458" s="670"/>
      <c r="V458" s="670"/>
      <c r="W458" s="670"/>
      <c r="X458" s="670"/>
      <c r="Y458" s="670"/>
      <c r="Z458" s="670"/>
      <c r="AA458" s="48"/>
      <c r="AB458" s="48"/>
      <c r="AC458" s="48"/>
    </row>
    <row r="459" spans="1:68" ht="16.5" customHeight="1" x14ac:dyDescent="0.25">
      <c r="A459" s="576" t="s">
        <v>704</v>
      </c>
      <c r="B459" s="567"/>
      <c r="C459" s="567"/>
      <c r="D459" s="567"/>
      <c r="E459" s="567"/>
      <c r="F459" s="567"/>
      <c r="G459" s="567"/>
      <c r="H459" s="567"/>
      <c r="I459" s="567"/>
      <c r="J459" s="567"/>
      <c r="K459" s="567"/>
      <c r="L459" s="567"/>
      <c r="M459" s="567"/>
      <c r="N459" s="567"/>
      <c r="O459" s="567"/>
      <c r="P459" s="567"/>
      <c r="Q459" s="567"/>
      <c r="R459" s="567"/>
      <c r="S459" s="567"/>
      <c r="T459" s="567"/>
      <c r="U459" s="567"/>
      <c r="V459" s="567"/>
      <c r="W459" s="567"/>
      <c r="X459" s="567"/>
      <c r="Y459" s="567"/>
      <c r="Z459" s="567"/>
      <c r="AA459" s="540"/>
      <c r="AB459" s="540"/>
      <c r="AC459" s="540"/>
    </row>
    <row r="460" spans="1:68" ht="14.25" customHeight="1" x14ac:dyDescent="0.25">
      <c r="A460" s="572" t="s">
        <v>101</v>
      </c>
      <c r="B460" s="567"/>
      <c r="C460" s="567"/>
      <c r="D460" s="567"/>
      <c r="E460" s="567"/>
      <c r="F460" s="567"/>
      <c r="G460" s="567"/>
      <c r="H460" s="567"/>
      <c r="I460" s="567"/>
      <c r="J460" s="567"/>
      <c r="K460" s="567"/>
      <c r="L460" s="567"/>
      <c r="M460" s="567"/>
      <c r="N460" s="567"/>
      <c r="O460" s="567"/>
      <c r="P460" s="567"/>
      <c r="Q460" s="567"/>
      <c r="R460" s="567"/>
      <c r="S460" s="567"/>
      <c r="T460" s="567"/>
      <c r="U460" s="567"/>
      <c r="V460" s="567"/>
      <c r="W460" s="567"/>
      <c r="X460" s="567"/>
      <c r="Y460" s="567"/>
      <c r="Z460" s="567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54">
        <v>4640242181011</v>
      </c>
      <c r="E461" s="555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67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9"/>
      <c r="R461" s="559"/>
      <c r="S461" s="559"/>
      <c r="T461" s="560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54">
        <v>4640242180441</v>
      </c>
      <c r="E462" s="555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66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9"/>
      <c r="R462" s="559"/>
      <c r="S462" s="559"/>
      <c r="T462" s="560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54">
        <v>4640242180564</v>
      </c>
      <c r="E463" s="555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9"/>
      <c r="R463" s="559"/>
      <c r="S463" s="559"/>
      <c r="T463" s="560"/>
      <c r="U463" s="34"/>
      <c r="V463" s="34"/>
      <c r="W463" s="35" t="s">
        <v>69</v>
      </c>
      <c r="X463" s="545">
        <v>280</v>
      </c>
      <c r="Y463" s="546">
        <f>IFERROR(IF(X463="",0,CEILING((X463/$H463),1)*$H463),"")</f>
        <v>288</v>
      </c>
      <c r="Z463" s="36">
        <f>IFERROR(IF(Y463=0,"",ROUNDUP(Y463/H463,0)*0.01898),"")</f>
        <v>0.45552000000000004</v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290.15000000000003</v>
      </c>
      <c r="BN463" s="64">
        <f>IFERROR(Y463*I463/H463,"0")</f>
        <v>298.44</v>
      </c>
      <c r="BO463" s="64">
        <f>IFERROR(1/J463*(X463/H463),"0")</f>
        <v>0.36458333333333331</v>
      </c>
      <c r="BP463" s="64">
        <f>IFERROR(1/J463*(Y463/H463),"0")</f>
        <v>0.375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54">
        <v>4640242181189</v>
      </c>
      <c r="E464" s="555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84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9"/>
      <c r="R464" s="559"/>
      <c r="S464" s="559"/>
      <c r="T464" s="560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6"/>
      <c r="B465" s="567"/>
      <c r="C465" s="567"/>
      <c r="D465" s="567"/>
      <c r="E465" s="567"/>
      <c r="F465" s="567"/>
      <c r="G465" s="567"/>
      <c r="H465" s="567"/>
      <c r="I465" s="567"/>
      <c r="J465" s="567"/>
      <c r="K465" s="567"/>
      <c r="L465" s="567"/>
      <c r="M465" s="567"/>
      <c r="N465" s="567"/>
      <c r="O465" s="568"/>
      <c r="P465" s="551" t="s">
        <v>71</v>
      </c>
      <c r="Q465" s="552"/>
      <c r="R465" s="552"/>
      <c r="S465" s="552"/>
      <c r="T465" s="552"/>
      <c r="U465" s="552"/>
      <c r="V465" s="553"/>
      <c r="W465" s="37" t="s">
        <v>72</v>
      </c>
      <c r="X465" s="547">
        <f>IFERROR(X461/H461,"0")+IFERROR(X462/H462,"0")+IFERROR(X463/H463,"0")+IFERROR(X464/H464,"0")</f>
        <v>23.333333333333332</v>
      </c>
      <c r="Y465" s="547">
        <f>IFERROR(Y461/H461,"0")+IFERROR(Y462/H462,"0")+IFERROR(Y463/H463,"0")+IFERROR(Y464/H464,"0")</f>
        <v>24</v>
      </c>
      <c r="Z465" s="547">
        <f>IFERROR(IF(Z461="",0,Z461),"0")+IFERROR(IF(Z462="",0,Z462),"0")+IFERROR(IF(Z463="",0,Z463),"0")+IFERROR(IF(Z464="",0,Z464),"0")</f>
        <v>0.45552000000000004</v>
      </c>
      <c r="AA465" s="548"/>
      <c r="AB465" s="548"/>
      <c r="AC465" s="548"/>
    </row>
    <row r="466" spans="1:68" x14ac:dyDescent="0.2">
      <c r="A466" s="567"/>
      <c r="B466" s="567"/>
      <c r="C466" s="567"/>
      <c r="D466" s="567"/>
      <c r="E466" s="567"/>
      <c r="F466" s="567"/>
      <c r="G466" s="567"/>
      <c r="H466" s="567"/>
      <c r="I466" s="567"/>
      <c r="J466" s="567"/>
      <c r="K466" s="567"/>
      <c r="L466" s="567"/>
      <c r="M466" s="567"/>
      <c r="N466" s="567"/>
      <c r="O466" s="568"/>
      <c r="P466" s="551" t="s">
        <v>71</v>
      </c>
      <c r="Q466" s="552"/>
      <c r="R466" s="552"/>
      <c r="S466" s="552"/>
      <c r="T466" s="552"/>
      <c r="U466" s="552"/>
      <c r="V466" s="553"/>
      <c r="W466" s="37" t="s">
        <v>69</v>
      </c>
      <c r="X466" s="547">
        <f>IFERROR(SUM(X461:X464),"0")</f>
        <v>280</v>
      </c>
      <c r="Y466" s="547">
        <f>IFERROR(SUM(Y461:Y464),"0")</f>
        <v>288</v>
      </c>
      <c r="Z466" s="37"/>
      <c r="AA466" s="548"/>
      <c r="AB466" s="548"/>
      <c r="AC466" s="548"/>
    </row>
    <row r="467" spans="1:68" ht="14.25" customHeight="1" x14ac:dyDescent="0.25">
      <c r="A467" s="572" t="s">
        <v>136</v>
      </c>
      <c r="B467" s="567"/>
      <c r="C467" s="567"/>
      <c r="D467" s="567"/>
      <c r="E467" s="567"/>
      <c r="F467" s="567"/>
      <c r="G467" s="567"/>
      <c r="H467" s="567"/>
      <c r="I467" s="567"/>
      <c r="J467" s="567"/>
      <c r="K467" s="567"/>
      <c r="L467" s="567"/>
      <c r="M467" s="567"/>
      <c r="N467" s="567"/>
      <c r="O467" s="567"/>
      <c r="P467" s="567"/>
      <c r="Q467" s="567"/>
      <c r="R467" s="567"/>
      <c r="S467" s="567"/>
      <c r="T467" s="567"/>
      <c r="U467" s="567"/>
      <c r="V467" s="567"/>
      <c r="W467" s="567"/>
      <c r="X467" s="567"/>
      <c r="Y467" s="567"/>
      <c r="Z467" s="567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54">
        <v>4640242180519</v>
      </c>
      <c r="E468" s="555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84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9"/>
      <c r="R468" s="559"/>
      <c r="S468" s="559"/>
      <c r="T468" s="560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54">
        <v>4640242180526</v>
      </c>
      <c r="E469" s="555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79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9"/>
      <c r="R469" s="559"/>
      <c r="S469" s="559"/>
      <c r="T469" s="560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54">
        <v>4640242181363</v>
      </c>
      <c r="E470" s="555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9"/>
      <c r="R470" s="559"/>
      <c r="S470" s="559"/>
      <c r="T470" s="560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6"/>
      <c r="B471" s="567"/>
      <c r="C471" s="567"/>
      <c r="D471" s="567"/>
      <c r="E471" s="567"/>
      <c r="F471" s="567"/>
      <c r="G471" s="567"/>
      <c r="H471" s="567"/>
      <c r="I471" s="567"/>
      <c r="J471" s="567"/>
      <c r="K471" s="567"/>
      <c r="L471" s="567"/>
      <c r="M471" s="567"/>
      <c r="N471" s="567"/>
      <c r="O471" s="568"/>
      <c r="P471" s="551" t="s">
        <v>71</v>
      </c>
      <c r="Q471" s="552"/>
      <c r="R471" s="552"/>
      <c r="S471" s="552"/>
      <c r="T471" s="552"/>
      <c r="U471" s="552"/>
      <c r="V471" s="553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67"/>
      <c r="B472" s="567"/>
      <c r="C472" s="567"/>
      <c r="D472" s="567"/>
      <c r="E472" s="567"/>
      <c r="F472" s="567"/>
      <c r="G472" s="567"/>
      <c r="H472" s="567"/>
      <c r="I472" s="567"/>
      <c r="J472" s="567"/>
      <c r="K472" s="567"/>
      <c r="L472" s="567"/>
      <c r="M472" s="567"/>
      <c r="N472" s="567"/>
      <c r="O472" s="568"/>
      <c r="P472" s="551" t="s">
        <v>71</v>
      </c>
      <c r="Q472" s="552"/>
      <c r="R472" s="552"/>
      <c r="S472" s="552"/>
      <c r="T472" s="552"/>
      <c r="U472" s="552"/>
      <c r="V472" s="553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72" t="s">
        <v>64</v>
      </c>
      <c r="B473" s="567"/>
      <c r="C473" s="567"/>
      <c r="D473" s="567"/>
      <c r="E473" s="567"/>
      <c r="F473" s="567"/>
      <c r="G473" s="567"/>
      <c r="H473" s="567"/>
      <c r="I473" s="567"/>
      <c r="J473" s="567"/>
      <c r="K473" s="567"/>
      <c r="L473" s="567"/>
      <c r="M473" s="567"/>
      <c r="N473" s="567"/>
      <c r="O473" s="567"/>
      <c r="P473" s="567"/>
      <c r="Q473" s="567"/>
      <c r="R473" s="567"/>
      <c r="S473" s="567"/>
      <c r="T473" s="567"/>
      <c r="U473" s="567"/>
      <c r="V473" s="567"/>
      <c r="W473" s="567"/>
      <c r="X473" s="567"/>
      <c r="Y473" s="567"/>
      <c r="Z473" s="567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54">
        <v>4640242180816</v>
      </c>
      <c r="E474" s="555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84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9"/>
      <c r="R474" s="559"/>
      <c r="S474" s="559"/>
      <c r="T474" s="560"/>
      <c r="U474" s="34"/>
      <c r="V474" s="34"/>
      <c r="W474" s="35" t="s">
        <v>69</v>
      </c>
      <c r="X474" s="545">
        <v>20</v>
      </c>
      <c r="Y474" s="546">
        <f>IFERROR(IF(X474="",0,CEILING((X474/$H474),1)*$H474),"")</f>
        <v>21</v>
      </c>
      <c r="Z474" s="36">
        <f>IFERROR(IF(Y474=0,"",ROUNDUP(Y474/H474,0)*0.00902),"")</f>
        <v>4.5100000000000001E-2</v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21.285714285714281</v>
      </c>
      <c r="BN474" s="64">
        <f>IFERROR(Y474*I474/H474,"0")</f>
        <v>22.349999999999998</v>
      </c>
      <c r="BO474" s="64">
        <f>IFERROR(1/J474*(X474/H474),"0")</f>
        <v>3.6075036075036072E-2</v>
      </c>
      <c r="BP474" s="64">
        <f>IFERROR(1/J474*(Y474/H474),"0")</f>
        <v>3.787878787878788E-2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54">
        <v>4640242180595</v>
      </c>
      <c r="E475" s="555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6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9"/>
      <c r="R475" s="559"/>
      <c r="S475" s="559"/>
      <c r="T475" s="560"/>
      <c r="U475" s="34"/>
      <c r="V475" s="34"/>
      <c r="W475" s="35" t="s">
        <v>69</v>
      </c>
      <c r="X475" s="545">
        <v>40</v>
      </c>
      <c r="Y475" s="546">
        <f>IFERROR(IF(X475="",0,CEILING((X475/$H475),1)*$H475),"")</f>
        <v>42</v>
      </c>
      <c r="Z475" s="36">
        <f>IFERROR(IF(Y475=0,"",ROUNDUP(Y475/H475,0)*0.00902),"")</f>
        <v>9.0200000000000002E-2</v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42.571428571428562</v>
      </c>
      <c r="BN475" s="64">
        <f>IFERROR(Y475*I475/H475,"0")</f>
        <v>44.699999999999996</v>
      </c>
      <c r="BO475" s="64">
        <f>IFERROR(1/J475*(X475/H475),"0")</f>
        <v>7.2150072150072145E-2</v>
      </c>
      <c r="BP475" s="64">
        <f>IFERROR(1/J475*(Y475/H475),"0")</f>
        <v>7.575757575757576E-2</v>
      </c>
    </row>
    <row r="476" spans="1:68" x14ac:dyDescent="0.2">
      <c r="A476" s="566"/>
      <c r="B476" s="567"/>
      <c r="C476" s="567"/>
      <c r="D476" s="567"/>
      <c r="E476" s="567"/>
      <c r="F476" s="567"/>
      <c r="G476" s="567"/>
      <c r="H476" s="567"/>
      <c r="I476" s="567"/>
      <c r="J476" s="567"/>
      <c r="K476" s="567"/>
      <c r="L476" s="567"/>
      <c r="M476" s="567"/>
      <c r="N476" s="567"/>
      <c r="O476" s="568"/>
      <c r="P476" s="551" t="s">
        <v>71</v>
      </c>
      <c r="Q476" s="552"/>
      <c r="R476" s="552"/>
      <c r="S476" s="552"/>
      <c r="T476" s="552"/>
      <c r="U476" s="552"/>
      <c r="V476" s="553"/>
      <c r="W476" s="37" t="s">
        <v>72</v>
      </c>
      <c r="X476" s="547">
        <f>IFERROR(X474/H474,"0")+IFERROR(X475/H475,"0")</f>
        <v>14.285714285714285</v>
      </c>
      <c r="Y476" s="547">
        <f>IFERROR(Y474/H474,"0")+IFERROR(Y475/H475,"0")</f>
        <v>15</v>
      </c>
      <c r="Z476" s="547">
        <f>IFERROR(IF(Z474="",0,Z474),"0")+IFERROR(IF(Z475="",0,Z475),"0")</f>
        <v>0.1353</v>
      </c>
      <c r="AA476" s="548"/>
      <c r="AB476" s="548"/>
      <c r="AC476" s="548"/>
    </row>
    <row r="477" spans="1:68" x14ac:dyDescent="0.2">
      <c r="A477" s="567"/>
      <c r="B477" s="567"/>
      <c r="C477" s="567"/>
      <c r="D477" s="567"/>
      <c r="E477" s="567"/>
      <c r="F477" s="567"/>
      <c r="G477" s="567"/>
      <c r="H477" s="567"/>
      <c r="I477" s="567"/>
      <c r="J477" s="567"/>
      <c r="K477" s="567"/>
      <c r="L477" s="567"/>
      <c r="M477" s="567"/>
      <c r="N477" s="567"/>
      <c r="O477" s="568"/>
      <c r="P477" s="551" t="s">
        <v>71</v>
      </c>
      <c r="Q477" s="552"/>
      <c r="R477" s="552"/>
      <c r="S477" s="552"/>
      <c r="T477" s="552"/>
      <c r="U477" s="552"/>
      <c r="V477" s="553"/>
      <c r="W477" s="37" t="s">
        <v>69</v>
      </c>
      <c r="X477" s="547">
        <f>IFERROR(SUM(X474:X475),"0")</f>
        <v>60</v>
      </c>
      <c r="Y477" s="547">
        <f>IFERROR(SUM(Y474:Y475),"0")</f>
        <v>63</v>
      </c>
      <c r="Z477" s="37"/>
      <c r="AA477" s="548"/>
      <c r="AB477" s="548"/>
      <c r="AC477" s="548"/>
    </row>
    <row r="478" spans="1:68" ht="14.25" customHeight="1" x14ac:dyDescent="0.25">
      <c r="A478" s="572" t="s">
        <v>73</v>
      </c>
      <c r="B478" s="567"/>
      <c r="C478" s="567"/>
      <c r="D478" s="567"/>
      <c r="E478" s="567"/>
      <c r="F478" s="567"/>
      <c r="G478" s="567"/>
      <c r="H478" s="567"/>
      <c r="I478" s="567"/>
      <c r="J478" s="567"/>
      <c r="K478" s="567"/>
      <c r="L478" s="567"/>
      <c r="M478" s="567"/>
      <c r="N478" s="567"/>
      <c r="O478" s="567"/>
      <c r="P478" s="567"/>
      <c r="Q478" s="567"/>
      <c r="R478" s="567"/>
      <c r="S478" s="567"/>
      <c r="T478" s="567"/>
      <c r="U478" s="567"/>
      <c r="V478" s="567"/>
      <c r="W478" s="567"/>
      <c r="X478" s="567"/>
      <c r="Y478" s="567"/>
      <c r="Z478" s="567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54">
        <v>4640242180533</v>
      </c>
      <c r="E479" s="555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80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9"/>
      <c r="R479" s="559"/>
      <c r="S479" s="559"/>
      <c r="T479" s="560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6"/>
      <c r="B480" s="567"/>
      <c r="C480" s="567"/>
      <c r="D480" s="567"/>
      <c r="E480" s="567"/>
      <c r="F480" s="567"/>
      <c r="G480" s="567"/>
      <c r="H480" s="567"/>
      <c r="I480" s="567"/>
      <c r="J480" s="567"/>
      <c r="K480" s="567"/>
      <c r="L480" s="567"/>
      <c r="M480" s="567"/>
      <c r="N480" s="567"/>
      <c r="O480" s="568"/>
      <c r="P480" s="551" t="s">
        <v>71</v>
      </c>
      <c r="Q480" s="552"/>
      <c r="R480" s="552"/>
      <c r="S480" s="552"/>
      <c r="T480" s="552"/>
      <c r="U480" s="552"/>
      <c r="V480" s="553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67"/>
      <c r="B481" s="567"/>
      <c r="C481" s="567"/>
      <c r="D481" s="567"/>
      <c r="E481" s="567"/>
      <c r="F481" s="567"/>
      <c r="G481" s="567"/>
      <c r="H481" s="567"/>
      <c r="I481" s="567"/>
      <c r="J481" s="567"/>
      <c r="K481" s="567"/>
      <c r="L481" s="567"/>
      <c r="M481" s="567"/>
      <c r="N481" s="567"/>
      <c r="O481" s="568"/>
      <c r="P481" s="551" t="s">
        <v>71</v>
      </c>
      <c r="Q481" s="552"/>
      <c r="R481" s="552"/>
      <c r="S481" s="552"/>
      <c r="T481" s="552"/>
      <c r="U481" s="552"/>
      <c r="V481" s="553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72" t="s">
        <v>166</v>
      </c>
      <c r="B482" s="567"/>
      <c r="C482" s="567"/>
      <c r="D482" s="567"/>
      <c r="E482" s="567"/>
      <c r="F482" s="567"/>
      <c r="G482" s="567"/>
      <c r="H482" s="567"/>
      <c r="I482" s="567"/>
      <c r="J482" s="567"/>
      <c r="K482" s="567"/>
      <c r="L482" s="567"/>
      <c r="M482" s="567"/>
      <c r="N482" s="567"/>
      <c r="O482" s="567"/>
      <c r="P482" s="567"/>
      <c r="Q482" s="567"/>
      <c r="R482" s="567"/>
      <c r="S482" s="567"/>
      <c r="T482" s="567"/>
      <c r="U482" s="567"/>
      <c r="V482" s="567"/>
      <c r="W482" s="567"/>
      <c r="X482" s="567"/>
      <c r="Y482" s="567"/>
      <c r="Z482" s="567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54">
        <v>4640242180120</v>
      </c>
      <c r="E483" s="555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64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9"/>
      <c r="R483" s="559"/>
      <c r="S483" s="559"/>
      <c r="T483" s="560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54">
        <v>4640242180137</v>
      </c>
      <c r="E484" s="555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6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9"/>
      <c r="R484" s="559"/>
      <c r="S484" s="559"/>
      <c r="T484" s="560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6"/>
      <c r="B485" s="567"/>
      <c r="C485" s="567"/>
      <c r="D485" s="567"/>
      <c r="E485" s="567"/>
      <c r="F485" s="567"/>
      <c r="G485" s="567"/>
      <c r="H485" s="567"/>
      <c r="I485" s="567"/>
      <c r="J485" s="567"/>
      <c r="K485" s="567"/>
      <c r="L485" s="567"/>
      <c r="M485" s="567"/>
      <c r="N485" s="567"/>
      <c r="O485" s="568"/>
      <c r="P485" s="551" t="s">
        <v>71</v>
      </c>
      <c r="Q485" s="552"/>
      <c r="R485" s="552"/>
      <c r="S485" s="552"/>
      <c r="T485" s="552"/>
      <c r="U485" s="552"/>
      <c r="V485" s="553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67"/>
      <c r="B486" s="567"/>
      <c r="C486" s="567"/>
      <c r="D486" s="567"/>
      <c r="E486" s="567"/>
      <c r="F486" s="567"/>
      <c r="G486" s="567"/>
      <c r="H486" s="567"/>
      <c r="I486" s="567"/>
      <c r="J486" s="567"/>
      <c r="K486" s="567"/>
      <c r="L486" s="567"/>
      <c r="M486" s="567"/>
      <c r="N486" s="567"/>
      <c r="O486" s="568"/>
      <c r="P486" s="551" t="s">
        <v>71</v>
      </c>
      <c r="Q486" s="552"/>
      <c r="R486" s="552"/>
      <c r="S486" s="552"/>
      <c r="T486" s="552"/>
      <c r="U486" s="552"/>
      <c r="V486" s="553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76" t="s">
        <v>740</v>
      </c>
      <c r="B487" s="567"/>
      <c r="C487" s="567"/>
      <c r="D487" s="567"/>
      <c r="E487" s="567"/>
      <c r="F487" s="567"/>
      <c r="G487" s="567"/>
      <c r="H487" s="567"/>
      <c r="I487" s="567"/>
      <c r="J487" s="567"/>
      <c r="K487" s="567"/>
      <c r="L487" s="567"/>
      <c r="M487" s="567"/>
      <c r="N487" s="567"/>
      <c r="O487" s="567"/>
      <c r="P487" s="567"/>
      <c r="Q487" s="567"/>
      <c r="R487" s="567"/>
      <c r="S487" s="567"/>
      <c r="T487" s="567"/>
      <c r="U487" s="567"/>
      <c r="V487" s="567"/>
      <c r="W487" s="567"/>
      <c r="X487" s="567"/>
      <c r="Y487" s="567"/>
      <c r="Z487" s="567"/>
      <c r="AA487" s="540"/>
      <c r="AB487" s="540"/>
      <c r="AC487" s="540"/>
    </row>
    <row r="488" spans="1:68" ht="14.25" customHeight="1" x14ac:dyDescent="0.25">
      <c r="A488" s="572" t="s">
        <v>136</v>
      </c>
      <c r="B488" s="567"/>
      <c r="C488" s="567"/>
      <c r="D488" s="567"/>
      <c r="E488" s="567"/>
      <c r="F488" s="567"/>
      <c r="G488" s="567"/>
      <c r="H488" s="567"/>
      <c r="I488" s="567"/>
      <c r="J488" s="567"/>
      <c r="K488" s="567"/>
      <c r="L488" s="567"/>
      <c r="M488" s="567"/>
      <c r="N488" s="567"/>
      <c r="O488" s="567"/>
      <c r="P488" s="567"/>
      <c r="Q488" s="567"/>
      <c r="R488" s="567"/>
      <c r="S488" s="567"/>
      <c r="T488" s="567"/>
      <c r="U488" s="567"/>
      <c r="V488" s="567"/>
      <c r="W488" s="567"/>
      <c r="X488" s="567"/>
      <c r="Y488" s="567"/>
      <c r="Z488" s="567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54">
        <v>4640242180090</v>
      </c>
      <c r="E489" s="555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3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9"/>
      <c r="R489" s="559"/>
      <c r="S489" s="559"/>
      <c r="T489" s="560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6"/>
      <c r="B490" s="567"/>
      <c r="C490" s="567"/>
      <c r="D490" s="567"/>
      <c r="E490" s="567"/>
      <c r="F490" s="567"/>
      <c r="G490" s="567"/>
      <c r="H490" s="567"/>
      <c r="I490" s="567"/>
      <c r="J490" s="567"/>
      <c r="K490" s="567"/>
      <c r="L490" s="567"/>
      <c r="M490" s="567"/>
      <c r="N490" s="567"/>
      <c r="O490" s="568"/>
      <c r="P490" s="551" t="s">
        <v>71</v>
      </c>
      <c r="Q490" s="552"/>
      <c r="R490" s="552"/>
      <c r="S490" s="552"/>
      <c r="T490" s="552"/>
      <c r="U490" s="552"/>
      <c r="V490" s="553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67"/>
      <c r="B491" s="567"/>
      <c r="C491" s="567"/>
      <c r="D491" s="567"/>
      <c r="E491" s="567"/>
      <c r="F491" s="567"/>
      <c r="G491" s="567"/>
      <c r="H491" s="567"/>
      <c r="I491" s="567"/>
      <c r="J491" s="567"/>
      <c r="K491" s="567"/>
      <c r="L491" s="567"/>
      <c r="M491" s="567"/>
      <c r="N491" s="567"/>
      <c r="O491" s="568"/>
      <c r="P491" s="551" t="s">
        <v>71</v>
      </c>
      <c r="Q491" s="552"/>
      <c r="R491" s="552"/>
      <c r="S491" s="552"/>
      <c r="T491" s="552"/>
      <c r="U491" s="552"/>
      <c r="V491" s="553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653"/>
      <c r="B492" s="567"/>
      <c r="C492" s="567"/>
      <c r="D492" s="567"/>
      <c r="E492" s="567"/>
      <c r="F492" s="567"/>
      <c r="G492" s="567"/>
      <c r="H492" s="567"/>
      <c r="I492" s="567"/>
      <c r="J492" s="567"/>
      <c r="K492" s="567"/>
      <c r="L492" s="567"/>
      <c r="M492" s="567"/>
      <c r="N492" s="567"/>
      <c r="O492" s="654"/>
      <c r="P492" s="596" t="s">
        <v>744</v>
      </c>
      <c r="Q492" s="597"/>
      <c r="R492" s="597"/>
      <c r="S492" s="597"/>
      <c r="T492" s="597"/>
      <c r="U492" s="597"/>
      <c r="V492" s="584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18073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18192.660000000003</v>
      </c>
      <c r="Z492" s="37"/>
      <c r="AA492" s="548"/>
      <c r="AB492" s="548"/>
      <c r="AC492" s="548"/>
    </row>
    <row r="493" spans="1:68" x14ac:dyDescent="0.2">
      <c r="A493" s="567"/>
      <c r="B493" s="567"/>
      <c r="C493" s="567"/>
      <c r="D493" s="567"/>
      <c r="E493" s="567"/>
      <c r="F493" s="567"/>
      <c r="G493" s="567"/>
      <c r="H493" s="567"/>
      <c r="I493" s="567"/>
      <c r="J493" s="567"/>
      <c r="K493" s="567"/>
      <c r="L493" s="567"/>
      <c r="M493" s="567"/>
      <c r="N493" s="567"/>
      <c r="O493" s="654"/>
      <c r="P493" s="596" t="s">
        <v>745</v>
      </c>
      <c r="Q493" s="597"/>
      <c r="R493" s="597"/>
      <c r="S493" s="597"/>
      <c r="T493" s="597"/>
      <c r="U493" s="597"/>
      <c r="V493" s="584"/>
      <c r="W493" s="37" t="s">
        <v>69</v>
      </c>
      <c r="X493" s="547">
        <f>IFERROR(SUM(BM22:BM489),"0")</f>
        <v>18813.59221833204</v>
      </c>
      <c r="Y493" s="547">
        <f>IFERROR(SUM(BN22:BN489),"0")</f>
        <v>18939.452000000001</v>
      </c>
      <c r="Z493" s="37"/>
      <c r="AA493" s="548"/>
      <c r="AB493" s="548"/>
      <c r="AC493" s="548"/>
    </row>
    <row r="494" spans="1:68" x14ac:dyDescent="0.2">
      <c r="A494" s="567"/>
      <c r="B494" s="567"/>
      <c r="C494" s="567"/>
      <c r="D494" s="567"/>
      <c r="E494" s="567"/>
      <c r="F494" s="567"/>
      <c r="G494" s="567"/>
      <c r="H494" s="567"/>
      <c r="I494" s="567"/>
      <c r="J494" s="567"/>
      <c r="K494" s="567"/>
      <c r="L494" s="567"/>
      <c r="M494" s="567"/>
      <c r="N494" s="567"/>
      <c r="O494" s="654"/>
      <c r="P494" s="596" t="s">
        <v>746</v>
      </c>
      <c r="Q494" s="597"/>
      <c r="R494" s="597"/>
      <c r="S494" s="597"/>
      <c r="T494" s="597"/>
      <c r="U494" s="597"/>
      <c r="V494" s="584"/>
      <c r="W494" s="37" t="s">
        <v>747</v>
      </c>
      <c r="X494" s="38">
        <f>ROUNDUP(SUM(BO22:BO489),0)</f>
        <v>28</v>
      </c>
      <c r="Y494" s="38">
        <f>ROUNDUP(SUM(BP22:BP489),0)</f>
        <v>28</v>
      </c>
      <c r="Z494" s="37"/>
      <c r="AA494" s="548"/>
      <c r="AB494" s="548"/>
      <c r="AC494" s="548"/>
    </row>
    <row r="495" spans="1:68" x14ac:dyDescent="0.2">
      <c r="A495" s="567"/>
      <c r="B495" s="567"/>
      <c r="C495" s="567"/>
      <c r="D495" s="567"/>
      <c r="E495" s="567"/>
      <c r="F495" s="567"/>
      <c r="G495" s="567"/>
      <c r="H495" s="567"/>
      <c r="I495" s="567"/>
      <c r="J495" s="567"/>
      <c r="K495" s="567"/>
      <c r="L495" s="567"/>
      <c r="M495" s="567"/>
      <c r="N495" s="567"/>
      <c r="O495" s="654"/>
      <c r="P495" s="596" t="s">
        <v>748</v>
      </c>
      <c r="Q495" s="597"/>
      <c r="R495" s="597"/>
      <c r="S495" s="597"/>
      <c r="T495" s="597"/>
      <c r="U495" s="597"/>
      <c r="V495" s="584"/>
      <c r="W495" s="37" t="s">
        <v>69</v>
      </c>
      <c r="X495" s="547">
        <f>GrossWeightTotal+PalletQtyTotal*25</f>
        <v>19513.59221833204</v>
      </c>
      <c r="Y495" s="547">
        <f>GrossWeightTotalR+PalletQtyTotalR*25</f>
        <v>19639.452000000001</v>
      </c>
      <c r="Z495" s="37"/>
      <c r="AA495" s="548"/>
      <c r="AB495" s="548"/>
      <c r="AC495" s="548"/>
    </row>
    <row r="496" spans="1:68" x14ac:dyDescent="0.2">
      <c r="A496" s="567"/>
      <c r="B496" s="567"/>
      <c r="C496" s="567"/>
      <c r="D496" s="567"/>
      <c r="E496" s="567"/>
      <c r="F496" s="567"/>
      <c r="G496" s="567"/>
      <c r="H496" s="567"/>
      <c r="I496" s="567"/>
      <c r="J496" s="567"/>
      <c r="K496" s="567"/>
      <c r="L496" s="567"/>
      <c r="M496" s="567"/>
      <c r="N496" s="567"/>
      <c r="O496" s="654"/>
      <c r="P496" s="596" t="s">
        <v>749</v>
      </c>
      <c r="Q496" s="597"/>
      <c r="R496" s="597"/>
      <c r="S496" s="597"/>
      <c r="T496" s="597"/>
      <c r="U496" s="597"/>
      <c r="V496" s="584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1875.7937002584792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1893</v>
      </c>
      <c r="Z496" s="37"/>
      <c r="AA496" s="548"/>
      <c r="AB496" s="548"/>
      <c r="AC496" s="548"/>
    </row>
    <row r="497" spans="1:32" ht="14.25" customHeight="1" x14ac:dyDescent="0.2">
      <c r="A497" s="567"/>
      <c r="B497" s="567"/>
      <c r="C497" s="567"/>
      <c r="D497" s="567"/>
      <c r="E497" s="567"/>
      <c r="F497" s="567"/>
      <c r="G497" s="567"/>
      <c r="H497" s="567"/>
      <c r="I497" s="567"/>
      <c r="J497" s="567"/>
      <c r="K497" s="567"/>
      <c r="L497" s="567"/>
      <c r="M497" s="567"/>
      <c r="N497" s="567"/>
      <c r="O497" s="654"/>
      <c r="P497" s="596" t="s">
        <v>750</v>
      </c>
      <c r="Q497" s="597"/>
      <c r="R497" s="597"/>
      <c r="S497" s="597"/>
      <c r="T497" s="597"/>
      <c r="U497" s="597"/>
      <c r="V497" s="584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30.886549999999996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56" t="s">
        <v>99</v>
      </c>
      <c r="D499" s="703"/>
      <c r="E499" s="703"/>
      <c r="F499" s="703"/>
      <c r="G499" s="703"/>
      <c r="H499" s="633"/>
      <c r="I499" s="556" t="s">
        <v>249</v>
      </c>
      <c r="J499" s="703"/>
      <c r="K499" s="703"/>
      <c r="L499" s="703"/>
      <c r="M499" s="703"/>
      <c r="N499" s="703"/>
      <c r="O499" s="703"/>
      <c r="P499" s="703"/>
      <c r="Q499" s="703"/>
      <c r="R499" s="703"/>
      <c r="S499" s="633"/>
      <c r="T499" s="556" t="s">
        <v>538</v>
      </c>
      <c r="U499" s="633"/>
      <c r="V499" s="556" t="s">
        <v>588</v>
      </c>
      <c r="W499" s="703"/>
      <c r="X499" s="633"/>
      <c r="Y499" s="542" t="s">
        <v>640</v>
      </c>
      <c r="Z499" s="556" t="s">
        <v>704</v>
      </c>
      <c r="AA499" s="633"/>
      <c r="AB499" s="52"/>
      <c r="AC499" s="52"/>
      <c r="AF499" s="543"/>
    </row>
    <row r="500" spans="1:32" ht="14.25" customHeight="1" thickTop="1" x14ac:dyDescent="0.2">
      <c r="A500" s="549" t="s">
        <v>753</v>
      </c>
      <c r="B500" s="556" t="s">
        <v>63</v>
      </c>
      <c r="C500" s="556" t="s">
        <v>100</v>
      </c>
      <c r="D500" s="556" t="s">
        <v>117</v>
      </c>
      <c r="E500" s="556" t="s">
        <v>173</v>
      </c>
      <c r="F500" s="556" t="s">
        <v>192</v>
      </c>
      <c r="G500" s="556" t="s">
        <v>222</v>
      </c>
      <c r="H500" s="556" t="s">
        <v>99</v>
      </c>
      <c r="I500" s="556" t="s">
        <v>250</v>
      </c>
      <c r="J500" s="556" t="s">
        <v>291</v>
      </c>
      <c r="K500" s="556" t="s">
        <v>351</v>
      </c>
      <c r="L500" s="556" t="s">
        <v>394</v>
      </c>
      <c r="M500" s="556" t="s">
        <v>410</v>
      </c>
      <c r="N500" s="543"/>
      <c r="O500" s="556" t="s">
        <v>422</v>
      </c>
      <c r="P500" s="556" t="s">
        <v>432</v>
      </c>
      <c r="Q500" s="556" t="s">
        <v>442</v>
      </c>
      <c r="R500" s="556" t="s">
        <v>447</v>
      </c>
      <c r="S500" s="556" t="s">
        <v>528</v>
      </c>
      <c r="T500" s="556" t="s">
        <v>539</v>
      </c>
      <c r="U500" s="556" t="s">
        <v>573</v>
      </c>
      <c r="V500" s="556" t="s">
        <v>589</v>
      </c>
      <c r="W500" s="556" t="s">
        <v>621</v>
      </c>
      <c r="X500" s="556" t="s">
        <v>636</v>
      </c>
      <c r="Y500" s="556" t="s">
        <v>640</v>
      </c>
      <c r="Z500" s="556" t="s">
        <v>704</v>
      </c>
      <c r="AA500" s="556" t="s">
        <v>740</v>
      </c>
      <c r="AB500" s="52"/>
      <c r="AC500" s="52"/>
      <c r="AF500" s="543"/>
    </row>
    <row r="501" spans="1:32" ht="13.5" customHeight="1" thickBot="1" x14ac:dyDescent="0.25">
      <c r="A501" s="550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43"/>
      <c r="O501" s="557"/>
      <c r="P501" s="557"/>
      <c r="Q501" s="557"/>
      <c r="R501" s="557"/>
      <c r="S501" s="557"/>
      <c r="T501" s="557"/>
      <c r="U501" s="557"/>
      <c r="V501" s="557"/>
      <c r="W501" s="557"/>
      <c r="X501" s="557"/>
      <c r="Y501" s="557"/>
      <c r="Z501" s="557"/>
      <c r="AA501" s="557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778.2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43.2</v>
      </c>
      <c r="G502" s="46">
        <f>IFERROR(Y125*1,"0")+IFERROR(Y126*1,"0")+IFERROR(Y130*1,"0")+IFERROR(Y131*1,"0")+IFERROR(Y135*1,"0")+IFERROR(Y136*1,"0")</f>
        <v>30.720000000000002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21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2441.6999999999998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54.000000000000007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2469.6</v>
      </c>
      <c r="S502" s="46">
        <f>IFERROR(Y336*1,"0")+IFERROR(Y337*1,"0")+IFERROR(Y338*1,"0")</f>
        <v>64.8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10947</v>
      </c>
      <c r="U502" s="46">
        <f>IFERROR(Y369*1,"0")+IFERROR(Y370*1,"0")+IFERROR(Y374*1,"0")+IFERROR(Y375*1,"0")+IFERROR(Y379*1,"0")+IFERROR(Y380*1,"0")</f>
        <v>405.48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81</v>
      </c>
      <c r="W502" s="46">
        <f>IFERROR(Y405*1,"0")+IFERROR(Y409*1,"0")+IFERROR(Y410*1,"0")+IFERROR(Y411*1,"0")+IFERROR(Y412*1,"0")</f>
        <v>151.20000000000002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353.76000000000005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351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268:T268"/>
    <mergeCell ref="P276:V276"/>
    <mergeCell ref="A265:Z265"/>
    <mergeCell ref="P303:T303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2025-10-28T08:10:34Z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