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F91D8B-4C14-468E-8F32-4F65B17F67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93" i="1" l="1"/>
  <c r="BN93" i="1"/>
  <c r="Z93" i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Z30" i="1"/>
  <c r="BN30" i="1"/>
  <c r="Z53" i="1"/>
  <c r="BN53" i="1"/>
  <c r="BP60" i="1"/>
  <c r="BN60" i="1"/>
  <c r="BP74" i="1"/>
  <c r="BN74" i="1"/>
  <c r="Z74" i="1"/>
  <c r="BP108" i="1"/>
  <c r="BN108" i="1"/>
  <c r="Z108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J9" i="1"/>
  <c r="X492" i="1"/>
  <c r="Y32" i="1"/>
  <c r="Z28" i="1"/>
  <c r="BN28" i="1"/>
  <c r="Z34" i="1"/>
  <c r="Z35" i="1" s="1"/>
  <c r="BN34" i="1"/>
  <c r="BP34" i="1"/>
  <c r="Y35" i="1"/>
  <c r="Z40" i="1"/>
  <c r="Z43" i="1" s="1"/>
  <c r="BN40" i="1"/>
  <c r="Z46" i="1"/>
  <c r="Z47" i="1" s="1"/>
  <c r="BN46" i="1"/>
  <c r="BP46" i="1"/>
  <c r="Y47" i="1"/>
  <c r="Z51" i="1"/>
  <c r="BN51" i="1"/>
  <c r="Z55" i="1"/>
  <c r="BN55" i="1"/>
  <c r="Z62" i="1"/>
  <c r="BN62" i="1"/>
  <c r="Y70" i="1"/>
  <c r="Z68" i="1"/>
  <c r="BN68" i="1"/>
  <c r="Y69" i="1"/>
  <c r="Z72" i="1"/>
  <c r="BN72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150" i="1"/>
  <c r="Y149" i="1"/>
  <c r="Y314" i="1"/>
  <c r="BP308" i="1"/>
  <c r="BP318" i="1"/>
  <c r="BN318" i="1"/>
  <c r="Z318" i="1"/>
  <c r="BP322" i="1"/>
  <c r="BN322" i="1"/>
  <c r="Z322" i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Y320" i="1"/>
  <c r="Y319" i="1"/>
  <c r="Y376" i="1"/>
  <c r="Y472" i="1"/>
  <c r="Y471" i="1"/>
  <c r="Y31" i="1"/>
  <c r="Y43" i="1"/>
  <c r="BP61" i="1"/>
  <c r="BN61" i="1"/>
  <c r="Z61" i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BP337" i="1"/>
  <c r="BN337" i="1"/>
  <c r="Z337" i="1"/>
  <c r="Y339" i="1"/>
  <c r="E502" i="1"/>
  <c r="H9" i="1"/>
  <c r="B502" i="1"/>
  <c r="X493" i="1"/>
  <c r="X494" i="1"/>
  <c r="X496" i="1"/>
  <c r="Y24" i="1"/>
  <c r="Z27" i="1"/>
  <c r="BN27" i="1"/>
  <c r="Z29" i="1"/>
  <c r="BN29" i="1"/>
  <c r="C502" i="1"/>
  <c r="Z41" i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Y137" i="1"/>
  <c r="Y143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BP309" i="1"/>
  <c r="BN309" i="1"/>
  <c r="Z309" i="1"/>
  <c r="Z313" i="1" s="1"/>
  <c r="Y313" i="1"/>
  <c r="BP317" i="1"/>
  <c r="BN317" i="1"/>
  <c r="Z317" i="1"/>
  <c r="Z319" i="1" s="1"/>
  <c r="Y327" i="1"/>
  <c r="BP330" i="1"/>
  <c r="BN330" i="1"/>
  <c r="Z330" i="1"/>
  <c r="BP345" i="1"/>
  <c r="BN345" i="1"/>
  <c r="Z345" i="1"/>
  <c r="BP349" i="1"/>
  <c r="BN349" i="1"/>
  <c r="Z349" i="1"/>
  <c r="Z351" i="1" s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Z476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332" i="1" l="1"/>
  <c r="Z485" i="1"/>
  <c r="Z295" i="1"/>
  <c r="Z230" i="1"/>
  <c r="Z450" i="1"/>
  <c r="Z371" i="1"/>
  <c r="Z132" i="1"/>
  <c r="Z339" i="1"/>
  <c r="Z173" i="1"/>
  <c r="Z143" i="1"/>
  <c r="Z396" i="1"/>
  <c r="Z456" i="1"/>
  <c r="Z305" i="1"/>
  <c r="Z77" i="1"/>
  <c r="Y496" i="1"/>
  <c r="Z441" i="1"/>
  <c r="Z381" i="1"/>
  <c r="Z216" i="1"/>
  <c r="Z326" i="1"/>
  <c r="Z149" i="1"/>
  <c r="Z117" i="1"/>
  <c r="Z104" i="1"/>
  <c r="Z57" i="1"/>
  <c r="Y493" i="1"/>
  <c r="Z31" i="1"/>
  <c r="X495" i="1"/>
  <c r="Z199" i="1"/>
  <c r="Z167" i="1"/>
  <c r="Z63" i="1"/>
  <c r="Y494" i="1"/>
  <c r="Z211" i="1"/>
  <c r="Z246" i="1"/>
  <c r="Z110" i="1"/>
  <c r="Z465" i="1"/>
  <c r="Z413" i="1"/>
  <c r="Z435" i="1"/>
  <c r="Z96" i="1"/>
  <c r="Y492" i="1"/>
  <c r="Z263" i="1"/>
  <c r="Z255" i="1"/>
  <c r="Z89" i="1"/>
  <c r="Y495" i="1" l="1"/>
  <c r="Z497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<sst xmlns="http://schemas.openxmlformats.org/spreadsheetml/2006/main" count="2367" uniqueCount="771">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</sst>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289" sqref="AA289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1000</v>
      </c>
      <c r="Y289" s="546">
        <f t="shared" ref="Y289:Y294" si="27">IFERROR(IF(X289="",0,CEILING((X289/$H289),1)*$H289),"")</f>
        <v>1004.4000000000001</v>
      </c>
      <c r="Z289" s="36">
        <f>IFERROR(IF(Y289=0,"",ROUNDUP(Y289/H289,0)*0.01898),"")</f>
        <v>1.7651399999999999</v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1040.2777777777776</v>
      </c>
      <c r="BN289" s="64">
        <f t="shared" ref="BN289:BN294" si="29">IFERROR(Y289*I289/H289,"0")</f>
        <v>1044.855</v>
      </c>
      <c r="BO289" s="64">
        <f t="shared" ref="BO289:BO294" si="30">IFERROR(1/J289*(X289/H289),"0")</f>
        <v>1.4467592592592591</v>
      </c>
      <c r="BP289" s="64">
        <f t="shared" ref="BP289:BP294" si="31">IFERROR(1/J289*(Y289/H289),"0")</f>
        <v>1.453125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92.592592592592581</v>
      </c>
      <c r="Y295" s="547">
        <f>IFERROR(Y289/H289,"0")+IFERROR(Y290/H290,"0")+IFERROR(Y291/H291,"0")+IFERROR(Y292/H292,"0")+IFERROR(Y293/H293,"0")+IFERROR(Y294/H294,"0")</f>
        <v>93</v>
      </c>
      <c r="Z295" s="547">
        <f>IFERROR(IF(Z289="",0,Z289),"0")+IFERROR(IF(Z290="",0,Z290),"0")+IFERROR(IF(Z291="",0,Z291),"0")+IFERROR(IF(Z292="",0,Z292),"0")+IFERROR(IF(Z293="",0,Z293),"0")+IFERROR(IF(Z294="",0,Z294),"0")</f>
        <v>1.7651399999999999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1000</v>
      </c>
      <c r="Y296" s="547">
        <f>IFERROR(SUM(Y289:Y294),"0")</f>
        <v>1004.4000000000001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6000</v>
      </c>
      <c r="Y308" s="546">
        <f>IFERROR(IF(X308="",0,CEILING((X308/$H308),1)*$H308),"")</f>
        <v>6006</v>
      </c>
      <c r="Z308" s="36">
        <f>IFERROR(IF(Y308=0,"",ROUNDUP(Y308/H308,0)*0.01898),"")</f>
        <v>14.614600000000001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6394.6153846153857</v>
      </c>
      <c r="BN308" s="64">
        <f>IFERROR(Y308*I308/H308,"0")</f>
        <v>6401.0100000000011</v>
      </c>
      <c r="BO308" s="64">
        <f>IFERROR(1/J308*(X308/H308),"0")</f>
        <v>12.01923076923077</v>
      </c>
      <c r="BP308" s="64">
        <f>IFERROR(1/J308*(Y308/H308),"0")</f>
        <v>12.03125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769.23076923076928</v>
      </c>
      <c r="Y313" s="547">
        <f>IFERROR(Y308/H308,"0")+IFERROR(Y309/H309,"0")+IFERROR(Y310/H310,"0")+IFERROR(Y311/H311,"0")+IFERROR(Y312/H312,"0")</f>
        <v>770</v>
      </c>
      <c r="Z313" s="547">
        <f>IFERROR(IF(Z308="",0,Z308),"0")+IFERROR(IF(Z309="",0,Z309),"0")+IFERROR(IF(Z310="",0,Z310),"0")+IFERROR(IF(Z311="",0,Z311),"0")+IFERROR(IF(Z312="",0,Z312),"0")</f>
        <v>14.614600000000001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6000</v>
      </c>
      <c r="Y314" s="547">
        <f>IFERROR(SUM(Y308:Y312),"0")</f>
        <v>6006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hidden="1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5000</v>
      </c>
      <c r="Y346" s="546">
        <f t="shared" si="37"/>
        <v>5010</v>
      </c>
      <c r="Z346" s="36">
        <f>IFERROR(IF(Y346=0,"",ROUNDUP(Y346/H346,0)*0.02175),"")</f>
        <v>7.2644999999999991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5160</v>
      </c>
      <c r="BN346" s="64">
        <f t="shared" si="39"/>
        <v>5170.3200000000006</v>
      </c>
      <c r="BO346" s="64">
        <f t="shared" si="40"/>
        <v>6.9444444444444438</v>
      </c>
      <c r="BP346" s="64">
        <f t="shared" si="41"/>
        <v>6.958333333333333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333.33333333333331</v>
      </c>
      <c r="Y351" s="547">
        <f>IFERROR(Y344/H344,"0")+IFERROR(Y345/H345,"0")+IFERROR(Y346/H346,"0")+IFERROR(Y347/H347,"0")+IFERROR(Y348/H348,"0")+IFERROR(Y349/H349,"0")+IFERROR(Y350/H350,"0")</f>
        <v>334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7.2644999999999991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5000</v>
      </c>
      <c r="Y352" s="547">
        <f>IFERROR(SUM(Y344:Y350),"0")</f>
        <v>5010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6000</v>
      </c>
      <c r="Y354" s="546">
        <f>IFERROR(IF(X354="",0,CEILING((X354/$H354),1)*$H354),"")</f>
        <v>6000</v>
      </c>
      <c r="Z354" s="36">
        <f>IFERROR(IF(Y354=0,"",ROUNDUP(Y354/H354,0)*0.02175),"")</f>
        <v>8.6999999999999993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6192</v>
      </c>
      <c r="BN354" s="64">
        <f>IFERROR(Y354*I354/H354,"0")</f>
        <v>6192</v>
      </c>
      <c r="BO354" s="64">
        <f>IFERROR(1/J354*(X354/H354),"0")</f>
        <v>8.3333333333333321</v>
      </c>
      <c r="BP354" s="64">
        <f>IFERROR(1/J354*(Y354/H354),"0")</f>
        <v>8.3333333333333321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400</v>
      </c>
      <c r="Y356" s="547">
        <f>IFERROR(Y354/H354,"0")+IFERROR(Y355/H355,"0")</f>
        <v>400</v>
      </c>
      <c r="Z356" s="547">
        <f>IFERROR(IF(Z354="",0,Z354),"0")+IFERROR(IF(Z355="",0,Z355),"0")</f>
        <v>8.6999999999999993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6000</v>
      </c>
      <c r="Y357" s="547">
        <f>IFERROR(SUM(Y354:Y355),"0")</f>
        <v>6000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idden="1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18020.400000000001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18786.893162393164</v>
      </c>
      <c r="Y493" s="547">
        <f>IFERROR(SUM(BN22:BN489),"0")</f>
        <v>18808.185000000001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29</v>
      </c>
      <c r="Y494" s="38">
        <f>ROUNDUP(SUM(BP22:BP489),0)</f>
        <v>29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19511.893162393164</v>
      </c>
      <c r="Y495" s="547">
        <f>GrossWeightTotalR+PalletQtyTotalR*25</f>
        <v>19533.185000000001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1595.1566951566952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1597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32.344239999999999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7010.4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11010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95,16"/>
        <filter val="18 000,00"/>
        <filter val="18 786,89"/>
        <filter val="19 511,89"/>
        <filter val="29"/>
        <filter val="333,33"/>
        <filter val="400,00"/>
        <filter val="5 000,00"/>
        <filter val="6 000,00"/>
        <filter val="769,23"/>
        <filter val="92,59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