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чистый бланк\"/>
    </mc:Choice>
  </mc:AlternateContent>
  <xr:revisionPtr revIDLastSave="0" documentId="13_ncr:1_{386ED863-E9C1-41CC-B4F6-28497E44BB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заказа'!$A$18:$AF$280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заказа'!$B$65:$B$65</definedName>
    <definedName name="ProductId19">'Бланк заказа'!$B$70:$B$70</definedName>
    <definedName name="ProductId2">'Бланк заказа'!$B$28:$B$28</definedName>
    <definedName name="ProductId20">'Бланк заказа'!$B$71:$B$71</definedName>
    <definedName name="ProductId21">'Бланк заказа'!$B$76:$B$76</definedName>
    <definedName name="ProductId22">'Бланк заказа'!$B$81:$B$81</definedName>
    <definedName name="ProductId23">'Бланк заказа'!$B$82:$B$82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заказа'!$B$92:$B$92</definedName>
    <definedName name="ProductId3">'Бланк заказа'!$B$29:$B$29</definedName>
    <definedName name="ProductId30">'Бланк заказа'!$B$97:$B$97</definedName>
    <definedName name="ProductId31">'Бланк заказа'!$B$98:$B$98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заказа'!$B$30:$B$30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заказа'!$B$37:$B$37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заказа'!$X$65:$X$65</definedName>
    <definedName name="SalesQty19">'Бланк заказа'!$X$70:$X$70</definedName>
    <definedName name="SalesQty2">'Бланк заказа'!$X$28:$X$28</definedName>
    <definedName name="SalesQty20">'Бланк заказа'!$X$71:$X$71</definedName>
    <definedName name="SalesQty21">'Бланк заказа'!$X$76:$X$76</definedName>
    <definedName name="SalesQty22">'Бланк заказа'!$X$81:$X$81</definedName>
    <definedName name="SalesQty23">'Бланк заказа'!$X$82:$X$82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заказа'!$X$92:$X$92</definedName>
    <definedName name="SalesQty3">'Бланк заказа'!$X$29:$X$29</definedName>
    <definedName name="SalesQty30">'Бланк заказа'!$X$97:$X$97</definedName>
    <definedName name="SalesQty31">'Бланк заказа'!$X$98:$X$98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заказа'!$X$30:$X$30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заказа'!$X$37:$X$37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заказа'!$Y$65:$Y$65</definedName>
    <definedName name="SalesRoundBox19">'Бланк заказа'!$Y$70:$Y$70</definedName>
    <definedName name="SalesRoundBox2">'Бланк заказа'!$Y$28:$Y$28</definedName>
    <definedName name="SalesRoundBox20">'Бланк заказа'!$Y$71:$Y$71</definedName>
    <definedName name="SalesRoundBox21">'Бланк заказа'!$Y$76:$Y$76</definedName>
    <definedName name="SalesRoundBox22">'Бланк заказа'!$Y$81:$Y$81</definedName>
    <definedName name="SalesRoundBox23">'Бланк заказа'!$Y$82:$Y$82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заказа'!$Y$92:$Y$92</definedName>
    <definedName name="SalesRoundBox3">'Бланк заказа'!$Y$29:$Y$29</definedName>
    <definedName name="SalesRoundBox30">'Бланк заказа'!$Y$97:$Y$97</definedName>
    <definedName name="SalesRoundBox31">'Бланк заказа'!$Y$98:$Y$98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заказа'!$Y$30:$Y$30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заказа'!$Y$37:$Y$37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заказа'!$W$65:$W$65</definedName>
    <definedName name="UnitOfMeasure19">'Бланк заказа'!$W$70:$W$70</definedName>
    <definedName name="UnitOfMeasure2">'Бланк заказа'!$W$28:$W$28</definedName>
    <definedName name="UnitOfMeasure20">'Бланк заказа'!$W$71:$W$71</definedName>
    <definedName name="UnitOfMeasure21">'Бланк заказа'!$W$76:$W$76</definedName>
    <definedName name="UnitOfMeasure22">'Бланк заказа'!$W$81:$W$81</definedName>
    <definedName name="UnitOfMeasure23">'Бланк заказа'!$W$82:$W$82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заказа'!$W$92:$W$92</definedName>
    <definedName name="UnitOfMeasure3">'Бланк заказа'!$W$29:$W$29</definedName>
    <definedName name="UnitOfMeasure30">'Бланк заказа'!$W$97:$W$97</definedName>
    <definedName name="UnitOfMeasure31">'Бланк заказа'!$W$98:$W$98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заказа'!$W$30:$W$30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заказа'!$W$37:$W$37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2" l="1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X274" i="2"/>
  <c r="X273" i="2"/>
  <c r="BO272" i="2"/>
  <c r="BM272" i="2"/>
  <c r="Z272" i="2"/>
  <c r="Y272" i="2"/>
  <c r="BP272" i="2" s="1"/>
  <c r="P272" i="2"/>
  <c r="BO271" i="2"/>
  <c r="BM271" i="2"/>
  <c r="Z271" i="2"/>
  <c r="Y271" i="2"/>
  <c r="BN271" i="2" s="1"/>
  <c r="P271" i="2"/>
  <c r="BO270" i="2"/>
  <c r="BM270" i="2"/>
  <c r="Z270" i="2"/>
  <c r="Y270" i="2"/>
  <c r="BP270" i="2" s="1"/>
  <c r="P270" i="2"/>
  <c r="BO269" i="2"/>
  <c r="BM269" i="2"/>
  <c r="Z269" i="2"/>
  <c r="Y269" i="2"/>
  <c r="BN269" i="2" s="1"/>
  <c r="P269" i="2"/>
  <c r="BO268" i="2"/>
  <c r="BM268" i="2"/>
  <c r="Z268" i="2"/>
  <c r="Y268" i="2"/>
  <c r="BP268" i="2" s="1"/>
  <c r="P268" i="2"/>
  <c r="BO267" i="2"/>
  <c r="BM267" i="2"/>
  <c r="Z267" i="2"/>
  <c r="Y267" i="2"/>
  <c r="BN267" i="2" s="1"/>
  <c r="P267" i="2"/>
  <c r="BO266" i="2"/>
  <c r="BM266" i="2"/>
  <c r="Z266" i="2"/>
  <c r="Y266" i="2"/>
  <c r="BP266" i="2" s="1"/>
  <c r="P266" i="2"/>
  <c r="BO265" i="2"/>
  <c r="BM265" i="2"/>
  <c r="Z265" i="2"/>
  <c r="Y265" i="2"/>
  <c r="BP265" i="2" s="1"/>
  <c r="P265" i="2"/>
  <c r="BO264" i="2"/>
  <c r="BM264" i="2"/>
  <c r="Z264" i="2"/>
  <c r="Y264" i="2"/>
  <c r="BN264" i="2" s="1"/>
  <c r="P264" i="2"/>
  <c r="BO263" i="2"/>
  <c r="BM263" i="2"/>
  <c r="Z263" i="2"/>
  <c r="Y263" i="2"/>
  <c r="BP263" i="2" s="1"/>
  <c r="P263" i="2"/>
  <c r="X261" i="2"/>
  <c r="X260" i="2"/>
  <c r="BO259" i="2"/>
  <c r="BM259" i="2"/>
  <c r="Z259" i="2"/>
  <c r="Y259" i="2"/>
  <c r="BP259" i="2" s="1"/>
  <c r="P259" i="2"/>
  <c r="BO258" i="2"/>
  <c r="BM258" i="2"/>
  <c r="Z258" i="2"/>
  <c r="Y258" i="2"/>
  <c r="BP258" i="2" s="1"/>
  <c r="P258" i="2"/>
  <c r="BO257" i="2"/>
  <c r="BM257" i="2"/>
  <c r="Z257" i="2"/>
  <c r="Y257" i="2"/>
  <c r="P257" i="2"/>
  <c r="X255" i="2"/>
  <c r="X254" i="2"/>
  <c r="BO253" i="2"/>
  <c r="BM253" i="2"/>
  <c r="Z253" i="2"/>
  <c r="Y253" i="2"/>
  <c r="BP253" i="2" s="1"/>
  <c r="P253" i="2"/>
  <c r="BO252" i="2"/>
  <c r="BM252" i="2"/>
  <c r="Z252" i="2"/>
  <c r="Y252" i="2"/>
  <c r="BN252" i="2" s="1"/>
  <c r="P252" i="2"/>
  <c r="X250" i="2"/>
  <c r="X249" i="2"/>
  <c r="BO248" i="2"/>
  <c r="BM248" i="2"/>
  <c r="Z248" i="2"/>
  <c r="Y248" i="2"/>
  <c r="BP248" i="2" s="1"/>
  <c r="P248" i="2"/>
  <c r="BO247" i="2"/>
  <c r="BM247" i="2"/>
  <c r="Z247" i="2"/>
  <c r="Y247" i="2"/>
  <c r="BN247" i="2" s="1"/>
  <c r="P247" i="2"/>
  <c r="BO246" i="2"/>
  <c r="BM246" i="2"/>
  <c r="Z246" i="2"/>
  <c r="Y246" i="2"/>
  <c r="P246" i="2"/>
  <c r="X242" i="2"/>
  <c r="X241" i="2"/>
  <c r="BO240" i="2"/>
  <c r="BM240" i="2"/>
  <c r="Z240" i="2"/>
  <c r="Z241" i="2" s="1"/>
  <c r="Y240" i="2"/>
  <c r="Y241" i="2" s="1"/>
  <c r="P240" i="2"/>
  <c r="X238" i="2"/>
  <c r="X237" i="2"/>
  <c r="BO236" i="2"/>
  <c r="BM236" i="2"/>
  <c r="Z236" i="2"/>
  <c r="Z237" i="2" s="1"/>
  <c r="Y236" i="2"/>
  <c r="Y237" i="2" s="1"/>
  <c r="P236" i="2"/>
  <c r="X232" i="2"/>
  <c r="X231" i="2"/>
  <c r="BO230" i="2"/>
  <c r="BM230" i="2"/>
  <c r="Z230" i="2"/>
  <c r="Z231" i="2" s="1"/>
  <c r="Y230" i="2"/>
  <c r="BN230" i="2" s="1"/>
  <c r="P230" i="2"/>
  <c r="X226" i="2"/>
  <c r="X225" i="2"/>
  <c r="BO224" i="2"/>
  <c r="BM224" i="2"/>
  <c r="Z224" i="2"/>
  <c r="Z225" i="2" s="1"/>
  <c r="Y224" i="2"/>
  <c r="BP224" i="2" s="1"/>
  <c r="P224" i="2"/>
  <c r="X220" i="2"/>
  <c r="X219" i="2"/>
  <c r="BO218" i="2"/>
  <c r="BM218" i="2"/>
  <c r="Z218" i="2"/>
  <c r="Y218" i="2"/>
  <c r="BP218" i="2" s="1"/>
  <c r="P218" i="2"/>
  <c r="BO217" i="2"/>
  <c r="BM217" i="2"/>
  <c r="Z217" i="2"/>
  <c r="Y217" i="2"/>
  <c r="P217" i="2"/>
  <c r="X214" i="2"/>
  <c r="X213" i="2"/>
  <c r="BO212" i="2"/>
  <c r="BM212" i="2"/>
  <c r="Z212" i="2"/>
  <c r="Y212" i="2"/>
  <c r="BN212" i="2" s="1"/>
  <c r="P212" i="2"/>
  <c r="BO211" i="2"/>
  <c r="BM211" i="2"/>
  <c r="Z211" i="2"/>
  <c r="Y211" i="2"/>
  <c r="BN211" i="2" s="1"/>
  <c r="P211" i="2"/>
  <c r="BO210" i="2"/>
  <c r="BM210" i="2"/>
  <c r="Z210" i="2"/>
  <c r="Y210" i="2"/>
  <c r="P210" i="2"/>
  <c r="X208" i="2"/>
  <c r="X207" i="2"/>
  <c r="BO206" i="2"/>
  <c r="BM206" i="2"/>
  <c r="Z206" i="2"/>
  <c r="Z207" i="2" s="1"/>
  <c r="Y206" i="2"/>
  <c r="Y208" i="2" s="1"/>
  <c r="P206" i="2"/>
  <c r="X203" i="2"/>
  <c r="X202" i="2"/>
  <c r="BO201" i="2"/>
  <c r="BM201" i="2"/>
  <c r="Z201" i="2"/>
  <c r="Z202" i="2" s="1"/>
  <c r="Y201" i="2"/>
  <c r="BP201" i="2" s="1"/>
  <c r="X198" i="2"/>
  <c r="X197" i="2"/>
  <c r="BO196" i="2"/>
  <c r="BM196" i="2"/>
  <c r="Z196" i="2"/>
  <c r="Y196" i="2"/>
  <c r="BP196" i="2" s="1"/>
  <c r="P196" i="2"/>
  <c r="BO195" i="2"/>
  <c r="BM195" i="2"/>
  <c r="Z195" i="2"/>
  <c r="Y195" i="2"/>
  <c r="BP195" i="2" s="1"/>
  <c r="P195" i="2"/>
  <c r="BO194" i="2"/>
  <c r="BM194" i="2"/>
  <c r="Z194" i="2"/>
  <c r="Y194" i="2"/>
  <c r="BP194" i="2" s="1"/>
  <c r="P194" i="2"/>
  <c r="BO193" i="2"/>
  <c r="BM193" i="2"/>
  <c r="Z193" i="2"/>
  <c r="Y193" i="2"/>
  <c r="BP193" i="2" s="1"/>
  <c r="P193" i="2"/>
  <c r="BO192" i="2"/>
  <c r="BM192" i="2"/>
  <c r="Z192" i="2"/>
  <c r="Y192" i="2"/>
  <c r="BN192" i="2" s="1"/>
  <c r="P192" i="2"/>
  <c r="X189" i="2"/>
  <c r="X188" i="2"/>
  <c r="BO187" i="2"/>
  <c r="BM187" i="2"/>
  <c r="Z187" i="2"/>
  <c r="Y187" i="2"/>
  <c r="BN187" i="2" s="1"/>
  <c r="P187" i="2"/>
  <c r="BO186" i="2"/>
  <c r="BM186" i="2"/>
  <c r="Z186" i="2"/>
  <c r="Y186" i="2"/>
  <c r="BP186" i="2" s="1"/>
  <c r="P186" i="2"/>
  <c r="BO185" i="2"/>
  <c r="BM185" i="2"/>
  <c r="Z185" i="2"/>
  <c r="Y185" i="2"/>
  <c r="BP185" i="2" s="1"/>
  <c r="P185" i="2"/>
  <c r="BO184" i="2"/>
  <c r="BM184" i="2"/>
  <c r="Z184" i="2"/>
  <c r="Y184" i="2"/>
  <c r="P184" i="2"/>
  <c r="X182" i="2"/>
  <c r="X181" i="2"/>
  <c r="BO180" i="2"/>
  <c r="BM180" i="2"/>
  <c r="Z180" i="2"/>
  <c r="Z181" i="2" s="1"/>
  <c r="Y180" i="2"/>
  <c r="BP180" i="2" s="1"/>
  <c r="P180" i="2"/>
  <c r="Y176" i="2"/>
  <c r="X176" i="2"/>
  <c r="Y175" i="2"/>
  <c r="X175" i="2"/>
  <c r="BP174" i="2"/>
  <c r="BO174" i="2"/>
  <c r="BN174" i="2"/>
  <c r="BM174" i="2"/>
  <c r="Z174" i="2"/>
  <c r="Z175" i="2" s="1"/>
  <c r="Y174" i="2"/>
  <c r="X172" i="2"/>
  <c r="X171" i="2"/>
  <c r="BO170" i="2"/>
  <c r="BM170" i="2"/>
  <c r="Z170" i="2"/>
  <c r="Y170" i="2"/>
  <c r="BP170" i="2" s="1"/>
  <c r="P170" i="2"/>
  <c r="BO169" i="2"/>
  <c r="BM169" i="2"/>
  <c r="Z169" i="2"/>
  <c r="Y169" i="2"/>
  <c r="BP169" i="2" s="1"/>
  <c r="P169" i="2"/>
  <c r="BO168" i="2"/>
  <c r="BM168" i="2"/>
  <c r="Z168" i="2"/>
  <c r="Z171" i="2" s="1"/>
  <c r="Y168" i="2"/>
  <c r="P168" i="2"/>
  <c r="X164" i="2"/>
  <c r="X163" i="2"/>
  <c r="BO162" i="2"/>
  <c r="BM162" i="2"/>
  <c r="Z162" i="2"/>
  <c r="Y162" i="2"/>
  <c r="BP162" i="2" s="1"/>
  <c r="P162" i="2"/>
  <c r="BO161" i="2"/>
  <c r="BM161" i="2"/>
  <c r="Z161" i="2"/>
  <c r="Z163" i="2" s="1"/>
  <c r="Y161" i="2"/>
  <c r="BP161" i="2" s="1"/>
  <c r="P161" i="2"/>
  <c r="X157" i="2"/>
  <c r="X156" i="2"/>
  <c r="BO155" i="2"/>
  <c r="BM155" i="2"/>
  <c r="Z155" i="2"/>
  <c r="Z156" i="2" s="1"/>
  <c r="Y155" i="2"/>
  <c r="Y156" i="2" s="1"/>
  <c r="P155" i="2"/>
  <c r="X152" i="2"/>
  <c r="X151" i="2"/>
  <c r="BO150" i="2"/>
  <c r="BM150" i="2"/>
  <c r="Z150" i="2"/>
  <c r="Z151" i="2" s="1"/>
  <c r="Y150" i="2"/>
  <c r="BN150" i="2" s="1"/>
  <c r="P150" i="2"/>
  <c r="X147" i="2"/>
  <c r="X146" i="2"/>
  <c r="BO145" i="2"/>
  <c r="BM145" i="2"/>
  <c r="Z145" i="2"/>
  <c r="Z146" i="2" s="1"/>
  <c r="Y145" i="2"/>
  <c r="Y146" i="2" s="1"/>
  <c r="P145" i="2"/>
  <c r="X142" i="2"/>
  <c r="X141" i="2"/>
  <c r="BO140" i="2"/>
  <c r="BM140" i="2"/>
  <c r="Z140" i="2"/>
  <c r="Z141" i="2" s="1"/>
  <c r="Y140" i="2"/>
  <c r="Y142" i="2" s="1"/>
  <c r="P140" i="2"/>
  <c r="X137" i="2"/>
  <c r="X136" i="2"/>
  <c r="BO135" i="2"/>
  <c r="BM135" i="2"/>
  <c r="Z135" i="2"/>
  <c r="Y135" i="2"/>
  <c r="P135" i="2"/>
  <c r="BO134" i="2"/>
  <c r="BM134" i="2"/>
  <c r="Z134" i="2"/>
  <c r="Y134" i="2"/>
  <c r="BN134" i="2" s="1"/>
  <c r="P134" i="2"/>
  <c r="X131" i="2"/>
  <c r="X130" i="2"/>
  <c r="BO129" i="2"/>
  <c r="BM129" i="2"/>
  <c r="Z129" i="2"/>
  <c r="Y129" i="2"/>
  <c r="BP129" i="2" s="1"/>
  <c r="P129" i="2"/>
  <c r="BO128" i="2"/>
  <c r="BM128" i="2"/>
  <c r="Z128" i="2"/>
  <c r="Y128" i="2"/>
  <c r="P128" i="2"/>
  <c r="X125" i="2"/>
  <c r="X124" i="2"/>
  <c r="BO123" i="2"/>
  <c r="BM123" i="2"/>
  <c r="Z123" i="2"/>
  <c r="Y123" i="2"/>
  <c r="BP123" i="2" s="1"/>
  <c r="P123" i="2"/>
  <c r="BO122" i="2"/>
  <c r="BM122" i="2"/>
  <c r="Z122" i="2"/>
  <c r="Y122" i="2"/>
  <c r="BP122" i="2" s="1"/>
  <c r="P122" i="2"/>
  <c r="X119" i="2"/>
  <c r="X118" i="2"/>
  <c r="BO117" i="2"/>
  <c r="BM117" i="2"/>
  <c r="Z117" i="2"/>
  <c r="Z118" i="2" s="1"/>
  <c r="Y117" i="2"/>
  <c r="BP117" i="2" s="1"/>
  <c r="P117" i="2"/>
  <c r="X115" i="2"/>
  <c r="X114" i="2"/>
  <c r="BO113" i="2"/>
  <c r="BM113" i="2"/>
  <c r="Z113" i="2"/>
  <c r="Z114" i="2" s="1"/>
  <c r="Y113" i="2"/>
  <c r="Y115" i="2" s="1"/>
  <c r="P113" i="2"/>
  <c r="X111" i="2"/>
  <c r="X110" i="2"/>
  <c r="BO109" i="2"/>
  <c r="BM109" i="2"/>
  <c r="Z109" i="2"/>
  <c r="Y109" i="2"/>
  <c r="BP109" i="2" s="1"/>
  <c r="P109" i="2"/>
  <c r="BO108" i="2"/>
  <c r="BM108" i="2"/>
  <c r="Z108" i="2"/>
  <c r="Y108" i="2"/>
  <c r="BP108" i="2" s="1"/>
  <c r="P108" i="2"/>
  <c r="BO107" i="2"/>
  <c r="BM107" i="2"/>
  <c r="Z107" i="2"/>
  <c r="Y107" i="2"/>
  <c r="BP107" i="2" s="1"/>
  <c r="P107" i="2"/>
  <c r="BO106" i="2"/>
  <c r="BM106" i="2"/>
  <c r="Z106" i="2"/>
  <c r="Y106" i="2"/>
  <c r="BP106" i="2" s="1"/>
  <c r="P106" i="2"/>
  <c r="BO105" i="2"/>
  <c r="BM105" i="2"/>
  <c r="Z105" i="2"/>
  <c r="Y105" i="2"/>
  <c r="BN105" i="2" s="1"/>
  <c r="P105" i="2"/>
  <c r="BO104" i="2"/>
  <c r="BM104" i="2"/>
  <c r="Z104" i="2"/>
  <c r="Y104" i="2"/>
  <c r="BP104" i="2" s="1"/>
  <c r="P104" i="2"/>
  <c r="BO103" i="2"/>
  <c r="BM103" i="2"/>
  <c r="Z103" i="2"/>
  <c r="Y103" i="2"/>
  <c r="BN103" i="2" s="1"/>
  <c r="P103" i="2"/>
  <c r="X100" i="2"/>
  <c r="X99" i="2"/>
  <c r="BO98" i="2"/>
  <c r="BM98" i="2"/>
  <c r="Z98" i="2"/>
  <c r="Y98" i="2"/>
  <c r="BP98" i="2" s="1"/>
  <c r="P98" i="2"/>
  <c r="BO97" i="2"/>
  <c r="BM97" i="2"/>
  <c r="Z97" i="2"/>
  <c r="Y97" i="2"/>
  <c r="BP97" i="2" s="1"/>
  <c r="P97" i="2"/>
  <c r="X94" i="2"/>
  <c r="X93" i="2"/>
  <c r="BO92" i="2"/>
  <c r="BM92" i="2"/>
  <c r="Z92" i="2"/>
  <c r="Y92" i="2"/>
  <c r="BP92" i="2" s="1"/>
  <c r="P92" i="2"/>
  <c r="BO91" i="2"/>
  <c r="BM91" i="2"/>
  <c r="Z91" i="2"/>
  <c r="Y91" i="2"/>
  <c r="BN91" i="2" s="1"/>
  <c r="P91" i="2"/>
  <c r="BO90" i="2"/>
  <c r="BM90" i="2"/>
  <c r="Z90" i="2"/>
  <c r="Y90" i="2"/>
  <c r="BP90" i="2" s="1"/>
  <c r="P90" i="2"/>
  <c r="BO89" i="2"/>
  <c r="BM89" i="2"/>
  <c r="Z89" i="2"/>
  <c r="Y89" i="2"/>
  <c r="BN89" i="2" s="1"/>
  <c r="P89" i="2"/>
  <c r="BO88" i="2"/>
  <c r="BM88" i="2"/>
  <c r="Z88" i="2"/>
  <c r="Y88" i="2"/>
  <c r="BP88" i="2" s="1"/>
  <c r="P88" i="2"/>
  <c r="BO87" i="2"/>
  <c r="BM87" i="2"/>
  <c r="Z87" i="2"/>
  <c r="Y87" i="2"/>
  <c r="BP87" i="2" s="1"/>
  <c r="P87" i="2"/>
  <c r="X84" i="2"/>
  <c r="X83" i="2"/>
  <c r="BO82" i="2"/>
  <c r="BM82" i="2"/>
  <c r="Z82" i="2"/>
  <c r="Y82" i="2"/>
  <c r="P82" i="2"/>
  <c r="BO81" i="2"/>
  <c r="BM81" i="2"/>
  <c r="Z81" i="2"/>
  <c r="Y81" i="2"/>
  <c r="BP81" i="2" s="1"/>
  <c r="P81" i="2"/>
  <c r="X78" i="2"/>
  <c r="X77" i="2"/>
  <c r="BO76" i="2"/>
  <c r="BM76" i="2"/>
  <c r="Z76" i="2"/>
  <c r="Z77" i="2" s="1"/>
  <c r="Y76" i="2"/>
  <c r="Y78" i="2" s="1"/>
  <c r="P76" i="2"/>
  <c r="X73" i="2"/>
  <c r="X72" i="2"/>
  <c r="BO71" i="2"/>
  <c r="BM71" i="2"/>
  <c r="Z71" i="2"/>
  <c r="Y71" i="2"/>
  <c r="BP71" i="2" s="1"/>
  <c r="P71" i="2"/>
  <c r="BO70" i="2"/>
  <c r="BM70" i="2"/>
  <c r="Z70" i="2"/>
  <c r="Y70" i="2"/>
  <c r="BP70" i="2" s="1"/>
  <c r="P70" i="2"/>
  <c r="X67" i="2"/>
  <c r="X66" i="2"/>
  <c r="BO65" i="2"/>
  <c r="BM65" i="2"/>
  <c r="Z65" i="2"/>
  <c r="Y65" i="2"/>
  <c r="BP65" i="2" s="1"/>
  <c r="P65" i="2"/>
  <c r="BO64" i="2"/>
  <c r="BM64" i="2"/>
  <c r="Z64" i="2"/>
  <c r="Y64" i="2"/>
  <c r="BP64" i="2" s="1"/>
  <c r="P64" i="2"/>
  <c r="BO63" i="2"/>
  <c r="BM63" i="2"/>
  <c r="Z63" i="2"/>
  <c r="Y63" i="2"/>
  <c r="P63" i="2"/>
  <c r="X61" i="2"/>
  <c r="X60" i="2"/>
  <c r="BO59" i="2"/>
  <c r="BM59" i="2"/>
  <c r="Z59" i="2"/>
  <c r="Y59" i="2"/>
  <c r="BN59" i="2" s="1"/>
  <c r="P59" i="2"/>
  <c r="BO58" i="2"/>
  <c r="BM58" i="2"/>
  <c r="Z58" i="2"/>
  <c r="Y58" i="2"/>
  <c r="BP58" i="2" s="1"/>
  <c r="P58" i="2"/>
  <c r="X56" i="2"/>
  <c r="X55" i="2"/>
  <c r="BO54" i="2"/>
  <c r="BM54" i="2"/>
  <c r="Z54" i="2"/>
  <c r="Z55" i="2" s="1"/>
  <c r="Y54" i="2"/>
  <c r="BN54" i="2" s="1"/>
  <c r="P54" i="2"/>
  <c r="X52" i="2"/>
  <c r="X51" i="2"/>
  <c r="BO50" i="2"/>
  <c r="BM50" i="2"/>
  <c r="Z50" i="2"/>
  <c r="Z51" i="2" s="1"/>
  <c r="Y50" i="2"/>
  <c r="BP50" i="2" s="1"/>
  <c r="P50" i="2"/>
  <c r="X47" i="2"/>
  <c r="X46" i="2"/>
  <c r="BO45" i="2"/>
  <c r="BM45" i="2"/>
  <c r="Z45" i="2"/>
  <c r="Y45" i="2"/>
  <c r="BP45" i="2" s="1"/>
  <c r="P45" i="2"/>
  <c r="BO44" i="2"/>
  <c r="BM44" i="2"/>
  <c r="Z44" i="2"/>
  <c r="Y44" i="2"/>
  <c r="BN44" i="2" s="1"/>
  <c r="P44" i="2"/>
  <c r="BO43" i="2"/>
  <c r="BM43" i="2"/>
  <c r="Z43" i="2"/>
  <c r="Y43" i="2"/>
  <c r="BP43" i="2" s="1"/>
  <c r="P43" i="2"/>
  <c r="BO42" i="2"/>
  <c r="BM42" i="2"/>
  <c r="Z42" i="2"/>
  <c r="Y42" i="2"/>
  <c r="P42" i="2"/>
  <c r="X39" i="2"/>
  <c r="X38" i="2"/>
  <c r="BO37" i="2"/>
  <c r="BM37" i="2"/>
  <c r="Z37" i="2"/>
  <c r="Y37" i="2"/>
  <c r="BP37" i="2" s="1"/>
  <c r="P37" i="2"/>
  <c r="BO36" i="2"/>
  <c r="BM36" i="2"/>
  <c r="Z36" i="2"/>
  <c r="Y36" i="2"/>
  <c r="BN36" i="2" s="1"/>
  <c r="P36" i="2"/>
  <c r="BO35" i="2"/>
  <c r="BM35" i="2"/>
  <c r="Z35" i="2"/>
  <c r="Y35" i="2"/>
  <c r="P35" i="2"/>
  <c r="X32" i="2"/>
  <c r="X31" i="2"/>
  <c r="BO30" i="2"/>
  <c r="BM30" i="2"/>
  <c r="Z30" i="2"/>
  <c r="Y30" i="2"/>
  <c r="BP30" i="2" s="1"/>
  <c r="P30" i="2"/>
  <c r="BO29" i="2"/>
  <c r="BM29" i="2"/>
  <c r="Z29" i="2"/>
  <c r="Y29" i="2"/>
  <c r="BP29" i="2" s="1"/>
  <c r="P29" i="2"/>
  <c r="BO28" i="2"/>
  <c r="BM28" i="2"/>
  <c r="Z28" i="2"/>
  <c r="Y28" i="2"/>
  <c r="BP28" i="2" s="1"/>
  <c r="P28" i="2"/>
  <c r="X24" i="2"/>
  <c r="X23" i="2"/>
  <c r="BO22" i="2"/>
  <c r="BM22" i="2"/>
  <c r="Z22" i="2"/>
  <c r="Z23" i="2" s="1"/>
  <c r="Y22" i="2"/>
  <c r="BP22" i="2" s="1"/>
  <c r="P22" i="2"/>
  <c r="H10" i="2"/>
  <c r="A9" i="2"/>
  <c r="H9" i="2" s="1"/>
  <c r="D7" i="2"/>
  <c r="Q6" i="2"/>
  <c r="P2" i="2"/>
  <c r="Z93" i="2" l="1"/>
  <c r="Z99" i="2"/>
  <c r="Z110" i="2"/>
  <c r="X275" i="2"/>
  <c r="Y47" i="2"/>
  <c r="Z60" i="2"/>
  <c r="BN140" i="2"/>
  <c r="BP140" i="2"/>
  <c r="Y141" i="2"/>
  <c r="Y188" i="2"/>
  <c r="Y23" i="2"/>
  <c r="Z31" i="2"/>
  <c r="Z280" i="2" s="1"/>
  <c r="Y38" i="2"/>
  <c r="Y56" i="2"/>
  <c r="Y67" i="2"/>
  <c r="BN64" i="2"/>
  <c r="BN70" i="2"/>
  <c r="BN76" i="2"/>
  <c r="BP76" i="2"/>
  <c r="Y77" i="2"/>
  <c r="Z83" i="2"/>
  <c r="BN90" i="2"/>
  <c r="Z249" i="2"/>
  <c r="Z38" i="2"/>
  <c r="BN107" i="2"/>
  <c r="Z124" i="2"/>
  <c r="Y131" i="2"/>
  <c r="Z130" i="2"/>
  <c r="BN162" i="2"/>
  <c r="Z197" i="2"/>
  <c r="BN194" i="2"/>
  <c r="Z213" i="2"/>
  <c r="Y219" i="2"/>
  <c r="Y249" i="2"/>
  <c r="Z254" i="2"/>
  <c r="Z260" i="2"/>
  <c r="BN266" i="2"/>
  <c r="BN268" i="2"/>
  <c r="BP35" i="2"/>
  <c r="Y39" i="2"/>
  <c r="Y61" i="2"/>
  <c r="Y93" i="2"/>
  <c r="Y99" i="2"/>
  <c r="Y110" i="2"/>
  <c r="BP134" i="2"/>
  <c r="Y136" i="2"/>
  <c r="Y157" i="2"/>
  <c r="Y163" i="2"/>
  <c r="Y182" i="2"/>
  <c r="Y197" i="2"/>
  <c r="BP230" i="2"/>
  <c r="Y231" i="2"/>
  <c r="BP246" i="2"/>
  <c r="Y250" i="2"/>
  <c r="Y254" i="2"/>
  <c r="X276" i="2"/>
  <c r="X279" i="2"/>
  <c r="Y24" i="2"/>
  <c r="BN29" i="2"/>
  <c r="X277" i="2"/>
  <c r="Z46" i="2"/>
  <c r="BP54" i="2"/>
  <c r="Y55" i="2"/>
  <c r="BP59" i="2"/>
  <c r="Y60" i="2"/>
  <c r="Z66" i="2"/>
  <c r="Y73" i="2"/>
  <c r="Z72" i="2"/>
  <c r="Y84" i="2"/>
  <c r="Y100" i="2"/>
  <c r="BN104" i="2"/>
  <c r="BN128" i="2"/>
  <c r="BP128" i="2"/>
  <c r="Z136" i="2"/>
  <c r="Y147" i="2"/>
  <c r="BN155" i="2"/>
  <c r="BP155" i="2"/>
  <c r="Y164" i="2"/>
  <c r="Y172" i="2"/>
  <c r="BN169" i="2"/>
  <c r="Y181" i="2"/>
  <c r="Z188" i="2"/>
  <c r="Y189" i="2"/>
  <c r="BN206" i="2"/>
  <c r="BP206" i="2"/>
  <c r="Y207" i="2"/>
  <c r="Y214" i="2"/>
  <c r="Z219" i="2"/>
  <c r="Y220" i="2"/>
  <c r="Y232" i="2"/>
  <c r="Y238" i="2"/>
  <c r="Y255" i="2"/>
  <c r="Y260" i="2"/>
  <c r="Z273" i="2"/>
  <c r="BP271" i="2"/>
  <c r="X278" i="2"/>
  <c r="Y111" i="2"/>
  <c r="Y198" i="2"/>
  <c r="BN259" i="2"/>
  <c r="BN135" i="2"/>
  <c r="J9" i="2"/>
  <c r="BP192" i="2"/>
  <c r="BP240" i="2"/>
  <c r="BP264" i="2"/>
  <c r="BN195" i="2"/>
  <c r="BP247" i="2"/>
  <c r="BN257" i="2"/>
  <c r="F10" i="2"/>
  <c r="Y130" i="2"/>
  <c r="BP267" i="2"/>
  <c r="BN50" i="2"/>
  <c r="BN224" i="2"/>
  <c r="BP269" i="2"/>
  <c r="BN65" i="2"/>
  <c r="Y83" i="2"/>
  <c r="BP105" i="2"/>
  <c r="Y118" i="2"/>
  <c r="A10" i="2"/>
  <c r="BN108" i="2"/>
  <c r="BP150" i="2"/>
  <c r="BN184" i="2"/>
  <c r="BN170" i="2"/>
  <c r="BN58" i="2"/>
  <c r="Y66" i="2"/>
  <c r="BN218" i="2"/>
  <c r="BN236" i="2"/>
  <c r="Y261" i="2"/>
  <c r="BN270" i="2"/>
  <c r="Y273" i="2"/>
  <c r="Y151" i="2"/>
  <c r="BP184" i="2"/>
  <c r="Y72" i="2"/>
  <c r="BN106" i="2"/>
  <c r="BN145" i="2"/>
  <c r="BN161" i="2"/>
  <c r="BN193" i="2"/>
  <c r="Y202" i="2"/>
  <c r="BP212" i="2"/>
  <c r="Y226" i="2"/>
  <c r="Y242" i="2"/>
  <c r="BN265" i="2"/>
  <c r="BN123" i="2"/>
  <c r="BN30" i="2"/>
  <c r="BP44" i="2"/>
  <c r="BP211" i="2"/>
  <c r="BN240" i="2"/>
  <c r="BN201" i="2"/>
  <c r="Y31" i="2"/>
  <c r="BP252" i="2"/>
  <c r="Y119" i="2"/>
  <c r="BN63" i="2"/>
  <c r="BP63" i="2"/>
  <c r="BP89" i="2"/>
  <c r="Y114" i="2"/>
  <c r="Y137" i="2"/>
  <c r="Y152" i="2"/>
  <c r="BN168" i="2"/>
  <c r="Y171" i="2"/>
  <c r="BP187" i="2"/>
  <c r="BP236" i="2"/>
  <c r="BN248" i="2"/>
  <c r="BN186" i="2"/>
  <c r="BN217" i="2"/>
  <c r="F9" i="2"/>
  <c r="BN129" i="2"/>
  <c r="BP217" i="2"/>
  <c r="Y51" i="2"/>
  <c r="BP135" i="2"/>
  <c r="BN113" i="2"/>
  <c r="Y225" i="2"/>
  <c r="BN45" i="2"/>
  <c r="BP103" i="2"/>
  <c r="BP113" i="2"/>
  <c r="Y32" i="2"/>
  <c r="BN37" i="2"/>
  <c r="BN43" i="2"/>
  <c r="Y46" i="2"/>
  <c r="BN81" i="2"/>
  <c r="BN92" i="2"/>
  <c r="BP145" i="2"/>
  <c r="BN180" i="2"/>
  <c r="BN210" i="2"/>
  <c r="Y213" i="2"/>
  <c r="BN253" i="2"/>
  <c r="Y274" i="2"/>
  <c r="BN88" i="2"/>
  <c r="BN272" i="2"/>
  <c r="BP36" i="2"/>
  <c r="BN71" i="2"/>
  <c r="BN97" i="2"/>
  <c r="Y124" i="2"/>
  <c r="BN28" i="2"/>
  <c r="BP91" i="2"/>
  <c r="BP257" i="2"/>
  <c r="Y52" i="2"/>
  <c r="Y125" i="2"/>
  <c r="BN22" i="2"/>
  <c r="BN87" i="2"/>
  <c r="BN98" i="2"/>
  <c r="BN109" i="2"/>
  <c r="BN122" i="2"/>
  <c r="BP168" i="2"/>
  <c r="BN185" i="2"/>
  <c r="BN196" i="2"/>
  <c r="Y203" i="2"/>
  <c r="BN258" i="2"/>
  <c r="Y94" i="2"/>
  <c r="BN117" i="2"/>
  <c r="BN42" i="2"/>
  <c r="BP42" i="2"/>
  <c r="BP210" i="2"/>
  <c r="BN263" i="2"/>
  <c r="BN82" i="2"/>
  <c r="BP82" i="2"/>
  <c r="BN35" i="2"/>
  <c r="BN246" i="2"/>
  <c r="Y277" i="2" l="1"/>
  <c r="Y275" i="2"/>
  <c r="Y279" i="2"/>
  <c r="Y276" i="2"/>
  <c r="Y278" i="2" l="1"/>
  <c r="C288" i="2"/>
  <c r="A288" i="2"/>
  <c r="B288" i="2"/>
</calcChain>
</file>

<file path=xl/sharedStrings.xml><?xml version="1.0" encoding="utf-8"?>
<sst xmlns="http://schemas.openxmlformats.org/spreadsheetml/2006/main" count="1682" uniqueCount="399">
  <si>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</si>
  <si>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</si>
  <si>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</si>
  <si>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</si>
  <si>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</si>
  <si>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</si>
  <si>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</si>
  <si>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</si>
  <si>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</si>
  <si>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</si>
  <si>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</si>
  <si>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</si>
  <si>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</si>
  <si>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</si>
  <si>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</si>
  <si>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</si>
  <si>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</si>
  <si>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</si>
  <si>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</si>
  <si>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</si>
  <si>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</si>
  <si>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</si>
  <si>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</si>
  <si>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</si>
  <si>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</si>
  <si>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</si>
  <si>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</si>
  <si>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</si>
  <si>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</si>
  <si>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</si>
  <si>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</si>
  <si>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</si>
  <si>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</si>
  <si>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</si>
  <si>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</si>
  <si>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</si>
  <si>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</si>
  <si>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</si>
  <si>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</si>
  <si>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</si>
  <si>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</si>
  <si>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</si>
  <si>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</si>
  <si>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</si>
  <si>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</si>
  <si>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</si>
  <si>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</si>
  <si>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</si>
  <si>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</si>
  <si>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</si>
  <si>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</si>
  <si>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</si>
  <si>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</si>
  <si>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</si>
  <si>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</si>
  <si>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</si>
  <si>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</si>
  <si>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</si>
  <si>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</si>
  <si>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</si>
  <si>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</si>
  <si>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</si>
  <si>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</si>
  <si>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</si>
  <si>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</si>
  <si>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</si>
  <si>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</si>
  <si>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</si>
  <si>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</si>
  <si>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</si>
  <si>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</si>
  <si>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24.10.2025</t>
  </si>
  <si>
    <t>22.10.2025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</si>
  <si>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</si>
  <si>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</si>
  <si>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</si>
  <si>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</si>
  <si>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</si>
  <si>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</si>
  <si>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Полевая ул, д. 3, стр А,</t>
  </si>
  <si>
    <t>272302Российская Федерация, Запорожская обл, Мелитополь г, Полевая ул, д. 3, стр 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</si>
  <si>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</si>
  <si>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</si>
  <si>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</si>
  <si>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</si>
  <si>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</si>
  <si>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</si>
  <si>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</si>
  <si>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</si>
  <si>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</si>
  <si>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</si>
  <si>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</si>
  <si>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SU002898</t>
  </si>
  <si>
    <t>P004901</t>
  </si>
  <si>
    <t>ЕАЭС N RU Д-RU.РА10.В.22386/23</t>
  </si>
  <si>
    <t>ПГП</t>
  </si>
  <si>
    <t>14</t>
  </si>
  <si>
    <t>SU003598</t>
  </si>
  <si>
    <t>P004602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</si>
  <si>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</si>
  <si>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</si>
  <si>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</si>
  <si>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</si>
  <si>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</si>
  <si>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</si>
  <si>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</si>
  <si>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</si>
  <si>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</si>
  <si>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</si>
  <si>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</si>
  <si>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</si>
  <si>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</si>
  <si>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</si>
  <si>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</si>
  <si>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</si>
  <si>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</si>
  <si>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</si>
  <si>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</si>
  <si>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</si>
  <si>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</si>
  <si>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</si>
  <si>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</si>
  <si>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</si>
  <si>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</si>
  <si>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</si>
  <si>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</si>
  <si>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</si>
  <si>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</si>
  <si>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</si>
  <si>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</si>
  <si>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</si>
  <si>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</si>
  <si>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</si>
  <si>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</si>
  <si>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</si>
  <si>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</si>
  <si>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</si>
  <si>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</si>
  <si>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</si>
  <si>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</si>
  <si>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</si>
  <si>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</si>
  <si>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</si>
  <si>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</si>
  <si>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</si>
  <si>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</si>
  <si>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</si>
  <si>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</si>
  <si>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</si>
  <si>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</si>
  <si>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</si>
  <si>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</si>
  <si>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</si>
  <si>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</si>
  <si>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</si>
  <si>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</si>
  <si>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</si>
  <si>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</si>
  <si>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</si>
  <si>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</si>
  <si>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</si>
  <si>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</si>
  <si>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</si>
  <si>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</si>
  <si>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</si>
  <si>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</si>
  <si>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</si>
  <si>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</si>
  <si>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</si>
  <si>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</si>
  <si>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</si>
  <si>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</si>
  <si>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</si>
  <si>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</si>
  <si>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</si>
  <si>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</si>
  <si>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</si>
  <si>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</si>
  <si>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</si>
  <si>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</si>
  <si>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</si>
  <si>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</si>
  <si>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</si>
  <si>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</si>
  <si>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</si>
  <si>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</si>
  <si>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</si>
  <si>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</si>
  <si>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</si>
  <si>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</si>
  <si>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</si>
  <si>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</si>
  <si>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</si>
  <si>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</si>
  <si>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</si>
  <si>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</si>
  <si>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</si>
  <si>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</si>
  <si>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</si>
  <si>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</si>
  <si>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</si>
  <si>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</si>
  <si>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</si>
  <si>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</si>
  <si>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</si>
  <si>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</si>
  <si>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</si>
  <si>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</si>
  <si>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</si>
  <si>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</si>
  <si>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</si>
  <si>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</si>
  <si>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</si>
  <si>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</si>
  <si>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</si>
  <si>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</si>
  <si>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</si>
  <si>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</si>
  <si>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</si>
  <si>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</si>
  <si>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</si>
  <si>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</si>
  <si>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</si>
  <si>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</si>
  <si>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</si>
  <si>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</si>
  <si>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</si>
  <si>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</si>
  <si>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</si>
  <si>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</si>
  <si>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</si>
  <si>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</si>
  <si>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</si>
  <si>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</si>
  <si>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</si>
  <si>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</si>
  <si>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</si>
  <si>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</si>
  <si>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</si>
  <si>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</si>
  <si>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</si>
  <si>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</si>
  <si>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</si>
  <si>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</si>
  <si>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</si>
  <si>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</si>
  <si>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</si>
  <si>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</si>
  <si>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</si>
  <si>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</si>
  <si>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</si>
  <si>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</si>
  <si>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</si>
  <si>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</si>
  <si>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</si>
  <si>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</si>
  <si>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</si>
  <si>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</si>
  <si>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</si>
  <si>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</si>
  <si>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</si>
  <si>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</si>
  <si>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</si>
  <si>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</si>
  <si>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</si>
  <si>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</si>
  <si>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</si>
  <si>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</si>
  <si>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</si>
  <si>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</si>
  <si>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</si>
  <si>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</si>
  <si>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</si>
  <si>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</si>
  <si>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</si>
  <si>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</si>
  <si>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</si>
  <si>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</si>
  <si>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</si>
  <si>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</si>
  <si>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</si>
  <si>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</si>
  <si>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</si>
  <si>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</si>
  <si>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</si>
  <si>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</si>
  <si>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</si>
  <si>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</si>
  <si>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</si>
  <si>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</si>
  <si>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</si>
  <si>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</si>
  <si>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</si>
  <si>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</si>
  <si>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</si>
  <si>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</si>
  <si>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</si>
  <si>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</si>
  <si>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</si>
  <si>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</si>
  <si>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</si>
  <si>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</si>
  <si>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</si>
  <si>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</si>
  <si>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</si>
  <si>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</si>
  <si>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</si>
  <si>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</si>
  <si>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</si>
  <si>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</si>
  <si>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</si>
  <si>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</si>
  <si>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</si>
  <si>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</si>
  <si>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</si>
  <si>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</si>
  <si>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</si>
  <si>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</si>
  <si>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</si>
  <si>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</si>
  <si>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</si>
  <si>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</si>
  <si>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</si>
  <si>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</si>
  <si>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</si>
  <si>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</si>
  <si>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</si>
  <si>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</si>
  <si>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</si>
  <si>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</si>
  <si>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</si>
  <si>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</si>
  <si>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</si>
  <si>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</si>
  <si>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</si>
  <si>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</si>
  <si>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</si>
  <si>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</si>
  <si>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</si>
  <si>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</si>
  <si>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</si>
  <si>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</si>
  <si>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</si>
  <si>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</si>
  <si>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</si>
  <si>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</si>
  <si>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</si>
  <si>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</si>
  <si>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</si>
  <si>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</si>
  <si>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</si>
  <si>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</si>
  <si>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</si>
  <si>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</si>
  <si>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</si>
  <si>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</si>
  <si>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</si>
  <si>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</si>
  <si>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</si>
  <si>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</si>
  <si>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</si>
  <si>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</si>
  <si>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</si>
  <si>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</si>
  <si>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</si>
  <si>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</si>
  <si>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</si>
  <si>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</si>
  <si>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</si>
  <si>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</si>
  <si>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</si>
  <si>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</si>
  <si>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</si>
  <si>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</si>
  <si>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</si>
  <si>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</si>
  <si>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</si>
  <si>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</si>
  <si>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</si>
  <si>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</si>
  <si>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</si>
  <si>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</si>
  <si>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</si>
  <si>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MSDAX_ЗПФ</t>
  </si>
  <si>
    <t>Доставка</t>
  </si>
  <si>
    <t>Самовывоз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</si>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</sst>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6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8"/>
  <sheetViews>
    <sheetView showGridLines="0" tabSelected="1" topLeftCell="A261" zoomScaleNormal="100" zoomScaleSheetLayoutView="100" workbookViewId="0">
      <selection activeCell="AA281" sqref="AA28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79" t="s">
        <v>26</v>
      </c>
      <c r="E1" s="279"/>
      <c r="F1" s="279"/>
      <c r="G1" s="14" t="s">
        <v>70</v>
      </c>
      <c r="H1" s="279" t="s">
        <v>47</v>
      </c>
      <c r="I1" s="279"/>
      <c r="J1" s="279"/>
      <c r="K1" s="279"/>
      <c r="L1" s="279"/>
      <c r="M1" s="279"/>
      <c r="N1" s="279"/>
      <c r="O1" s="279"/>
      <c r="P1" s="279"/>
      <c r="Q1" s="279"/>
      <c r="R1" s="280" t="s">
        <v>71</v>
      </c>
      <c r="S1" s="281"/>
      <c r="T1" s="28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2"/>
      <c r="R2" s="282"/>
      <c r="S2" s="282"/>
      <c r="T2" s="282"/>
      <c r="U2" s="282"/>
      <c r="V2" s="282"/>
      <c r="W2" s="28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2"/>
      <c r="Q3" s="282"/>
      <c r="R3" s="282"/>
      <c r="S3" s="282"/>
      <c r="T3" s="282"/>
      <c r="U3" s="282"/>
      <c r="V3" s="282"/>
      <c r="W3" s="28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3" t="s">
        <v>8</v>
      </c>
      <c r="B5" s="283"/>
      <c r="C5" s="283"/>
      <c r="D5" s="284"/>
      <c r="E5" s="284"/>
      <c r="F5" s="285" t="s">
        <v>14</v>
      </c>
      <c r="G5" s="285"/>
      <c r="H5" s="284"/>
      <c r="I5" s="284"/>
      <c r="J5" s="284"/>
      <c r="K5" s="284"/>
      <c r="L5" s="284"/>
      <c r="M5" s="284"/>
      <c r="N5" s="75"/>
      <c r="P5" s="27" t="s">
        <v>4</v>
      </c>
      <c r="Q5" s="286">
        <v>45957</v>
      </c>
      <c r="R5" s="286"/>
      <c r="T5" s="287" t="s">
        <v>3</v>
      </c>
      <c r="U5" s="288"/>
      <c r="V5" s="289" t="s">
        <v>385</v>
      </c>
      <c r="W5" s="290"/>
      <c r="AB5" s="59"/>
      <c r="AC5" s="59"/>
      <c r="AD5" s="59"/>
      <c r="AE5" s="59"/>
    </row>
    <row r="6" spans="1:32" s="17" customFormat="1" ht="24" customHeight="1" x14ac:dyDescent="0.2">
      <c r="A6" s="283" t="s">
        <v>1</v>
      </c>
      <c r="B6" s="283"/>
      <c r="C6" s="283"/>
      <c r="D6" s="291" t="s">
        <v>79</v>
      </c>
      <c r="E6" s="291"/>
      <c r="F6" s="291"/>
      <c r="G6" s="291"/>
      <c r="H6" s="291"/>
      <c r="I6" s="291"/>
      <c r="J6" s="291"/>
      <c r="K6" s="291"/>
      <c r="L6" s="291"/>
      <c r="M6" s="291"/>
      <c r="N6" s="76"/>
      <c r="P6" s="27" t="s">
        <v>27</v>
      </c>
      <c r="Q6" s="292" t="str">
        <f>IF(Q5=0," ",CHOOSE(WEEKDAY(Q5,2),"Понедельник","Вторник","Среда","Четверг","Пятница","Суббота","Воскресенье"))</f>
        <v>Понедельник</v>
      </c>
      <c r="R6" s="292"/>
      <c r="T6" s="293" t="s">
        <v>5</v>
      </c>
      <c r="U6" s="294"/>
      <c r="V6" s="295" t="s">
        <v>73</v>
      </c>
      <c r="W6" s="29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01" t="str">
        <f>IFERROR(VLOOKUP(DeliveryAddress,Table,3,0),1)</f>
        <v>1</v>
      </c>
      <c r="E7" s="302"/>
      <c r="F7" s="302"/>
      <c r="G7" s="302"/>
      <c r="H7" s="302"/>
      <c r="I7" s="302"/>
      <c r="J7" s="302"/>
      <c r="K7" s="302"/>
      <c r="L7" s="302"/>
      <c r="M7" s="303"/>
      <c r="N7" s="77"/>
      <c r="P7" s="29"/>
      <c r="Q7" s="48"/>
      <c r="R7" s="48"/>
      <c r="T7" s="293"/>
      <c r="U7" s="294"/>
      <c r="V7" s="297"/>
      <c r="W7" s="298"/>
      <c r="AB7" s="59"/>
      <c r="AC7" s="59"/>
      <c r="AD7" s="59"/>
      <c r="AE7" s="59"/>
    </row>
    <row r="8" spans="1:32" s="17" customFormat="1" ht="25.5" customHeight="1" x14ac:dyDescent="0.2">
      <c r="A8" s="304" t="s">
        <v>58</v>
      </c>
      <c r="B8" s="304"/>
      <c r="C8" s="304"/>
      <c r="D8" s="305" t="s">
        <v>80</v>
      </c>
      <c r="E8" s="305"/>
      <c r="F8" s="305"/>
      <c r="G8" s="305"/>
      <c r="H8" s="305"/>
      <c r="I8" s="305"/>
      <c r="J8" s="305"/>
      <c r="K8" s="305"/>
      <c r="L8" s="305"/>
      <c r="M8" s="305"/>
      <c r="N8" s="78"/>
      <c r="P8" s="27" t="s">
        <v>11</v>
      </c>
      <c r="Q8" s="306">
        <v>0.41666666666666669</v>
      </c>
      <c r="R8" s="306"/>
      <c r="T8" s="293"/>
      <c r="U8" s="294"/>
      <c r="V8" s="297"/>
      <c r="W8" s="298"/>
      <c r="AB8" s="59"/>
      <c r="AC8" s="59"/>
      <c r="AD8" s="59"/>
      <c r="AE8" s="59"/>
    </row>
    <row r="9" spans="1:32" s="17" customFormat="1" ht="39.950000000000003" customHeight="1" x14ac:dyDescent="0.2">
      <c r="A9" s="3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308" t="s">
        <v>46</v>
      </c>
      <c r="E9" s="309"/>
      <c r="F9" s="3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310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3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L9" s="310"/>
      <c r="M9" s="310"/>
      <c r="N9" s="73"/>
      <c r="P9" s="31" t="s">
        <v>15</v>
      </c>
      <c r="Q9" s="311"/>
      <c r="R9" s="311"/>
      <c r="T9" s="293"/>
      <c r="U9" s="294"/>
      <c r="V9" s="299"/>
      <c r="W9" s="30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308"/>
      <c r="E10" s="309"/>
      <c r="F10" s="3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312" t="str">
        <f>IFERROR(VLOOKUP($D$10,Proxy,2,FALSE),"")</f>
        <v/>
      </c>
      <c r="I10" s="312"/>
      <c r="J10" s="312"/>
      <c r="K10" s="312"/>
      <c r="L10" s="312"/>
      <c r="M10" s="312"/>
      <c r="N10" s="74"/>
      <c r="P10" s="31" t="s">
        <v>32</v>
      </c>
      <c r="Q10" s="313"/>
      <c r="R10" s="313"/>
      <c r="U10" s="29" t="s">
        <v>12</v>
      </c>
      <c r="V10" s="314" t="s">
        <v>74</v>
      </c>
      <c r="W10" s="31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16"/>
      <c r="R11" s="316"/>
      <c r="U11" s="29" t="s">
        <v>28</v>
      </c>
      <c r="V11" s="317" t="s">
        <v>55</v>
      </c>
      <c r="W11" s="31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18" t="s">
        <v>75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8"/>
      <c r="N12" s="79"/>
      <c r="P12" s="27" t="s">
        <v>30</v>
      </c>
      <c r="Q12" s="306"/>
      <c r="R12" s="306"/>
      <c r="S12" s="28"/>
      <c r="T12"/>
      <c r="U12" s="29" t="s">
        <v>46</v>
      </c>
      <c r="V12" s="319"/>
      <c r="W12" s="319"/>
      <c r="X12"/>
      <c r="AB12" s="59"/>
      <c r="AC12" s="59"/>
      <c r="AD12" s="59"/>
      <c r="AE12" s="59"/>
    </row>
    <row r="13" spans="1:32" s="17" customFormat="1" ht="23.25" customHeight="1" x14ac:dyDescent="0.2">
      <c r="A13" s="318" t="s">
        <v>76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8"/>
      <c r="N13" s="79"/>
      <c r="O13" s="31"/>
      <c r="P13" s="31" t="s">
        <v>31</v>
      </c>
      <c r="Q13" s="317"/>
      <c r="R13" s="31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18" t="s">
        <v>77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20" t="s">
        <v>78</v>
      </c>
      <c r="B15" s="320"/>
      <c r="C15" s="320"/>
      <c r="D15" s="320"/>
      <c r="E15" s="320"/>
      <c r="F15" s="320"/>
      <c r="G15" s="320"/>
      <c r="H15" s="320"/>
      <c r="I15" s="320"/>
      <c r="J15" s="320"/>
      <c r="K15" s="320"/>
      <c r="L15" s="320"/>
      <c r="M15" s="320"/>
      <c r="N15" s="80"/>
      <c r="O15"/>
      <c r="P15" s="321" t="s">
        <v>61</v>
      </c>
      <c r="Q15" s="321"/>
      <c r="R15" s="321"/>
      <c r="S15" s="321"/>
      <c r="T15" s="32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2"/>
      <c r="Q16" s="322"/>
      <c r="R16" s="322"/>
      <c r="S16" s="322"/>
      <c r="T16" s="32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5" t="s">
        <v>59</v>
      </c>
      <c r="B17" s="325" t="s">
        <v>49</v>
      </c>
      <c r="C17" s="327" t="s">
        <v>48</v>
      </c>
      <c r="D17" s="329" t="s">
        <v>50</v>
      </c>
      <c r="E17" s="330"/>
      <c r="F17" s="325" t="s">
        <v>21</v>
      </c>
      <c r="G17" s="325" t="s">
        <v>24</v>
      </c>
      <c r="H17" s="325" t="s">
        <v>22</v>
      </c>
      <c r="I17" s="325" t="s">
        <v>23</v>
      </c>
      <c r="J17" s="325" t="s">
        <v>16</v>
      </c>
      <c r="K17" s="325" t="s">
        <v>69</v>
      </c>
      <c r="L17" s="325" t="s">
        <v>67</v>
      </c>
      <c r="M17" s="325" t="s">
        <v>2</v>
      </c>
      <c r="N17" s="325" t="s">
        <v>66</v>
      </c>
      <c r="O17" s="325" t="s">
        <v>25</v>
      </c>
      <c r="P17" s="329" t="s">
        <v>17</v>
      </c>
      <c r="Q17" s="333"/>
      <c r="R17" s="333"/>
      <c r="S17" s="333"/>
      <c r="T17" s="330"/>
      <c r="U17" s="323" t="s">
        <v>56</v>
      </c>
      <c r="V17" s="324"/>
      <c r="W17" s="325" t="s">
        <v>6</v>
      </c>
      <c r="X17" s="325" t="s">
        <v>41</v>
      </c>
      <c r="Y17" s="335" t="s">
        <v>54</v>
      </c>
      <c r="Z17" s="337" t="s">
        <v>18</v>
      </c>
      <c r="AA17" s="339" t="s">
        <v>60</v>
      </c>
      <c r="AB17" s="339" t="s">
        <v>19</v>
      </c>
      <c r="AC17" s="339" t="s">
        <v>68</v>
      </c>
      <c r="AD17" s="341" t="s">
        <v>57</v>
      </c>
      <c r="AE17" s="342"/>
      <c r="AF17" s="343"/>
      <c r="AG17" s="85"/>
      <c r="BD17" s="84" t="s">
        <v>64</v>
      </c>
    </row>
    <row r="18" spans="1:68" ht="14.25" customHeight="1" x14ac:dyDescent="0.2">
      <c r="A18" s="326"/>
      <c r="B18" s="326"/>
      <c r="C18" s="328"/>
      <c r="D18" s="331"/>
      <c r="E18" s="332"/>
      <c r="F18" s="326"/>
      <c r="G18" s="326"/>
      <c r="H18" s="326"/>
      <c r="I18" s="326"/>
      <c r="J18" s="326"/>
      <c r="K18" s="326"/>
      <c r="L18" s="326"/>
      <c r="M18" s="326"/>
      <c r="N18" s="326"/>
      <c r="O18" s="326"/>
      <c r="P18" s="331"/>
      <c r="Q18" s="334"/>
      <c r="R18" s="334"/>
      <c r="S18" s="334"/>
      <c r="T18" s="332"/>
      <c r="U18" s="86" t="s">
        <v>44</v>
      </c>
      <c r="V18" s="86" t="s">
        <v>43</v>
      </c>
      <c r="W18" s="326"/>
      <c r="X18" s="326"/>
      <c r="Y18" s="336"/>
      <c r="Z18" s="338"/>
      <c r="AA18" s="340"/>
      <c r="AB18" s="340"/>
      <c r="AC18" s="340"/>
      <c r="AD18" s="344"/>
      <c r="AE18" s="345"/>
      <c r="AF18" s="346"/>
      <c r="AG18" s="85"/>
      <c r="BD18" s="84"/>
    </row>
    <row r="19" spans="1:68" ht="27.75" customHeight="1" x14ac:dyDescent="0.2">
      <c r="A19" s="347" t="s">
        <v>81</v>
      </c>
      <c r="B19" s="347"/>
      <c r="C19" s="347"/>
      <c r="D19" s="347"/>
      <c r="E19" s="347"/>
      <c r="F19" s="347"/>
      <c r="G19" s="347"/>
      <c r="H19" s="347"/>
      <c r="I19" s="347"/>
      <c r="J19" s="347"/>
      <c r="K19" s="347"/>
      <c r="L19" s="347"/>
      <c r="M19" s="347"/>
      <c r="N19" s="347"/>
      <c r="O19" s="347"/>
      <c r="P19" s="347"/>
      <c r="Q19" s="347"/>
      <c r="R19" s="347"/>
      <c r="S19" s="347"/>
      <c r="T19" s="347"/>
      <c r="U19" s="347"/>
      <c r="V19" s="347"/>
      <c r="W19" s="347"/>
      <c r="X19" s="347"/>
      <c r="Y19" s="347"/>
      <c r="Z19" s="347"/>
      <c r="AA19" s="54"/>
      <c r="AB19" s="54"/>
      <c r="AC19" s="54"/>
    </row>
    <row r="20" spans="1:68" ht="16.5" customHeight="1" x14ac:dyDescent="0.25">
      <c r="A20" s="348" t="s">
        <v>81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65"/>
      <c r="AB20" s="65"/>
      <c r="AC20" s="82"/>
    </row>
    <row r="21" spans="1:68" ht="14.25" customHeight="1" x14ac:dyDescent="0.25">
      <c r="A21" s="349" t="s">
        <v>82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  <c r="V21" s="349"/>
      <c r="W21" s="349"/>
      <c r="X21" s="349"/>
      <c r="Y21" s="349"/>
      <c r="Z21" s="349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50">
        <v>4607111035752</v>
      </c>
      <c r="E22" s="35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5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2"/>
      <c r="R22" s="352"/>
      <c r="S22" s="352"/>
      <c r="T22" s="35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7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57"/>
      <c r="N23" s="357"/>
      <c r="O23" s="358"/>
      <c r="P23" s="354" t="s">
        <v>40</v>
      </c>
      <c r="Q23" s="355"/>
      <c r="R23" s="355"/>
      <c r="S23" s="355"/>
      <c r="T23" s="355"/>
      <c r="U23" s="355"/>
      <c r="V23" s="35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57"/>
      <c r="N24" s="357"/>
      <c r="O24" s="358"/>
      <c r="P24" s="354" t="s">
        <v>40</v>
      </c>
      <c r="Q24" s="355"/>
      <c r="R24" s="355"/>
      <c r="S24" s="355"/>
      <c r="T24" s="355"/>
      <c r="U24" s="355"/>
      <c r="V24" s="35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47" t="s">
        <v>45</v>
      </c>
      <c r="B25" s="347"/>
      <c r="C25" s="347"/>
      <c r="D25" s="347"/>
      <c r="E25" s="347"/>
      <c r="F25" s="347"/>
      <c r="G25" s="347"/>
      <c r="H25" s="347"/>
      <c r="I25" s="347"/>
      <c r="J25" s="347"/>
      <c r="K25" s="347"/>
      <c r="L25" s="347"/>
      <c r="M25" s="347"/>
      <c r="N25" s="347"/>
      <c r="O25" s="347"/>
      <c r="P25" s="347"/>
      <c r="Q25" s="347"/>
      <c r="R25" s="347"/>
      <c r="S25" s="347"/>
      <c r="T25" s="347"/>
      <c r="U25" s="347"/>
      <c r="V25" s="347"/>
      <c r="W25" s="347"/>
      <c r="X25" s="347"/>
      <c r="Y25" s="347"/>
      <c r="Z25" s="347"/>
      <c r="AA25" s="54"/>
      <c r="AB25" s="54"/>
      <c r="AC25" s="54"/>
    </row>
    <row r="26" spans="1:68" ht="16.5" customHeight="1" x14ac:dyDescent="0.25">
      <c r="A26" s="348" t="s">
        <v>90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65"/>
      <c r="AB26" s="65"/>
      <c r="AC26" s="82"/>
    </row>
    <row r="27" spans="1:68" ht="14.25" customHeight="1" x14ac:dyDescent="0.25">
      <c r="A27" s="349" t="s">
        <v>91</v>
      </c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349"/>
      <c r="R27" s="349"/>
      <c r="S27" s="349"/>
      <c r="T27" s="349"/>
      <c r="U27" s="349"/>
      <c r="V27" s="349"/>
      <c r="W27" s="349"/>
      <c r="X27" s="349"/>
      <c r="Y27" s="349"/>
      <c r="Z27" s="349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4301132208</v>
      </c>
      <c r="D28" s="350">
        <v>4607111036537</v>
      </c>
      <c r="E28" s="35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359" t="str">
        <f>HYPERLINK("https://abi.ru/products/Замороженные/Горячая штучка/Наггетсы ГШ/Наггетсы/P004901/","Наггетсы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2"/>
      <c r="R28" s="352"/>
      <c r="S28" s="352"/>
      <c r="T28" s="35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4301132190</v>
      </c>
      <c r="D29" s="350">
        <v>4607111036537</v>
      </c>
      <c r="E29" s="35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99</v>
      </c>
      <c r="M29" s="38" t="s">
        <v>86</v>
      </c>
      <c r="N29" s="38"/>
      <c r="O29" s="37">
        <v>365</v>
      </c>
      <c r="P29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52"/>
      <c r="R29" s="352"/>
      <c r="S29" s="352"/>
      <c r="T29" s="35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100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4301132188</v>
      </c>
      <c r="D30" s="350">
        <v>4607111036605</v>
      </c>
      <c r="E30" s="350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99</v>
      </c>
      <c r="M30" s="38" t="s">
        <v>86</v>
      </c>
      <c r="N30" s="38"/>
      <c r="O30" s="37">
        <v>365</v>
      </c>
      <c r="P30" s="36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52"/>
      <c r="R30" s="352"/>
      <c r="S30" s="352"/>
      <c r="T30" s="353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100</v>
      </c>
      <c r="AK30" s="87">
        <v>14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x14ac:dyDescent="0.2">
      <c r="A31" s="357"/>
      <c r="B31" s="357"/>
      <c r="C31" s="357"/>
      <c r="D31" s="357"/>
      <c r="E31" s="357"/>
      <c r="F31" s="357"/>
      <c r="G31" s="357"/>
      <c r="H31" s="357"/>
      <c r="I31" s="357"/>
      <c r="J31" s="357"/>
      <c r="K31" s="357"/>
      <c r="L31" s="357"/>
      <c r="M31" s="357"/>
      <c r="N31" s="357"/>
      <c r="O31" s="358"/>
      <c r="P31" s="354" t="s">
        <v>40</v>
      </c>
      <c r="Q31" s="355"/>
      <c r="R31" s="355"/>
      <c r="S31" s="355"/>
      <c r="T31" s="355"/>
      <c r="U31" s="355"/>
      <c r="V31" s="356"/>
      <c r="W31" s="42" t="s">
        <v>39</v>
      </c>
      <c r="X31" s="43">
        <f>IFERROR(SUM(X28:X30),"0")</f>
        <v>0</v>
      </c>
      <c r="Y31" s="43">
        <f>IFERROR(SUM(Y28:Y30),"0")</f>
        <v>0</v>
      </c>
      <c r="Z31" s="43">
        <f>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357"/>
      <c r="B32" s="357"/>
      <c r="C32" s="357"/>
      <c r="D32" s="357"/>
      <c r="E32" s="357"/>
      <c r="F32" s="357"/>
      <c r="G32" s="357"/>
      <c r="H32" s="357"/>
      <c r="I32" s="357"/>
      <c r="J32" s="357"/>
      <c r="K32" s="357"/>
      <c r="L32" s="357"/>
      <c r="M32" s="357"/>
      <c r="N32" s="357"/>
      <c r="O32" s="358"/>
      <c r="P32" s="354" t="s">
        <v>40</v>
      </c>
      <c r="Q32" s="355"/>
      <c r="R32" s="355"/>
      <c r="S32" s="355"/>
      <c r="T32" s="355"/>
      <c r="U32" s="355"/>
      <c r="V32" s="356"/>
      <c r="W32" s="42" t="s">
        <v>0</v>
      </c>
      <c r="X32" s="43">
        <f>IFERROR(SUMPRODUCT(X28:X30*H28:H30),"0")</f>
        <v>0</v>
      </c>
      <c r="Y32" s="43">
        <f>IFERROR(SUMPRODUCT(Y28:Y30*H28:H30),"0")</f>
        <v>0</v>
      </c>
      <c r="Z32" s="42"/>
      <c r="AA32" s="67"/>
      <c r="AB32" s="67"/>
      <c r="AC32" s="67"/>
    </row>
    <row r="33" spans="1:68" ht="16.5" customHeight="1" x14ac:dyDescent="0.25">
      <c r="A33" s="348" t="s">
        <v>103</v>
      </c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65"/>
      <c r="AB33" s="65"/>
      <c r="AC33" s="82"/>
    </row>
    <row r="34" spans="1:68" ht="14.25" customHeight="1" x14ac:dyDescent="0.25">
      <c r="A34" s="349" t="s">
        <v>82</v>
      </c>
      <c r="B34" s="349"/>
      <c r="C34" s="349"/>
      <c r="D34" s="349"/>
      <c r="E34" s="349"/>
      <c r="F34" s="349"/>
      <c r="G34" s="349"/>
      <c r="H34" s="349"/>
      <c r="I34" s="349"/>
      <c r="J34" s="349"/>
      <c r="K34" s="349"/>
      <c r="L34" s="349"/>
      <c r="M34" s="349"/>
      <c r="N34" s="349"/>
      <c r="O34" s="349"/>
      <c r="P34" s="349"/>
      <c r="Q34" s="349"/>
      <c r="R34" s="349"/>
      <c r="S34" s="349"/>
      <c r="T34" s="349"/>
      <c r="U34" s="349"/>
      <c r="V34" s="349"/>
      <c r="W34" s="349"/>
      <c r="X34" s="349"/>
      <c r="Y34" s="349"/>
      <c r="Z34" s="349"/>
      <c r="AA34" s="66"/>
      <c r="AB34" s="66"/>
      <c r="AC34" s="83"/>
    </row>
    <row r="35" spans="1:68" ht="27" customHeight="1" x14ac:dyDescent="0.25">
      <c r="A35" s="63" t="s">
        <v>104</v>
      </c>
      <c r="B35" s="63" t="s">
        <v>105</v>
      </c>
      <c r="C35" s="36">
        <v>4301071090</v>
      </c>
      <c r="D35" s="350">
        <v>4620207490075</v>
      </c>
      <c r="E35" s="350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99</v>
      </c>
      <c r="M35" s="38" t="s">
        <v>86</v>
      </c>
      <c r="N35" s="38"/>
      <c r="O35" s="37">
        <v>180</v>
      </c>
      <c r="P35" s="36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52"/>
      <c r="R35" s="352"/>
      <c r="S35" s="352"/>
      <c r="T35" s="353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106</v>
      </c>
      <c r="AG35" s="81"/>
      <c r="AJ35" s="87" t="s">
        <v>100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107</v>
      </c>
      <c r="B36" s="63" t="s">
        <v>108</v>
      </c>
      <c r="C36" s="36">
        <v>4301071092</v>
      </c>
      <c r="D36" s="350">
        <v>4620207490174</v>
      </c>
      <c r="E36" s="350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99</v>
      </c>
      <c r="M36" s="38" t="s">
        <v>86</v>
      </c>
      <c r="N36" s="38"/>
      <c r="O36" s="37">
        <v>180</v>
      </c>
      <c r="P36" s="36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52"/>
      <c r="R36" s="352"/>
      <c r="S36" s="352"/>
      <c r="T36" s="35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100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4301071091</v>
      </c>
      <c r="D37" s="350">
        <v>4620207490044</v>
      </c>
      <c r="E37" s="350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99</v>
      </c>
      <c r="M37" s="38" t="s">
        <v>86</v>
      </c>
      <c r="N37" s="38"/>
      <c r="O37" s="37">
        <v>180</v>
      </c>
      <c r="P37" s="36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52"/>
      <c r="R37" s="352"/>
      <c r="S37" s="352"/>
      <c r="T37" s="353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112</v>
      </c>
      <c r="AG37" s="81"/>
      <c r="AJ37" s="87" t="s">
        <v>100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57"/>
      <c r="N38" s="357"/>
      <c r="O38" s="358"/>
      <c r="P38" s="354" t="s">
        <v>40</v>
      </c>
      <c r="Q38" s="355"/>
      <c r="R38" s="355"/>
      <c r="S38" s="355"/>
      <c r="T38" s="355"/>
      <c r="U38" s="355"/>
      <c r="V38" s="356"/>
      <c r="W38" s="42" t="s">
        <v>39</v>
      </c>
      <c r="X38" s="43">
        <f>IFERROR(SUM(X35:X37),"0")</f>
        <v>0</v>
      </c>
      <c r="Y38" s="43">
        <f>IFERROR(SUM(Y35:Y37),"0")</f>
        <v>0</v>
      </c>
      <c r="Z38" s="43">
        <f>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8"/>
      <c r="P39" s="354" t="s">
        <v>40</v>
      </c>
      <c r="Q39" s="355"/>
      <c r="R39" s="355"/>
      <c r="S39" s="355"/>
      <c r="T39" s="355"/>
      <c r="U39" s="355"/>
      <c r="V39" s="356"/>
      <c r="W39" s="42" t="s">
        <v>0</v>
      </c>
      <c r="X39" s="43">
        <f>IFERROR(SUMPRODUCT(X35:X37*H35:H37),"0")</f>
        <v>0</v>
      </c>
      <c r="Y39" s="43">
        <f>IFERROR(SUMPRODUCT(Y35:Y37*H35:H37),"0")</f>
        <v>0</v>
      </c>
      <c r="Z39" s="42"/>
      <c r="AA39" s="67"/>
      <c r="AB39" s="67"/>
      <c r="AC39" s="67"/>
    </row>
    <row r="40" spans="1:68" ht="16.5" customHeight="1" x14ac:dyDescent="0.25">
      <c r="A40" s="348" t="s">
        <v>113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65"/>
      <c r="AB40" s="65"/>
      <c r="AC40" s="82"/>
    </row>
    <row r="41" spans="1:68" ht="14.25" customHeight="1" x14ac:dyDescent="0.25">
      <c r="A41" s="349" t="s">
        <v>82</v>
      </c>
      <c r="B41" s="349"/>
      <c r="C41" s="349"/>
      <c r="D41" s="349"/>
      <c r="E41" s="349"/>
      <c r="F41" s="349"/>
      <c r="G41" s="349"/>
      <c r="H41" s="349"/>
      <c r="I41" s="349"/>
      <c r="J41" s="349"/>
      <c r="K41" s="349"/>
      <c r="L41" s="349"/>
      <c r="M41" s="349"/>
      <c r="N41" s="349"/>
      <c r="O41" s="349"/>
      <c r="P41" s="349"/>
      <c r="Q41" s="349"/>
      <c r="R41" s="349"/>
      <c r="S41" s="349"/>
      <c r="T41" s="349"/>
      <c r="U41" s="349"/>
      <c r="V41" s="349"/>
      <c r="W41" s="349"/>
      <c r="X41" s="349"/>
      <c r="Y41" s="349"/>
      <c r="Z41" s="349"/>
      <c r="AA41" s="66"/>
      <c r="AB41" s="66"/>
      <c r="AC41" s="83"/>
    </row>
    <row r="42" spans="1:68" ht="27" customHeight="1" x14ac:dyDescent="0.25">
      <c r="A42" s="63" t="s">
        <v>114</v>
      </c>
      <c r="B42" s="63" t="s">
        <v>115</v>
      </c>
      <c r="C42" s="36">
        <v>4301071044</v>
      </c>
      <c r="D42" s="350">
        <v>4607111039385</v>
      </c>
      <c r="E42" s="350"/>
      <c r="F42" s="62">
        <v>0.7</v>
      </c>
      <c r="G42" s="37">
        <v>10</v>
      </c>
      <c r="H42" s="62">
        <v>7</v>
      </c>
      <c r="I42" s="62">
        <v>7.3</v>
      </c>
      <c r="J42" s="37">
        <v>84</v>
      </c>
      <c r="K42" s="37" t="s">
        <v>87</v>
      </c>
      <c r="L42" s="37" t="s">
        <v>99</v>
      </c>
      <c r="M42" s="38" t="s">
        <v>86</v>
      </c>
      <c r="N42" s="38"/>
      <c r="O42" s="37">
        <v>180</v>
      </c>
      <c r="P42" s="36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52"/>
      <c r="R42" s="352"/>
      <c r="S42" s="352"/>
      <c r="T42" s="353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116</v>
      </c>
      <c r="AG42" s="81"/>
      <c r="AJ42" s="87" t="s">
        <v>100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117</v>
      </c>
      <c r="B43" s="63" t="s">
        <v>118</v>
      </c>
      <c r="C43" s="36">
        <v>4301071031</v>
      </c>
      <c r="D43" s="350">
        <v>4607111038982</v>
      </c>
      <c r="E43" s="350"/>
      <c r="F43" s="62">
        <v>0.7</v>
      </c>
      <c r="G43" s="37">
        <v>10</v>
      </c>
      <c r="H43" s="62">
        <v>7</v>
      </c>
      <c r="I43" s="62">
        <v>7.2859999999999996</v>
      </c>
      <c r="J43" s="37">
        <v>84</v>
      </c>
      <c r="K43" s="37" t="s">
        <v>87</v>
      </c>
      <c r="L43" s="37" t="s">
        <v>99</v>
      </c>
      <c r="M43" s="38" t="s">
        <v>86</v>
      </c>
      <c r="N43" s="38"/>
      <c r="O43" s="37">
        <v>180</v>
      </c>
      <c r="P43" s="36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352"/>
      <c r="R43" s="352"/>
      <c r="S43" s="352"/>
      <c r="T43" s="353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119</v>
      </c>
      <c r="AG43" s="81"/>
      <c r="AJ43" s="87" t="s">
        <v>100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4301071046</v>
      </c>
      <c r="D44" s="350">
        <v>4607111039354</v>
      </c>
      <c r="E44" s="350"/>
      <c r="F44" s="62">
        <v>0.4</v>
      </c>
      <c r="G44" s="37">
        <v>16</v>
      </c>
      <c r="H44" s="62">
        <v>6.4</v>
      </c>
      <c r="I44" s="62">
        <v>6.7195999999999998</v>
      </c>
      <c r="J44" s="37">
        <v>84</v>
      </c>
      <c r="K44" s="37" t="s">
        <v>87</v>
      </c>
      <c r="L44" s="37" t="s">
        <v>99</v>
      </c>
      <c r="M44" s="38" t="s">
        <v>86</v>
      </c>
      <c r="N44" s="38"/>
      <c r="O44" s="37">
        <v>180</v>
      </c>
      <c r="P44" s="36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352"/>
      <c r="R44" s="352"/>
      <c r="S44" s="352"/>
      <c r="T44" s="353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119</v>
      </c>
      <c r="AG44" s="81"/>
      <c r="AJ44" s="87" t="s">
        <v>100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ht="27" customHeight="1" x14ac:dyDescent="0.25">
      <c r="A45" s="63" t="s">
        <v>122</v>
      </c>
      <c r="B45" s="63" t="s">
        <v>123</v>
      </c>
      <c r="C45" s="36">
        <v>4301071047</v>
      </c>
      <c r="D45" s="350">
        <v>4607111039330</v>
      </c>
      <c r="E45" s="350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87</v>
      </c>
      <c r="L45" s="37" t="s">
        <v>99</v>
      </c>
      <c r="M45" s="38" t="s">
        <v>86</v>
      </c>
      <c r="N45" s="38"/>
      <c r="O45" s="37">
        <v>180</v>
      </c>
      <c r="P45" s="36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352"/>
      <c r="R45" s="352"/>
      <c r="S45" s="352"/>
      <c r="T45" s="353"/>
      <c r="U45" s="39" t="s">
        <v>46</v>
      </c>
      <c r="V45" s="39" t="s">
        <v>46</v>
      </c>
      <c r="W45" s="40" t="s">
        <v>39</v>
      </c>
      <c r="X45" s="58">
        <v>0</v>
      </c>
      <c r="Y45" s="55">
        <f>IFERROR(IF(X45="","",X45),"")</f>
        <v>0</v>
      </c>
      <c r="Z45" s="41">
        <f>IFERROR(IF(X45="","",X45*0.0155),"")</f>
        <v>0</v>
      </c>
      <c r="AA45" s="68" t="s">
        <v>46</v>
      </c>
      <c r="AB45" s="69" t="s">
        <v>46</v>
      </c>
      <c r="AC45" s="109" t="s">
        <v>119</v>
      </c>
      <c r="AG45" s="81"/>
      <c r="AJ45" s="87" t="s">
        <v>100</v>
      </c>
      <c r="AK45" s="87">
        <v>12</v>
      </c>
      <c r="BB45" s="110" t="s">
        <v>70</v>
      </c>
      <c r="BM45" s="81">
        <f>IFERROR(X45*I45,"0")</f>
        <v>0</v>
      </c>
      <c r="BN45" s="81">
        <f>IFERROR(Y45*I45,"0")</f>
        <v>0</v>
      </c>
      <c r="BO45" s="81">
        <f>IFERROR(X45/J45,"0")</f>
        <v>0</v>
      </c>
      <c r="BP45" s="81">
        <f>IFERROR(Y45/J45,"0")</f>
        <v>0</v>
      </c>
    </row>
    <row r="46" spans="1:68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57"/>
      <c r="N46" s="357"/>
      <c r="O46" s="358"/>
      <c r="P46" s="354" t="s">
        <v>40</v>
      </c>
      <c r="Q46" s="355"/>
      <c r="R46" s="355"/>
      <c r="S46" s="355"/>
      <c r="T46" s="355"/>
      <c r="U46" s="355"/>
      <c r="V46" s="356"/>
      <c r="W46" s="42" t="s">
        <v>39</v>
      </c>
      <c r="X46" s="43">
        <f>IFERROR(SUM(X42:X45),"0")</f>
        <v>0</v>
      </c>
      <c r="Y46" s="43">
        <f>IFERROR(SUM(Y42:Y45),"0")</f>
        <v>0</v>
      </c>
      <c r="Z46" s="43">
        <f>IFERROR(IF(Z42="",0,Z42),"0")+IFERROR(IF(Z43="",0,Z43),"0")+IFERROR(IF(Z44="",0,Z44),"0")+IFERROR(IF(Z45="",0,Z45),"0")</f>
        <v>0</v>
      </c>
      <c r="AA46" s="67"/>
      <c r="AB46" s="67"/>
      <c r="AC46" s="67"/>
    </row>
    <row r="47" spans="1:68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57"/>
      <c r="N47" s="357"/>
      <c r="O47" s="358"/>
      <c r="P47" s="354" t="s">
        <v>40</v>
      </c>
      <c r="Q47" s="355"/>
      <c r="R47" s="355"/>
      <c r="S47" s="355"/>
      <c r="T47" s="355"/>
      <c r="U47" s="355"/>
      <c r="V47" s="356"/>
      <c r="W47" s="42" t="s">
        <v>0</v>
      </c>
      <c r="X47" s="43">
        <f>IFERROR(SUMPRODUCT(X42:X45*H42:H45),"0")</f>
        <v>0</v>
      </c>
      <c r="Y47" s="43">
        <f>IFERROR(SUMPRODUCT(Y42:Y45*H42:H45),"0")</f>
        <v>0</v>
      </c>
      <c r="Z47" s="42"/>
      <c r="AA47" s="67"/>
      <c r="AB47" s="67"/>
      <c r="AC47" s="67"/>
    </row>
    <row r="48" spans="1:68" ht="16.5" customHeight="1" x14ac:dyDescent="0.25">
      <c r="A48" s="348" t="s">
        <v>124</v>
      </c>
      <c r="B48" s="348"/>
      <c r="C48" s="348"/>
      <c r="D48" s="348"/>
      <c r="E48" s="348"/>
      <c r="F48" s="348"/>
      <c r="G48" s="348"/>
      <c r="H48" s="348"/>
      <c r="I48" s="348"/>
      <c r="J48" s="348"/>
      <c r="K48" s="348"/>
      <c r="L48" s="348"/>
      <c r="M48" s="348"/>
      <c r="N48" s="348"/>
      <c r="O48" s="348"/>
      <c r="P48" s="348"/>
      <c r="Q48" s="348"/>
      <c r="R48" s="348"/>
      <c r="S48" s="348"/>
      <c r="T48" s="348"/>
      <c r="U48" s="348"/>
      <c r="V48" s="348"/>
      <c r="W48" s="348"/>
      <c r="X48" s="348"/>
      <c r="Y48" s="348"/>
      <c r="Z48" s="348"/>
      <c r="AA48" s="65"/>
      <c r="AB48" s="65"/>
      <c r="AC48" s="82"/>
    </row>
    <row r="49" spans="1:68" ht="14.25" customHeight="1" x14ac:dyDescent="0.25">
      <c r="A49" s="349" t="s">
        <v>82</v>
      </c>
      <c r="B49" s="349"/>
      <c r="C49" s="349"/>
      <c r="D49" s="349"/>
      <c r="E49" s="349"/>
      <c r="F49" s="349"/>
      <c r="G49" s="349"/>
      <c r="H49" s="349"/>
      <c r="I49" s="349"/>
      <c r="J49" s="349"/>
      <c r="K49" s="349"/>
      <c r="L49" s="349"/>
      <c r="M49" s="349"/>
      <c r="N49" s="349"/>
      <c r="O49" s="349"/>
      <c r="P49" s="349"/>
      <c r="Q49" s="349"/>
      <c r="R49" s="349"/>
      <c r="S49" s="349"/>
      <c r="T49" s="349"/>
      <c r="U49" s="349"/>
      <c r="V49" s="349"/>
      <c r="W49" s="349"/>
      <c r="X49" s="349"/>
      <c r="Y49" s="349"/>
      <c r="Z49" s="349"/>
      <c r="AA49" s="66"/>
      <c r="AB49" s="66"/>
      <c r="AC49" s="83"/>
    </row>
    <row r="50" spans="1:68" ht="16.5" customHeight="1" x14ac:dyDescent="0.25">
      <c r="A50" s="63" t="s">
        <v>125</v>
      </c>
      <c r="B50" s="63" t="s">
        <v>126</v>
      </c>
      <c r="C50" s="36">
        <v>4301071073</v>
      </c>
      <c r="D50" s="350">
        <v>4620207490822</v>
      </c>
      <c r="E50" s="350"/>
      <c r="F50" s="62">
        <v>0.43</v>
      </c>
      <c r="G50" s="37">
        <v>8</v>
      </c>
      <c r="H50" s="62">
        <v>3.44</v>
      </c>
      <c r="I50" s="62">
        <v>3.64</v>
      </c>
      <c r="J50" s="37">
        <v>144</v>
      </c>
      <c r="K50" s="37" t="s">
        <v>87</v>
      </c>
      <c r="L50" s="37" t="s">
        <v>88</v>
      </c>
      <c r="M50" s="38" t="s">
        <v>86</v>
      </c>
      <c r="N50" s="38"/>
      <c r="O50" s="37">
        <v>365</v>
      </c>
      <c r="P50" s="36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352"/>
      <c r="R50" s="352"/>
      <c r="S50" s="352"/>
      <c r="T50" s="353"/>
      <c r="U50" s="39" t="s">
        <v>46</v>
      </c>
      <c r="V50" s="39" t="s">
        <v>46</v>
      </c>
      <c r="W50" s="40" t="s">
        <v>39</v>
      </c>
      <c r="X50" s="58">
        <v>0</v>
      </c>
      <c r="Y50" s="55">
        <f>IFERROR(IF(X50="","",X50),"")</f>
        <v>0</v>
      </c>
      <c r="Z50" s="41">
        <f>IFERROR(IF(X50="","",X50*0.00866),"")</f>
        <v>0</v>
      </c>
      <c r="AA50" s="68" t="s">
        <v>46</v>
      </c>
      <c r="AB50" s="69" t="s">
        <v>46</v>
      </c>
      <c r="AC50" s="111" t="s">
        <v>127</v>
      </c>
      <c r="AG50" s="81"/>
      <c r="AJ50" s="87" t="s">
        <v>89</v>
      </c>
      <c r="AK50" s="87">
        <v>1</v>
      </c>
      <c r="BB50" s="112" t="s">
        <v>70</v>
      </c>
      <c r="BM50" s="81">
        <f>IFERROR(X50*I50,"0")</f>
        <v>0</v>
      </c>
      <c r="BN50" s="81">
        <f>IFERROR(Y50*I50,"0")</f>
        <v>0</v>
      </c>
      <c r="BO50" s="81">
        <f>IFERROR(X50/J50,"0")</f>
        <v>0</v>
      </c>
      <c r="BP50" s="81">
        <f>IFERROR(Y50/J50,"0")</f>
        <v>0</v>
      </c>
    </row>
    <row r="51" spans="1:68" x14ac:dyDescent="0.2">
      <c r="A51" s="357"/>
      <c r="B51" s="357"/>
      <c r="C51" s="357"/>
      <c r="D51" s="357"/>
      <c r="E51" s="357"/>
      <c r="F51" s="357"/>
      <c r="G51" s="357"/>
      <c r="H51" s="357"/>
      <c r="I51" s="357"/>
      <c r="J51" s="357"/>
      <c r="K51" s="357"/>
      <c r="L51" s="357"/>
      <c r="M51" s="357"/>
      <c r="N51" s="357"/>
      <c r="O51" s="358"/>
      <c r="P51" s="354" t="s">
        <v>40</v>
      </c>
      <c r="Q51" s="355"/>
      <c r="R51" s="355"/>
      <c r="S51" s="355"/>
      <c r="T51" s="355"/>
      <c r="U51" s="355"/>
      <c r="V51" s="356"/>
      <c r="W51" s="42" t="s">
        <v>39</v>
      </c>
      <c r="X51" s="43">
        <f>IFERROR(SUM(X50:X50),"0")</f>
        <v>0</v>
      </c>
      <c r="Y51" s="43">
        <f>IFERROR(SUM(Y50:Y50),"0")</f>
        <v>0</v>
      </c>
      <c r="Z51" s="43">
        <f>IFERROR(IF(Z50="",0,Z50),"0")</f>
        <v>0</v>
      </c>
      <c r="AA51" s="67"/>
      <c r="AB51" s="67"/>
      <c r="AC51" s="67"/>
    </row>
    <row r="52" spans="1:68" x14ac:dyDescent="0.2">
      <c r="A52" s="357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57"/>
      <c r="N52" s="357"/>
      <c r="O52" s="358"/>
      <c r="P52" s="354" t="s">
        <v>40</v>
      </c>
      <c r="Q52" s="355"/>
      <c r="R52" s="355"/>
      <c r="S52" s="355"/>
      <c r="T52" s="355"/>
      <c r="U52" s="355"/>
      <c r="V52" s="356"/>
      <c r="W52" s="42" t="s">
        <v>0</v>
      </c>
      <c r="X52" s="43">
        <f>IFERROR(SUMPRODUCT(X50:X50*H50:H50),"0")</f>
        <v>0</v>
      </c>
      <c r="Y52" s="43">
        <f>IFERROR(SUMPRODUCT(Y50:Y50*H50:H50),"0")</f>
        <v>0</v>
      </c>
      <c r="Z52" s="42"/>
      <c r="AA52" s="67"/>
      <c r="AB52" s="67"/>
      <c r="AC52" s="67"/>
    </row>
    <row r="53" spans="1:68" ht="14.25" customHeight="1" x14ac:dyDescent="0.25">
      <c r="A53" s="349" t="s">
        <v>91</v>
      </c>
      <c r="B53" s="349"/>
      <c r="C53" s="349"/>
      <c r="D53" s="349"/>
      <c r="E53" s="349"/>
      <c r="F53" s="349"/>
      <c r="G53" s="349"/>
      <c r="H53" s="349"/>
      <c r="I53" s="349"/>
      <c r="J53" s="349"/>
      <c r="K53" s="349"/>
      <c r="L53" s="349"/>
      <c r="M53" s="349"/>
      <c r="N53" s="349"/>
      <c r="O53" s="349"/>
      <c r="P53" s="349"/>
      <c r="Q53" s="349"/>
      <c r="R53" s="349"/>
      <c r="S53" s="349"/>
      <c r="T53" s="349"/>
      <c r="U53" s="349"/>
      <c r="V53" s="349"/>
      <c r="W53" s="349"/>
      <c r="X53" s="349"/>
      <c r="Y53" s="349"/>
      <c r="Z53" s="349"/>
      <c r="AA53" s="66"/>
      <c r="AB53" s="66"/>
      <c r="AC53" s="83"/>
    </row>
    <row r="54" spans="1:68" ht="27" customHeight="1" x14ac:dyDescent="0.25">
      <c r="A54" s="63" t="s">
        <v>128</v>
      </c>
      <c r="B54" s="63" t="s">
        <v>129</v>
      </c>
      <c r="C54" s="36">
        <v>4301132194</v>
      </c>
      <c r="D54" s="350">
        <v>4607111039712</v>
      </c>
      <c r="E54" s="350"/>
      <c r="F54" s="62">
        <v>0.2</v>
      </c>
      <c r="G54" s="37">
        <v>6</v>
      </c>
      <c r="H54" s="62">
        <v>1.2</v>
      </c>
      <c r="I54" s="62">
        <v>1.56</v>
      </c>
      <c r="J54" s="37">
        <v>140</v>
      </c>
      <c r="K54" s="37" t="s">
        <v>96</v>
      </c>
      <c r="L54" s="37" t="s">
        <v>99</v>
      </c>
      <c r="M54" s="38" t="s">
        <v>86</v>
      </c>
      <c r="N54" s="38"/>
      <c r="O54" s="37">
        <v>365</v>
      </c>
      <c r="P54" s="37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4" s="352"/>
      <c r="R54" s="352"/>
      <c r="S54" s="352"/>
      <c r="T54" s="353"/>
      <c r="U54" s="39" t="s">
        <v>46</v>
      </c>
      <c r="V54" s="39" t="s">
        <v>46</v>
      </c>
      <c r="W54" s="40" t="s">
        <v>39</v>
      </c>
      <c r="X54" s="58">
        <v>0</v>
      </c>
      <c r="Y54" s="55">
        <f>IFERROR(IF(X54="","",X54),"")</f>
        <v>0</v>
      </c>
      <c r="Z54" s="41">
        <f>IFERROR(IF(X54="","",X54*0.00941),"")</f>
        <v>0</v>
      </c>
      <c r="AA54" s="68" t="s">
        <v>46</v>
      </c>
      <c r="AB54" s="69" t="s">
        <v>46</v>
      </c>
      <c r="AC54" s="113" t="s">
        <v>130</v>
      </c>
      <c r="AG54" s="81"/>
      <c r="AJ54" s="87" t="s">
        <v>100</v>
      </c>
      <c r="AK54" s="87">
        <v>14</v>
      </c>
      <c r="BB54" s="114" t="s">
        <v>95</v>
      </c>
      <c r="BM54" s="81">
        <f>IFERROR(X54*I54,"0")</f>
        <v>0</v>
      </c>
      <c r="BN54" s="81">
        <f>IFERROR(Y54*I54,"0")</f>
        <v>0</v>
      </c>
      <c r="BO54" s="81">
        <f>IFERROR(X54/J54,"0")</f>
        <v>0</v>
      </c>
      <c r="BP54" s="81">
        <f>IFERROR(Y54/J54,"0")</f>
        <v>0</v>
      </c>
    </row>
    <row r="55" spans="1:68" x14ac:dyDescent="0.2">
      <c r="A55" s="357"/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8"/>
      <c r="P55" s="354" t="s">
        <v>40</v>
      </c>
      <c r="Q55" s="355"/>
      <c r="R55" s="355"/>
      <c r="S55" s="355"/>
      <c r="T55" s="355"/>
      <c r="U55" s="355"/>
      <c r="V55" s="356"/>
      <c r="W55" s="42" t="s">
        <v>39</v>
      </c>
      <c r="X55" s="43">
        <f>IFERROR(SUM(X54:X54),"0")</f>
        <v>0</v>
      </c>
      <c r="Y55" s="43">
        <f>IFERROR(SUM(Y54:Y54),"0")</f>
        <v>0</v>
      </c>
      <c r="Z55" s="43">
        <f>IFERROR(IF(Z54="",0,Z54),"0")</f>
        <v>0</v>
      </c>
      <c r="AA55" s="67"/>
      <c r="AB55" s="67"/>
      <c r="AC55" s="67"/>
    </row>
    <row r="56" spans="1:68" x14ac:dyDescent="0.2">
      <c r="A56" s="357"/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8"/>
      <c r="P56" s="354" t="s">
        <v>40</v>
      </c>
      <c r="Q56" s="355"/>
      <c r="R56" s="355"/>
      <c r="S56" s="355"/>
      <c r="T56" s="355"/>
      <c r="U56" s="355"/>
      <c r="V56" s="356"/>
      <c r="W56" s="42" t="s">
        <v>0</v>
      </c>
      <c r="X56" s="43">
        <f>IFERROR(SUMPRODUCT(X54:X54*H54:H54),"0")</f>
        <v>0</v>
      </c>
      <c r="Y56" s="43">
        <f>IFERROR(SUMPRODUCT(Y54:Y54*H54:H54),"0")</f>
        <v>0</v>
      </c>
      <c r="Z56" s="42"/>
      <c r="AA56" s="67"/>
      <c r="AB56" s="67"/>
      <c r="AC56" s="67"/>
    </row>
    <row r="57" spans="1:68" ht="14.25" customHeight="1" x14ac:dyDescent="0.25">
      <c r="A57" s="349" t="s">
        <v>131</v>
      </c>
      <c r="B57" s="349"/>
      <c r="C57" s="349"/>
      <c r="D57" s="349"/>
      <c r="E57" s="349"/>
      <c r="F57" s="349"/>
      <c r="G57" s="349"/>
      <c r="H57" s="349"/>
      <c r="I57" s="349"/>
      <c r="J57" s="349"/>
      <c r="K57" s="349"/>
      <c r="L57" s="349"/>
      <c r="M57" s="349"/>
      <c r="N57" s="349"/>
      <c r="O57" s="349"/>
      <c r="P57" s="349"/>
      <c r="Q57" s="349"/>
      <c r="R57" s="349"/>
      <c r="S57" s="349"/>
      <c r="T57" s="349"/>
      <c r="U57" s="349"/>
      <c r="V57" s="349"/>
      <c r="W57" s="349"/>
      <c r="X57" s="349"/>
      <c r="Y57" s="349"/>
      <c r="Z57" s="349"/>
      <c r="AA57" s="66"/>
      <c r="AB57" s="66"/>
      <c r="AC57" s="83"/>
    </row>
    <row r="58" spans="1:68" ht="16.5" customHeight="1" x14ac:dyDescent="0.25">
      <c r="A58" s="63" t="s">
        <v>132</v>
      </c>
      <c r="B58" s="63" t="s">
        <v>133</v>
      </c>
      <c r="C58" s="36">
        <v>4301136018</v>
      </c>
      <c r="D58" s="350">
        <v>4607111037008</v>
      </c>
      <c r="E58" s="350"/>
      <c r="F58" s="62">
        <v>0.36</v>
      </c>
      <c r="G58" s="37">
        <v>4</v>
      </c>
      <c r="H58" s="62">
        <v>1.44</v>
      </c>
      <c r="I58" s="62">
        <v>1.74</v>
      </c>
      <c r="J58" s="37">
        <v>140</v>
      </c>
      <c r="K58" s="37" t="s">
        <v>96</v>
      </c>
      <c r="L58" s="37" t="s">
        <v>88</v>
      </c>
      <c r="M58" s="38" t="s">
        <v>86</v>
      </c>
      <c r="N58" s="38"/>
      <c r="O58" s="37">
        <v>365</v>
      </c>
      <c r="P58" s="37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8" s="352"/>
      <c r="R58" s="352"/>
      <c r="S58" s="352"/>
      <c r="T58" s="353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15" t="s">
        <v>134</v>
      </c>
      <c r="AG58" s="81"/>
      <c r="AJ58" s="87" t="s">
        <v>89</v>
      </c>
      <c r="AK58" s="87">
        <v>1</v>
      </c>
      <c r="BB58" s="116" t="s">
        <v>95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ht="16.5" customHeight="1" x14ac:dyDescent="0.25">
      <c r="A59" s="63" t="s">
        <v>135</v>
      </c>
      <c r="B59" s="63" t="s">
        <v>136</v>
      </c>
      <c r="C59" s="36">
        <v>4301136015</v>
      </c>
      <c r="D59" s="350">
        <v>4607111037398</v>
      </c>
      <c r="E59" s="350"/>
      <c r="F59" s="62">
        <v>0.09</v>
      </c>
      <c r="G59" s="37">
        <v>24</v>
      </c>
      <c r="H59" s="62">
        <v>2.16</v>
      </c>
      <c r="I59" s="62">
        <v>4.0199999999999996</v>
      </c>
      <c r="J59" s="37">
        <v>126</v>
      </c>
      <c r="K59" s="37" t="s">
        <v>96</v>
      </c>
      <c r="L59" s="37" t="s">
        <v>88</v>
      </c>
      <c r="M59" s="38" t="s">
        <v>86</v>
      </c>
      <c r="N59" s="38"/>
      <c r="O59" s="37">
        <v>365</v>
      </c>
      <c r="P59" s="37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9" s="352"/>
      <c r="R59" s="352"/>
      <c r="S59" s="352"/>
      <c r="T59" s="353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IFERROR(IF(X59="","",X59*0.00936),"")</f>
        <v>0</v>
      </c>
      <c r="AA59" s="68" t="s">
        <v>46</v>
      </c>
      <c r="AB59" s="69" t="s">
        <v>46</v>
      </c>
      <c r="AC59" s="117" t="s">
        <v>134</v>
      </c>
      <c r="AG59" s="81"/>
      <c r="AJ59" s="87" t="s">
        <v>89</v>
      </c>
      <c r="AK59" s="87">
        <v>1</v>
      </c>
      <c r="BB59" s="118" t="s">
        <v>95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357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57"/>
      <c r="N60" s="357"/>
      <c r="O60" s="358"/>
      <c r="P60" s="354" t="s">
        <v>40</v>
      </c>
      <c r="Q60" s="355"/>
      <c r="R60" s="355"/>
      <c r="S60" s="355"/>
      <c r="T60" s="355"/>
      <c r="U60" s="355"/>
      <c r="V60" s="356"/>
      <c r="W60" s="42" t="s">
        <v>39</v>
      </c>
      <c r="X60" s="43">
        <f>IFERROR(SUM(X58:X59),"0")</f>
        <v>0</v>
      </c>
      <c r="Y60" s="43">
        <f>IFERROR(SUM(Y58:Y59),"0")</f>
        <v>0</v>
      </c>
      <c r="Z60" s="43">
        <f>IFERROR(IF(Z58="",0,Z58),"0")+IFERROR(IF(Z59="",0,Z59),"0")</f>
        <v>0</v>
      </c>
      <c r="AA60" s="67"/>
      <c r="AB60" s="67"/>
      <c r="AC60" s="67"/>
    </row>
    <row r="61" spans="1:68" x14ac:dyDescent="0.2">
      <c r="A61" s="357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57"/>
      <c r="N61" s="357"/>
      <c r="O61" s="358"/>
      <c r="P61" s="354" t="s">
        <v>40</v>
      </c>
      <c r="Q61" s="355"/>
      <c r="R61" s="355"/>
      <c r="S61" s="355"/>
      <c r="T61" s="355"/>
      <c r="U61" s="355"/>
      <c r="V61" s="356"/>
      <c r="W61" s="42" t="s">
        <v>0</v>
      </c>
      <c r="X61" s="43">
        <f>IFERROR(SUMPRODUCT(X58:X59*H58:H59),"0")</f>
        <v>0</v>
      </c>
      <c r="Y61" s="43">
        <f>IFERROR(SUMPRODUCT(Y58:Y59*H58:H59),"0")</f>
        <v>0</v>
      </c>
      <c r="Z61" s="42"/>
      <c r="AA61" s="67"/>
      <c r="AB61" s="67"/>
      <c r="AC61" s="67"/>
    </row>
    <row r="62" spans="1:68" ht="14.25" customHeight="1" x14ac:dyDescent="0.25">
      <c r="A62" s="349" t="s">
        <v>137</v>
      </c>
      <c r="B62" s="349"/>
      <c r="C62" s="349"/>
      <c r="D62" s="349"/>
      <c r="E62" s="349"/>
      <c r="F62" s="349"/>
      <c r="G62" s="349"/>
      <c r="H62" s="349"/>
      <c r="I62" s="349"/>
      <c r="J62" s="349"/>
      <c r="K62" s="349"/>
      <c r="L62" s="349"/>
      <c r="M62" s="349"/>
      <c r="N62" s="349"/>
      <c r="O62" s="349"/>
      <c r="P62" s="349"/>
      <c r="Q62" s="349"/>
      <c r="R62" s="349"/>
      <c r="S62" s="349"/>
      <c r="T62" s="349"/>
      <c r="U62" s="349"/>
      <c r="V62" s="349"/>
      <c r="W62" s="349"/>
      <c r="X62" s="349"/>
      <c r="Y62" s="349"/>
      <c r="Z62" s="349"/>
      <c r="AA62" s="66"/>
      <c r="AB62" s="66"/>
      <c r="AC62" s="83"/>
    </row>
    <row r="63" spans="1:68" ht="27" customHeight="1" x14ac:dyDescent="0.25">
      <c r="A63" s="63" t="s">
        <v>138</v>
      </c>
      <c r="B63" s="63" t="s">
        <v>139</v>
      </c>
      <c r="C63" s="36">
        <v>4301135664</v>
      </c>
      <c r="D63" s="350">
        <v>4607111039705</v>
      </c>
      <c r="E63" s="350"/>
      <c r="F63" s="62">
        <v>0.2</v>
      </c>
      <c r="G63" s="37">
        <v>6</v>
      </c>
      <c r="H63" s="62">
        <v>1.2</v>
      </c>
      <c r="I63" s="62">
        <v>1.56</v>
      </c>
      <c r="J63" s="37">
        <v>140</v>
      </c>
      <c r="K63" s="37" t="s">
        <v>96</v>
      </c>
      <c r="L63" s="37" t="s">
        <v>140</v>
      </c>
      <c r="M63" s="38" t="s">
        <v>86</v>
      </c>
      <c r="N63" s="38"/>
      <c r="O63" s="37">
        <v>365</v>
      </c>
      <c r="P63" s="37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3" s="352"/>
      <c r="R63" s="352"/>
      <c r="S63" s="352"/>
      <c r="T63" s="353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19" t="s">
        <v>134</v>
      </c>
      <c r="AG63" s="81"/>
      <c r="AJ63" s="87" t="s">
        <v>141</v>
      </c>
      <c r="AK63" s="87">
        <v>140</v>
      </c>
      <c r="BB63" s="120" t="s">
        <v>95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142</v>
      </c>
      <c r="B64" s="63" t="s">
        <v>143</v>
      </c>
      <c r="C64" s="36">
        <v>4301135665</v>
      </c>
      <c r="D64" s="350">
        <v>4607111039729</v>
      </c>
      <c r="E64" s="350"/>
      <c r="F64" s="62">
        <v>0.2</v>
      </c>
      <c r="G64" s="37">
        <v>6</v>
      </c>
      <c r="H64" s="62">
        <v>1.2</v>
      </c>
      <c r="I64" s="62">
        <v>1.56</v>
      </c>
      <c r="J64" s="37">
        <v>140</v>
      </c>
      <c r="K64" s="37" t="s">
        <v>96</v>
      </c>
      <c r="L64" s="37" t="s">
        <v>140</v>
      </c>
      <c r="M64" s="38" t="s">
        <v>86</v>
      </c>
      <c r="N64" s="38"/>
      <c r="O64" s="37">
        <v>365</v>
      </c>
      <c r="P64" s="37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4" s="352"/>
      <c r="R64" s="352"/>
      <c r="S64" s="352"/>
      <c r="T64" s="353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1" t="s">
        <v>144</v>
      </c>
      <c r="AG64" s="81"/>
      <c r="AJ64" s="87" t="s">
        <v>141</v>
      </c>
      <c r="AK64" s="87">
        <v>140</v>
      </c>
      <c r="BB64" s="122" t="s">
        <v>95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27" customHeight="1" x14ac:dyDescent="0.25">
      <c r="A65" s="63" t="s">
        <v>145</v>
      </c>
      <c r="B65" s="63" t="s">
        <v>146</v>
      </c>
      <c r="C65" s="36">
        <v>4301135702</v>
      </c>
      <c r="D65" s="350">
        <v>4620207490228</v>
      </c>
      <c r="E65" s="350"/>
      <c r="F65" s="62">
        <v>0.2</v>
      </c>
      <c r="G65" s="37">
        <v>6</v>
      </c>
      <c r="H65" s="62">
        <v>1.2</v>
      </c>
      <c r="I65" s="62">
        <v>1.56</v>
      </c>
      <c r="J65" s="37">
        <v>140</v>
      </c>
      <c r="K65" s="37" t="s">
        <v>96</v>
      </c>
      <c r="L65" s="37" t="s">
        <v>140</v>
      </c>
      <c r="M65" s="38" t="s">
        <v>86</v>
      </c>
      <c r="N65" s="38"/>
      <c r="O65" s="37">
        <v>365</v>
      </c>
      <c r="P65" s="37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5" s="352"/>
      <c r="R65" s="352"/>
      <c r="S65" s="352"/>
      <c r="T65" s="353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IFERROR(IF(X65="","",X65*0.00941),"")</f>
        <v>0</v>
      </c>
      <c r="AA65" s="68" t="s">
        <v>46</v>
      </c>
      <c r="AB65" s="69" t="s">
        <v>46</v>
      </c>
      <c r="AC65" s="123" t="s">
        <v>144</v>
      </c>
      <c r="AG65" s="81"/>
      <c r="AJ65" s="87" t="s">
        <v>141</v>
      </c>
      <c r="AK65" s="87">
        <v>140</v>
      </c>
      <c r="BB65" s="124" t="s">
        <v>95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x14ac:dyDescent="0.2">
      <c r="A66" s="357"/>
      <c r="B66" s="357"/>
      <c r="C66" s="357"/>
      <c r="D66" s="357"/>
      <c r="E66" s="357"/>
      <c r="F66" s="357"/>
      <c r="G66" s="357"/>
      <c r="H66" s="357"/>
      <c r="I66" s="357"/>
      <c r="J66" s="357"/>
      <c r="K66" s="357"/>
      <c r="L66" s="357"/>
      <c r="M66" s="357"/>
      <c r="N66" s="357"/>
      <c r="O66" s="358"/>
      <c r="P66" s="354" t="s">
        <v>40</v>
      </c>
      <c r="Q66" s="355"/>
      <c r="R66" s="355"/>
      <c r="S66" s="355"/>
      <c r="T66" s="355"/>
      <c r="U66" s="355"/>
      <c r="V66" s="356"/>
      <c r="W66" s="42" t="s">
        <v>39</v>
      </c>
      <c r="X66" s="43">
        <f>IFERROR(SUM(X63:X65),"0")</f>
        <v>0</v>
      </c>
      <c r="Y66" s="43">
        <f>IFERROR(SUM(Y63:Y65),"0")</f>
        <v>0</v>
      </c>
      <c r="Z66" s="43">
        <f>IFERROR(IF(Z63="",0,Z63),"0")+IFERROR(IF(Z64="",0,Z64),"0")+IFERROR(IF(Z65="",0,Z65),"0")</f>
        <v>0</v>
      </c>
      <c r="AA66" s="67"/>
      <c r="AB66" s="67"/>
      <c r="AC66" s="67"/>
    </row>
    <row r="67" spans="1:68" x14ac:dyDescent="0.2">
      <c r="A67" s="357"/>
      <c r="B67" s="357"/>
      <c r="C67" s="35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58"/>
      <c r="P67" s="354" t="s">
        <v>40</v>
      </c>
      <c r="Q67" s="355"/>
      <c r="R67" s="355"/>
      <c r="S67" s="355"/>
      <c r="T67" s="355"/>
      <c r="U67" s="355"/>
      <c r="V67" s="356"/>
      <c r="W67" s="42" t="s">
        <v>0</v>
      </c>
      <c r="X67" s="43">
        <f>IFERROR(SUMPRODUCT(X63:X65*H63:H65),"0")</f>
        <v>0</v>
      </c>
      <c r="Y67" s="43">
        <f>IFERROR(SUMPRODUCT(Y63:Y65*H63:H65),"0")</f>
        <v>0</v>
      </c>
      <c r="Z67" s="42"/>
      <c r="AA67" s="67"/>
      <c r="AB67" s="67"/>
      <c r="AC67" s="67"/>
    </row>
    <row r="68" spans="1:68" ht="16.5" customHeight="1" x14ac:dyDescent="0.25">
      <c r="A68" s="348" t="s">
        <v>147</v>
      </c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48"/>
      <c r="P68" s="348"/>
      <c r="Q68" s="348"/>
      <c r="R68" s="348"/>
      <c r="S68" s="348"/>
      <c r="T68" s="348"/>
      <c r="U68" s="348"/>
      <c r="V68" s="348"/>
      <c r="W68" s="348"/>
      <c r="X68" s="348"/>
      <c r="Y68" s="348"/>
      <c r="Z68" s="348"/>
      <c r="AA68" s="65"/>
      <c r="AB68" s="65"/>
      <c r="AC68" s="82"/>
    </row>
    <row r="69" spans="1:68" ht="14.25" customHeight="1" x14ac:dyDescent="0.25">
      <c r="A69" s="349" t="s">
        <v>82</v>
      </c>
      <c r="B69" s="349"/>
      <c r="C69" s="349"/>
      <c r="D69" s="349"/>
      <c r="E69" s="349"/>
      <c r="F69" s="349"/>
      <c r="G69" s="349"/>
      <c r="H69" s="349"/>
      <c r="I69" s="349"/>
      <c r="J69" s="349"/>
      <c r="K69" s="349"/>
      <c r="L69" s="349"/>
      <c r="M69" s="349"/>
      <c r="N69" s="349"/>
      <c r="O69" s="349"/>
      <c r="P69" s="349"/>
      <c r="Q69" s="349"/>
      <c r="R69" s="349"/>
      <c r="S69" s="349"/>
      <c r="T69" s="349"/>
      <c r="U69" s="349"/>
      <c r="V69" s="349"/>
      <c r="W69" s="349"/>
      <c r="X69" s="349"/>
      <c r="Y69" s="349"/>
      <c r="Z69" s="349"/>
      <c r="AA69" s="66"/>
      <c r="AB69" s="66"/>
      <c r="AC69" s="83"/>
    </row>
    <row r="70" spans="1:68" ht="27" customHeight="1" x14ac:dyDescent="0.25">
      <c r="A70" s="63" t="s">
        <v>148</v>
      </c>
      <c r="B70" s="63" t="s">
        <v>149</v>
      </c>
      <c r="C70" s="36">
        <v>4301070977</v>
      </c>
      <c r="D70" s="350">
        <v>4607111037411</v>
      </c>
      <c r="E70" s="350"/>
      <c r="F70" s="62">
        <v>2.7</v>
      </c>
      <c r="G70" s="37">
        <v>1</v>
      </c>
      <c r="H70" s="62">
        <v>2.7</v>
      </c>
      <c r="I70" s="62">
        <v>2.8132000000000001</v>
      </c>
      <c r="J70" s="37">
        <v>234</v>
      </c>
      <c r="K70" s="37" t="s">
        <v>151</v>
      </c>
      <c r="L70" s="37" t="s">
        <v>99</v>
      </c>
      <c r="M70" s="38" t="s">
        <v>86</v>
      </c>
      <c r="N70" s="38"/>
      <c r="O70" s="37">
        <v>180</v>
      </c>
      <c r="P70" s="37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0" s="352"/>
      <c r="R70" s="352"/>
      <c r="S70" s="352"/>
      <c r="T70" s="353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IFERROR(IF(X70="","",X70*0.00502),"")</f>
        <v>0</v>
      </c>
      <c r="AA70" s="68" t="s">
        <v>46</v>
      </c>
      <c r="AB70" s="69" t="s">
        <v>46</v>
      </c>
      <c r="AC70" s="125" t="s">
        <v>150</v>
      </c>
      <c r="AG70" s="81"/>
      <c r="AJ70" s="87" t="s">
        <v>100</v>
      </c>
      <c r="AK70" s="87">
        <v>18</v>
      </c>
      <c r="BB70" s="126" t="s">
        <v>70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152</v>
      </c>
      <c r="B71" s="63" t="s">
        <v>153</v>
      </c>
      <c r="C71" s="36">
        <v>4301070981</v>
      </c>
      <c r="D71" s="350">
        <v>4607111036728</v>
      </c>
      <c r="E71" s="350"/>
      <c r="F71" s="62">
        <v>5</v>
      </c>
      <c r="G71" s="37">
        <v>1</v>
      </c>
      <c r="H71" s="62">
        <v>5</v>
      </c>
      <c r="I71" s="62">
        <v>5.2131999999999996</v>
      </c>
      <c r="J71" s="37">
        <v>144</v>
      </c>
      <c r="K71" s="37" t="s">
        <v>87</v>
      </c>
      <c r="L71" s="37" t="s">
        <v>99</v>
      </c>
      <c r="M71" s="38" t="s">
        <v>86</v>
      </c>
      <c r="N71" s="38"/>
      <c r="O71" s="37">
        <v>180</v>
      </c>
      <c r="P71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1" s="352"/>
      <c r="R71" s="352"/>
      <c r="S71" s="352"/>
      <c r="T71" s="353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IFERROR(IF(X71="","",X71*0.00866),"")</f>
        <v>0</v>
      </c>
      <c r="AA71" s="68" t="s">
        <v>46</v>
      </c>
      <c r="AB71" s="69" t="s">
        <v>46</v>
      </c>
      <c r="AC71" s="127" t="s">
        <v>150</v>
      </c>
      <c r="AG71" s="81"/>
      <c r="AJ71" s="87" t="s">
        <v>100</v>
      </c>
      <c r="AK71" s="87">
        <v>12</v>
      </c>
      <c r="BB71" s="128" t="s">
        <v>70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x14ac:dyDescent="0.2">
      <c r="A72" s="357"/>
      <c r="B72" s="357"/>
      <c r="C72" s="357"/>
      <c r="D72" s="357"/>
      <c r="E72" s="357"/>
      <c r="F72" s="357"/>
      <c r="G72" s="357"/>
      <c r="H72" s="357"/>
      <c r="I72" s="357"/>
      <c r="J72" s="357"/>
      <c r="K72" s="357"/>
      <c r="L72" s="357"/>
      <c r="M72" s="357"/>
      <c r="N72" s="357"/>
      <c r="O72" s="358"/>
      <c r="P72" s="354" t="s">
        <v>40</v>
      </c>
      <c r="Q72" s="355"/>
      <c r="R72" s="355"/>
      <c r="S72" s="355"/>
      <c r="T72" s="355"/>
      <c r="U72" s="355"/>
      <c r="V72" s="356"/>
      <c r="W72" s="42" t="s">
        <v>39</v>
      </c>
      <c r="X72" s="43">
        <f>IFERROR(SUM(X70:X71),"0")</f>
        <v>0</v>
      </c>
      <c r="Y72" s="43">
        <f>IFERROR(SUM(Y70:Y71),"0")</f>
        <v>0</v>
      </c>
      <c r="Z72" s="43">
        <f>IFERROR(IF(Z70="",0,Z70),"0")+IFERROR(IF(Z71="",0,Z71),"0")</f>
        <v>0</v>
      </c>
      <c r="AA72" s="67"/>
      <c r="AB72" s="67"/>
      <c r="AC72" s="67"/>
    </row>
    <row r="73" spans="1:68" x14ac:dyDescent="0.2">
      <c r="A73" s="357"/>
      <c r="B73" s="357"/>
      <c r="C73" s="357"/>
      <c r="D73" s="357"/>
      <c r="E73" s="357"/>
      <c r="F73" s="357"/>
      <c r="G73" s="357"/>
      <c r="H73" s="357"/>
      <c r="I73" s="357"/>
      <c r="J73" s="357"/>
      <c r="K73" s="357"/>
      <c r="L73" s="357"/>
      <c r="M73" s="357"/>
      <c r="N73" s="357"/>
      <c r="O73" s="358"/>
      <c r="P73" s="354" t="s">
        <v>40</v>
      </c>
      <c r="Q73" s="355"/>
      <c r="R73" s="355"/>
      <c r="S73" s="355"/>
      <c r="T73" s="355"/>
      <c r="U73" s="355"/>
      <c r="V73" s="356"/>
      <c r="W73" s="42" t="s">
        <v>0</v>
      </c>
      <c r="X73" s="43">
        <f>IFERROR(SUMPRODUCT(X70:X71*H70:H71),"0")</f>
        <v>0</v>
      </c>
      <c r="Y73" s="43">
        <f>IFERROR(SUMPRODUCT(Y70:Y71*H70:H71),"0")</f>
        <v>0</v>
      </c>
      <c r="Z73" s="42"/>
      <c r="AA73" s="67"/>
      <c r="AB73" s="67"/>
      <c r="AC73" s="67"/>
    </row>
    <row r="74" spans="1:68" ht="16.5" customHeight="1" x14ac:dyDescent="0.25">
      <c r="A74" s="348" t="s">
        <v>154</v>
      </c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48"/>
      <c r="P74" s="348"/>
      <c r="Q74" s="348"/>
      <c r="R74" s="348"/>
      <c r="S74" s="348"/>
      <c r="T74" s="348"/>
      <c r="U74" s="348"/>
      <c r="V74" s="348"/>
      <c r="W74" s="348"/>
      <c r="X74" s="348"/>
      <c r="Y74" s="348"/>
      <c r="Z74" s="348"/>
      <c r="AA74" s="65"/>
      <c r="AB74" s="65"/>
      <c r="AC74" s="82"/>
    </row>
    <row r="75" spans="1:68" ht="14.25" customHeight="1" x14ac:dyDescent="0.25">
      <c r="A75" s="349" t="s">
        <v>137</v>
      </c>
      <c r="B75" s="349"/>
      <c r="C75" s="349"/>
      <c r="D75" s="349"/>
      <c r="E75" s="349"/>
      <c r="F75" s="349"/>
      <c r="G75" s="349"/>
      <c r="H75" s="349"/>
      <c r="I75" s="349"/>
      <c r="J75" s="349"/>
      <c r="K75" s="349"/>
      <c r="L75" s="349"/>
      <c r="M75" s="349"/>
      <c r="N75" s="349"/>
      <c r="O75" s="349"/>
      <c r="P75" s="349"/>
      <c r="Q75" s="349"/>
      <c r="R75" s="349"/>
      <c r="S75" s="349"/>
      <c r="T75" s="349"/>
      <c r="U75" s="349"/>
      <c r="V75" s="349"/>
      <c r="W75" s="349"/>
      <c r="X75" s="349"/>
      <c r="Y75" s="349"/>
      <c r="Z75" s="349"/>
      <c r="AA75" s="66"/>
      <c r="AB75" s="66"/>
      <c r="AC75" s="83"/>
    </row>
    <row r="76" spans="1:68" ht="27" customHeight="1" x14ac:dyDescent="0.25">
      <c r="A76" s="63" t="s">
        <v>155</v>
      </c>
      <c r="B76" s="63" t="s">
        <v>156</v>
      </c>
      <c r="C76" s="36">
        <v>4301135574</v>
      </c>
      <c r="D76" s="350">
        <v>4607111033659</v>
      </c>
      <c r="E76" s="350"/>
      <c r="F76" s="62">
        <v>0.3</v>
      </c>
      <c r="G76" s="37">
        <v>12</v>
      </c>
      <c r="H76" s="62">
        <v>3.6</v>
      </c>
      <c r="I76" s="62">
        <v>4.3036000000000003</v>
      </c>
      <c r="J76" s="37">
        <v>70</v>
      </c>
      <c r="K76" s="37" t="s">
        <v>96</v>
      </c>
      <c r="L76" s="37" t="s">
        <v>99</v>
      </c>
      <c r="M76" s="38" t="s">
        <v>86</v>
      </c>
      <c r="N76" s="38"/>
      <c r="O76" s="37">
        <v>180</v>
      </c>
      <c r="P76" s="37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6" s="352"/>
      <c r="R76" s="352"/>
      <c r="S76" s="352"/>
      <c r="T76" s="353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IFERROR(IF(X76="","",X76*0.01788),"")</f>
        <v>0</v>
      </c>
      <c r="AA76" s="68" t="s">
        <v>46</v>
      </c>
      <c r="AB76" s="69" t="s">
        <v>46</v>
      </c>
      <c r="AC76" s="129" t="s">
        <v>157</v>
      </c>
      <c r="AG76" s="81"/>
      <c r="AJ76" s="87" t="s">
        <v>100</v>
      </c>
      <c r="AK76" s="87">
        <v>14</v>
      </c>
      <c r="BB76" s="130" t="s">
        <v>95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x14ac:dyDescent="0.2">
      <c r="A77" s="357"/>
      <c r="B77" s="357"/>
      <c r="C77" s="357"/>
      <c r="D77" s="357"/>
      <c r="E77" s="357"/>
      <c r="F77" s="357"/>
      <c r="G77" s="357"/>
      <c r="H77" s="357"/>
      <c r="I77" s="357"/>
      <c r="J77" s="357"/>
      <c r="K77" s="357"/>
      <c r="L77" s="357"/>
      <c r="M77" s="357"/>
      <c r="N77" s="357"/>
      <c r="O77" s="358"/>
      <c r="P77" s="354" t="s">
        <v>40</v>
      </c>
      <c r="Q77" s="355"/>
      <c r="R77" s="355"/>
      <c r="S77" s="355"/>
      <c r="T77" s="355"/>
      <c r="U77" s="355"/>
      <c r="V77" s="356"/>
      <c r="W77" s="42" t="s">
        <v>39</v>
      </c>
      <c r="X77" s="43">
        <f>IFERROR(SUM(X76:X76),"0")</f>
        <v>0</v>
      </c>
      <c r="Y77" s="43">
        <f>IFERROR(SUM(Y76:Y76),"0")</f>
        <v>0</v>
      </c>
      <c r="Z77" s="43">
        <f>IFERROR(IF(Z76="",0,Z76),"0")</f>
        <v>0</v>
      </c>
      <c r="AA77" s="67"/>
      <c r="AB77" s="67"/>
      <c r="AC77" s="67"/>
    </row>
    <row r="78" spans="1:68" x14ac:dyDescent="0.2">
      <c r="A78" s="357"/>
      <c r="B78" s="357"/>
      <c r="C78" s="357"/>
      <c r="D78" s="357"/>
      <c r="E78" s="357"/>
      <c r="F78" s="357"/>
      <c r="G78" s="357"/>
      <c r="H78" s="357"/>
      <c r="I78" s="357"/>
      <c r="J78" s="357"/>
      <c r="K78" s="357"/>
      <c r="L78" s="357"/>
      <c r="M78" s="357"/>
      <c r="N78" s="357"/>
      <c r="O78" s="358"/>
      <c r="P78" s="354" t="s">
        <v>40</v>
      </c>
      <c r="Q78" s="355"/>
      <c r="R78" s="355"/>
      <c r="S78" s="355"/>
      <c r="T78" s="355"/>
      <c r="U78" s="355"/>
      <c r="V78" s="356"/>
      <c r="W78" s="42" t="s">
        <v>0</v>
      </c>
      <c r="X78" s="43">
        <f>IFERROR(SUMPRODUCT(X76:X76*H76:H76),"0")</f>
        <v>0</v>
      </c>
      <c r="Y78" s="43">
        <f>IFERROR(SUMPRODUCT(Y76:Y76*H76:H76),"0")</f>
        <v>0</v>
      </c>
      <c r="Z78" s="42"/>
      <c r="AA78" s="67"/>
      <c r="AB78" s="67"/>
      <c r="AC78" s="67"/>
    </row>
    <row r="79" spans="1:68" ht="16.5" customHeight="1" x14ac:dyDescent="0.25">
      <c r="A79" s="348" t="s">
        <v>158</v>
      </c>
      <c r="B79" s="348"/>
      <c r="C79" s="348"/>
      <c r="D79" s="348"/>
      <c r="E79" s="348"/>
      <c r="F79" s="348"/>
      <c r="G79" s="348"/>
      <c r="H79" s="348"/>
      <c r="I79" s="348"/>
      <c r="J79" s="348"/>
      <c r="K79" s="348"/>
      <c r="L79" s="348"/>
      <c r="M79" s="348"/>
      <c r="N79" s="348"/>
      <c r="O79" s="348"/>
      <c r="P79" s="348"/>
      <c r="Q79" s="348"/>
      <c r="R79" s="348"/>
      <c r="S79" s="348"/>
      <c r="T79" s="348"/>
      <c r="U79" s="348"/>
      <c r="V79" s="348"/>
      <c r="W79" s="348"/>
      <c r="X79" s="348"/>
      <c r="Y79" s="348"/>
      <c r="Z79" s="348"/>
      <c r="AA79" s="65"/>
      <c r="AB79" s="65"/>
      <c r="AC79" s="82"/>
    </row>
    <row r="80" spans="1:68" ht="14.25" customHeight="1" x14ac:dyDescent="0.25">
      <c r="A80" s="349" t="s">
        <v>159</v>
      </c>
      <c r="B80" s="349"/>
      <c r="C80" s="349"/>
      <c r="D80" s="349"/>
      <c r="E80" s="349"/>
      <c r="F80" s="349"/>
      <c r="G80" s="349"/>
      <c r="H80" s="349"/>
      <c r="I80" s="349"/>
      <c r="J80" s="349"/>
      <c r="K80" s="349"/>
      <c r="L80" s="349"/>
      <c r="M80" s="349"/>
      <c r="N80" s="349"/>
      <c r="O80" s="349"/>
      <c r="P80" s="349"/>
      <c r="Q80" s="349"/>
      <c r="R80" s="349"/>
      <c r="S80" s="349"/>
      <c r="T80" s="349"/>
      <c r="U80" s="349"/>
      <c r="V80" s="349"/>
      <c r="W80" s="349"/>
      <c r="X80" s="349"/>
      <c r="Y80" s="349"/>
      <c r="Z80" s="349"/>
      <c r="AA80" s="66"/>
      <c r="AB80" s="66"/>
      <c r="AC80" s="83"/>
    </row>
    <row r="81" spans="1:68" ht="27" customHeight="1" x14ac:dyDescent="0.25">
      <c r="A81" s="63" t="s">
        <v>160</v>
      </c>
      <c r="B81" s="63" t="s">
        <v>161</v>
      </c>
      <c r="C81" s="36">
        <v>4301131047</v>
      </c>
      <c r="D81" s="350">
        <v>4607111034120</v>
      </c>
      <c r="E81" s="350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96</v>
      </c>
      <c r="L81" s="37" t="s">
        <v>99</v>
      </c>
      <c r="M81" s="38" t="s">
        <v>86</v>
      </c>
      <c r="N81" s="38"/>
      <c r="O81" s="37">
        <v>180</v>
      </c>
      <c r="P81" s="37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1" s="352"/>
      <c r="R81" s="352"/>
      <c r="S81" s="352"/>
      <c r="T81" s="353"/>
      <c r="U81" s="39" t="s">
        <v>46</v>
      </c>
      <c r="V81" s="39" t="s">
        <v>46</v>
      </c>
      <c r="W81" s="40" t="s">
        <v>39</v>
      </c>
      <c r="X81" s="58">
        <v>0</v>
      </c>
      <c r="Y81" s="55">
        <f>IFERROR(IF(X81="","",X81),"")</f>
        <v>0</v>
      </c>
      <c r="Z81" s="41">
        <f>IFERROR(IF(X81="","",X81*0.01788),"")</f>
        <v>0</v>
      </c>
      <c r="AA81" s="68" t="s">
        <v>46</v>
      </c>
      <c r="AB81" s="69" t="s">
        <v>46</v>
      </c>
      <c r="AC81" s="131" t="s">
        <v>162</v>
      </c>
      <c r="AG81" s="81"/>
      <c r="AJ81" s="87" t="s">
        <v>100</v>
      </c>
      <c r="AK81" s="87">
        <v>14</v>
      </c>
      <c r="BB81" s="132" t="s">
        <v>95</v>
      </c>
      <c r="BM81" s="81">
        <f>IFERROR(X81*I81,"0")</f>
        <v>0</v>
      </c>
      <c r="BN81" s="81">
        <f>IFERROR(Y81*I81,"0")</f>
        <v>0</v>
      </c>
      <c r="BO81" s="81">
        <f>IFERROR(X81/J81,"0")</f>
        <v>0</v>
      </c>
      <c r="BP81" s="81">
        <f>IFERROR(Y81/J81,"0")</f>
        <v>0</v>
      </c>
    </row>
    <row r="82" spans="1:68" ht="27" customHeight="1" x14ac:dyDescent="0.25">
      <c r="A82" s="63" t="s">
        <v>163</v>
      </c>
      <c r="B82" s="63" t="s">
        <v>164</v>
      </c>
      <c r="C82" s="36">
        <v>4301131046</v>
      </c>
      <c r="D82" s="350">
        <v>4607111034137</v>
      </c>
      <c r="E82" s="350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99</v>
      </c>
      <c r="M82" s="38" t="s">
        <v>86</v>
      </c>
      <c r="N82" s="38"/>
      <c r="O82" s="37">
        <v>180</v>
      </c>
      <c r="P82" s="38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2" s="352"/>
      <c r="R82" s="352"/>
      <c r="S82" s="352"/>
      <c r="T82" s="353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33" t="s">
        <v>165</v>
      </c>
      <c r="AG82" s="81"/>
      <c r="AJ82" s="87" t="s">
        <v>100</v>
      </c>
      <c r="AK82" s="87">
        <v>14</v>
      </c>
      <c r="BB82" s="134" t="s">
        <v>95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357"/>
      <c r="B83" s="357"/>
      <c r="C83" s="357"/>
      <c r="D83" s="357"/>
      <c r="E83" s="357"/>
      <c r="F83" s="357"/>
      <c r="G83" s="357"/>
      <c r="H83" s="357"/>
      <c r="I83" s="357"/>
      <c r="J83" s="357"/>
      <c r="K83" s="357"/>
      <c r="L83" s="357"/>
      <c r="M83" s="357"/>
      <c r="N83" s="357"/>
      <c r="O83" s="358"/>
      <c r="P83" s="354" t="s">
        <v>40</v>
      </c>
      <c r="Q83" s="355"/>
      <c r="R83" s="355"/>
      <c r="S83" s="355"/>
      <c r="T83" s="355"/>
      <c r="U83" s="355"/>
      <c r="V83" s="356"/>
      <c r="W83" s="42" t="s">
        <v>39</v>
      </c>
      <c r="X83" s="43">
        <f>IFERROR(SUM(X81:X82),"0")</f>
        <v>0</v>
      </c>
      <c r="Y83" s="43">
        <f>IFERROR(SUM(Y81:Y82),"0")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357"/>
      <c r="B84" s="357"/>
      <c r="C84" s="357"/>
      <c r="D84" s="357"/>
      <c r="E84" s="357"/>
      <c r="F84" s="357"/>
      <c r="G84" s="357"/>
      <c r="H84" s="357"/>
      <c r="I84" s="357"/>
      <c r="J84" s="357"/>
      <c r="K84" s="357"/>
      <c r="L84" s="357"/>
      <c r="M84" s="357"/>
      <c r="N84" s="357"/>
      <c r="O84" s="358"/>
      <c r="P84" s="354" t="s">
        <v>40</v>
      </c>
      <c r="Q84" s="355"/>
      <c r="R84" s="355"/>
      <c r="S84" s="355"/>
      <c r="T84" s="355"/>
      <c r="U84" s="355"/>
      <c r="V84" s="356"/>
      <c r="W84" s="42" t="s">
        <v>0</v>
      </c>
      <c r="X84" s="43">
        <f>IFERROR(SUMPRODUCT(X81:X82*H81:H82),"0")</f>
        <v>0</v>
      </c>
      <c r="Y84" s="43">
        <f>IFERROR(SUMPRODUCT(Y81:Y82*H81:H82),"0")</f>
        <v>0</v>
      </c>
      <c r="Z84" s="42"/>
      <c r="AA84" s="67"/>
      <c r="AB84" s="67"/>
      <c r="AC84" s="67"/>
    </row>
    <row r="85" spans="1:68" ht="16.5" customHeight="1" x14ac:dyDescent="0.25">
      <c r="A85" s="348" t="s">
        <v>166</v>
      </c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348"/>
      <c r="V85" s="348"/>
      <c r="W85" s="348"/>
      <c r="X85" s="348"/>
      <c r="Y85" s="348"/>
      <c r="Z85" s="348"/>
      <c r="AA85" s="65"/>
      <c r="AB85" s="65"/>
      <c r="AC85" s="82"/>
    </row>
    <row r="86" spans="1:68" ht="14.25" customHeight="1" x14ac:dyDescent="0.25">
      <c r="A86" s="349" t="s">
        <v>137</v>
      </c>
      <c r="B86" s="349"/>
      <c r="C86" s="349"/>
      <c r="D86" s="349"/>
      <c r="E86" s="349"/>
      <c r="F86" s="349"/>
      <c r="G86" s="349"/>
      <c r="H86" s="349"/>
      <c r="I86" s="349"/>
      <c r="J86" s="349"/>
      <c r="K86" s="349"/>
      <c r="L86" s="349"/>
      <c r="M86" s="349"/>
      <c r="N86" s="349"/>
      <c r="O86" s="349"/>
      <c r="P86" s="349"/>
      <c r="Q86" s="349"/>
      <c r="R86" s="349"/>
      <c r="S86" s="349"/>
      <c r="T86" s="349"/>
      <c r="U86" s="349"/>
      <c r="V86" s="349"/>
      <c r="W86" s="349"/>
      <c r="X86" s="349"/>
      <c r="Y86" s="349"/>
      <c r="Z86" s="349"/>
      <c r="AA86" s="66"/>
      <c r="AB86" s="66"/>
      <c r="AC86" s="83"/>
    </row>
    <row r="87" spans="1:68" ht="27" customHeight="1" x14ac:dyDescent="0.25">
      <c r="A87" s="63" t="s">
        <v>167</v>
      </c>
      <c r="B87" s="63" t="s">
        <v>168</v>
      </c>
      <c r="C87" s="36">
        <v>4301135763</v>
      </c>
      <c r="D87" s="350">
        <v>4620207491027</v>
      </c>
      <c r="E87" s="350"/>
      <c r="F87" s="62">
        <v>0.24</v>
      </c>
      <c r="G87" s="37">
        <v>12</v>
      </c>
      <c r="H87" s="62">
        <v>2.88</v>
      </c>
      <c r="I87" s="62">
        <v>3.5836000000000001</v>
      </c>
      <c r="J87" s="37">
        <v>70</v>
      </c>
      <c r="K87" s="37" t="s">
        <v>96</v>
      </c>
      <c r="L87" s="37" t="s">
        <v>99</v>
      </c>
      <c r="M87" s="38" t="s">
        <v>86</v>
      </c>
      <c r="N87" s="38"/>
      <c r="O87" s="37">
        <v>180</v>
      </c>
      <c r="P87" s="381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7" s="352"/>
      <c r="R87" s="352"/>
      <c r="S87" s="352"/>
      <c r="T87" s="353"/>
      <c r="U87" s="39" t="s">
        <v>46</v>
      </c>
      <c r="V87" s="39" t="s">
        <v>46</v>
      </c>
      <c r="W87" s="40" t="s">
        <v>39</v>
      </c>
      <c r="X87" s="58">
        <v>0</v>
      </c>
      <c r="Y87" s="55">
        <f t="shared" ref="Y87:Y92" si="0">IFERROR(IF(X87="","",X87),"")</f>
        <v>0</v>
      </c>
      <c r="Z87" s="41">
        <f t="shared" ref="Z87:Z92" si="1">IFERROR(IF(X87="","",X87*0.01788),"")</f>
        <v>0</v>
      </c>
      <c r="AA87" s="68" t="s">
        <v>46</v>
      </c>
      <c r="AB87" s="69" t="s">
        <v>46</v>
      </c>
      <c r="AC87" s="135" t="s">
        <v>157</v>
      </c>
      <c r="AG87" s="81"/>
      <c r="AJ87" s="87" t="s">
        <v>100</v>
      </c>
      <c r="AK87" s="87">
        <v>14</v>
      </c>
      <c r="BB87" s="136" t="s">
        <v>95</v>
      </c>
      <c r="BM87" s="81">
        <f t="shared" ref="BM87:BM92" si="2">IFERROR(X87*I87,"0")</f>
        <v>0</v>
      </c>
      <c r="BN87" s="81">
        <f t="shared" ref="BN87:BN92" si="3">IFERROR(Y87*I87,"0")</f>
        <v>0</v>
      </c>
      <c r="BO87" s="81">
        <f t="shared" ref="BO87:BO92" si="4">IFERROR(X87/J87,"0")</f>
        <v>0</v>
      </c>
      <c r="BP87" s="81">
        <f t="shared" ref="BP87:BP92" si="5">IFERROR(Y87/J87,"0")</f>
        <v>0</v>
      </c>
    </row>
    <row r="88" spans="1:68" ht="27" customHeight="1" x14ac:dyDescent="0.25">
      <c r="A88" s="63" t="s">
        <v>169</v>
      </c>
      <c r="B88" s="63" t="s">
        <v>170</v>
      </c>
      <c r="C88" s="36">
        <v>4301135793</v>
      </c>
      <c r="D88" s="350">
        <v>4620207491003</v>
      </c>
      <c r="E88" s="350"/>
      <c r="F88" s="62">
        <v>0.24</v>
      </c>
      <c r="G88" s="37">
        <v>12</v>
      </c>
      <c r="H88" s="62">
        <v>2.88</v>
      </c>
      <c r="I88" s="62">
        <v>3.5836000000000001</v>
      </c>
      <c r="J88" s="37">
        <v>70</v>
      </c>
      <c r="K88" s="37" t="s">
        <v>96</v>
      </c>
      <c r="L88" s="37" t="s">
        <v>99</v>
      </c>
      <c r="M88" s="38" t="s">
        <v>86</v>
      </c>
      <c r="N88" s="38"/>
      <c r="O88" s="37">
        <v>180</v>
      </c>
      <c r="P88" s="38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8" s="352"/>
      <c r="R88" s="352"/>
      <c r="S88" s="352"/>
      <c r="T88" s="353"/>
      <c r="U88" s="39" t="s">
        <v>46</v>
      </c>
      <c r="V88" s="39" t="s">
        <v>46</v>
      </c>
      <c r="W88" s="40" t="s">
        <v>39</v>
      </c>
      <c r="X88" s="58">
        <v>0</v>
      </c>
      <c r="Y88" s="55">
        <f t="shared" si="0"/>
        <v>0</v>
      </c>
      <c r="Z88" s="41">
        <f t="shared" si="1"/>
        <v>0</v>
      </c>
      <c r="AA88" s="68" t="s">
        <v>46</v>
      </c>
      <c r="AB88" s="69" t="s">
        <v>46</v>
      </c>
      <c r="AC88" s="137" t="s">
        <v>157</v>
      </c>
      <c r="AG88" s="81"/>
      <c r="AJ88" s="87" t="s">
        <v>100</v>
      </c>
      <c r="AK88" s="87">
        <v>14</v>
      </c>
      <c r="BB88" s="138" t="s">
        <v>95</v>
      </c>
      <c r="BM88" s="81">
        <f t="shared" si="2"/>
        <v>0</v>
      </c>
      <c r="BN88" s="81">
        <f t="shared" si="3"/>
        <v>0</v>
      </c>
      <c r="BO88" s="81">
        <f t="shared" si="4"/>
        <v>0</v>
      </c>
      <c r="BP88" s="81">
        <f t="shared" si="5"/>
        <v>0</v>
      </c>
    </row>
    <row r="89" spans="1:68" ht="27" customHeight="1" x14ac:dyDescent="0.25">
      <c r="A89" s="63" t="s">
        <v>171</v>
      </c>
      <c r="B89" s="63" t="s">
        <v>172</v>
      </c>
      <c r="C89" s="36">
        <v>4301135768</v>
      </c>
      <c r="D89" s="350">
        <v>4620207491034</v>
      </c>
      <c r="E89" s="350"/>
      <c r="F89" s="62">
        <v>0.24</v>
      </c>
      <c r="G89" s="37">
        <v>12</v>
      </c>
      <c r="H89" s="62">
        <v>2.88</v>
      </c>
      <c r="I89" s="62">
        <v>3.5836000000000001</v>
      </c>
      <c r="J89" s="37">
        <v>70</v>
      </c>
      <c r="K89" s="37" t="s">
        <v>96</v>
      </c>
      <c r="L89" s="37" t="s">
        <v>99</v>
      </c>
      <c r="M89" s="38" t="s">
        <v>86</v>
      </c>
      <c r="N89" s="38"/>
      <c r="O89" s="37">
        <v>180</v>
      </c>
      <c r="P89" s="383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9" s="352"/>
      <c r="R89" s="352"/>
      <c r="S89" s="352"/>
      <c r="T89" s="353"/>
      <c r="U89" s="39" t="s">
        <v>46</v>
      </c>
      <c r="V89" s="39" t="s">
        <v>46</v>
      </c>
      <c r="W89" s="40" t="s">
        <v>39</v>
      </c>
      <c r="X89" s="58">
        <v>0</v>
      </c>
      <c r="Y89" s="55">
        <f t="shared" si="0"/>
        <v>0</v>
      </c>
      <c r="Z89" s="41">
        <f t="shared" si="1"/>
        <v>0</v>
      </c>
      <c r="AA89" s="68" t="s">
        <v>46</v>
      </c>
      <c r="AB89" s="69" t="s">
        <v>46</v>
      </c>
      <c r="AC89" s="139" t="s">
        <v>173</v>
      </c>
      <c r="AG89" s="81"/>
      <c r="AJ89" s="87" t="s">
        <v>100</v>
      </c>
      <c r="AK89" s="87">
        <v>14</v>
      </c>
      <c r="BB89" s="140" t="s">
        <v>95</v>
      </c>
      <c r="BM89" s="81">
        <f t="shared" si="2"/>
        <v>0</v>
      </c>
      <c r="BN89" s="81">
        <f t="shared" si="3"/>
        <v>0</v>
      </c>
      <c r="BO89" s="81">
        <f t="shared" si="4"/>
        <v>0</v>
      </c>
      <c r="BP89" s="81">
        <f t="shared" si="5"/>
        <v>0</v>
      </c>
    </row>
    <row r="90" spans="1:68" ht="27" customHeight="1" x14ac:dyDescent="0.25">
      <c r="A90" s="63" t="s">
        <v>174</v>
      </c>
      <c r="B90" s="63" t="s">
        <v>175</v>
      </c>
      <c r="C90" s="36">
        <v>4301135760</v>
      </c>
      <c r="D90" s="350">
        <v>4620207491010</v>
      </c>
      <c r="E90" s="350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99</v>
      </c>
      <c r="M90" s="38" t="s">
        <v>86</v>
      </c>
      <c r="N90" s="38"/>
      <c r="O90" s="37">
        <v>180</v>
      </c>
      <c r="P90" s="38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0" s="352"/>
      <c r="R90" s="352"/>
      <c r="S90" s="352"/>
      <c r="T90" s="353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si="0"/>
        <v>0</v>
      </c>
      <c r="Z90" s="41">
        <f t="shared" si="1"/>
        <v>0</v>
      </c>
      <c r="AA90" s="68" t="s">
        <v>46</v>
      </c>
      <c r="AB90" s="69" t="s">
        <v>46</v>
      </c>
      <c r="AC90" s="141" t="s">
        <v>157</v>
      </c>
      <c r="AG90" s="81"/>
      <c r="AJ90" s="87" t="s">
        <v>100</v>
      </c>
      <c r="AK90" s="87">
        <v>14</v>
      </c>
      <c r="BB90" s="142" t="s">
        <v>95</v>
      </c>
      <c r="BM90" s="81">
        <f t="shared" si="2"/>
        <v>0</v>
      </c>
      <c r="BN90" s="81">
        <f t="shared" si="3"/>
        <v>0</v>
      </c>
      <c r="BO90" s="81">
        <f t="shared" si="4"/>
        <v>0</v>
      </c>
      <c r="BP90" s="81">
        <f t="shared" si="5"/>
        <v>0</v>
      </c>
    </row>
    <row r="91" spans="1:68" ht="27" customHeight="1" x14ac:dyDescent="0.25">
      <c r="A91" s="63" t="s">
        <v>176</v>
      </c>
      <c r="B91" s="63" t="s">
        <v>177</v>
      </c>
      <c r="C91" s="36">
        <v>4301135571</v>
      </c>
      <c r="D91" s="350">
        <v>4607111035028</v>
      </c>
      <c r="E91" s="350"/>
      <c r="F91" s="62">
        <v>0.48</v>
      </c>
      <c r="G91" s="37">
        <v>8</v>
      </c>
      <c r="H91" s="62">
        <v>3.84</v>
      </c>
      <c r="I91" s="62">
        <v>4.4488000000000003</v>
      </c>
      <c r="J91" s="37">
        <v>70</v>
      </c>
      <c r="K91" s="37" t="s">
        <v>96</v>
      </c>
      <c r="L91" s="37" t="s">
        <v>99</v>
      </c>
      <c r="M91" s="38" t="s">
        <v>86</v>
      </c>
      <c r="N91" s="38"/>
      <c r="O91" s="37">
        <v>180</v>
      </c>
      <c r="P91" s="38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1" s="352"/>
      <c r="R91" s="352"/>
      <c r="S91" s="352"/>
      <c r="T91" s="353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43" t="s">
        <v>157</v>
      </c>
      <c r="AG91" s="81"/>
      <c r="AJ91" s="87" t="s">
        <v>100</v>
      </c>
      <c r="AK91" s="87">
        <v>14</v>
      </c>
      <c r="BB91" s="144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178</v>
      </c>
      <c r="B92" s="63" t="s">
        <v>179</v>
      </c>
      <c r="C92" s="36">
        <v>4301135285</v>
      </c>
      <c r="D92" s="350">
        <v>4607111036407</v>
      </c>
      <c r="E92" s="350"/>
      <c r="F92" s="62">
        <v>0.3</v>
      </c>
      <c r="G92" s="37">
        <v>14</v>
      </c>
      <c r="H92" s="62">
        <v>4.2</v>
      </c>
      <c r="I92" s="62">
        <v>4.5292000000000003</v>
      </c>
      <c r="J92" s="37">
        <v>70</v>
      </c>
      <c r="K92" s="37" t="s">
        <v>96</v>
      </c>
      <c r="L92" s="37" t="s">
        <v>99</v>
      </c>
      <c r="M92" s="38" t="s">
        <v>86</v>
      </c>
      <c r="N92" s="38"/>
      <c r="O92" s="37">
        <v>180</v>
      </c>
      <c r="P92" s="38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2" s="352"/>
      <c r="R92" s="352"/>
      <c r="S92" s="352"/>
      <c r="T92" s="353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45" t="s">
        <v>180</v>
      </c>
      <c r="AG92" s="81"/>
      <c r="AJ92" s="87" t="s">
        <v>100</v>
      </c>
      <c r="AK92" s="87">
        <v>14</v>
      </c>
      <c r="BB92" s="146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x14ac:dyDescent="0.2">
      <c r="A93" s="357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58"/>
      <c r="P93" s="354" t="s">
        <v>40</v>
      </c>
      <c r="Q93" s="355"/>
      <c r="R93" s="355"/>
      <c r="S93" s="355"/>
      <c r="T93" s="355"/>
      <c r="U93" s="355"/>
      <c r="V93" s="356"/>
      <c r="W93" s="42" t="s">
        <v>39</v>
      </c>
      <c r="X93" s="43">
        <f>IFERROR(SUM(X87:X92),"0")</f>
        <v>0</v>
      </c>
      <c r="Y93" s="43">
        <f>IFERROR(SUM(Y87:Y92),"0")</f>
        <v>0</v>
      </c>
      <c r="Z93" s="43">
        <f>IFERROR(IF(Z87="",0,Z87),"0")+IFERROR(IF(Z88="",0,Z88),"0")+IFERROR(IF(Z89="",0,Z89),"0")+IFERROR(IF(Z90="",0,Z90),"0")+IFERROR(IF(Z91="",0,Z91),"0")+IFERROR(IF(Z92="",0,Z92),"0")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8"/>
      <c r="P94" s="354" t="s">
        <v>40</v>
      </c>
      <c r="Q94" s="355"/>
      <c r="R94" s="355"/>
      <c r="S94" s="355"/>
      <c r="T94" s="355"/>
      <c r="U94" s="355"/>
      <c r="V94" s="356"/>
      <c r="W94" s="42" t="s">
        <v>0</v>
      </c>
      <c r="X94" s="43">
        <f>IFERROR(SUMPRODUCT(X87:X92*H87:H92),"0")</f>
        <v>0</v>
      </c>
      <c r="Y94" s="43">
        <f>IFERROR(SUMPRODUCT(Y87:Y92*H87:H92),"0")</f>
        <v>0</v>
      </c>
      <c r="Z94" s="42"/>
      <c r="AA94" s="67"/>
      <c r="AB94" s="67"/>
      <c r="AC94" s="67"/>
    </row>
    <row r="95" spans="1:68" ht="16.5" customHeight="1" x14ac:dyDescent="0.25">
      <c r="A95" s="348" t="s">
        <v>181</v>
      </c>
      <c r="B95" s="348"/>
      <c r="C95" s="348"/>
      <c r="D95" s="348"/>
      <c r="E95" s="348"/>
      <c r="F95" s="348"/>
      <c r="G95" s="348"/>
      <c r="H95" s="348"/>
      <c r="I95" s="348"/>
      <c r="J95" s="348"/>
      <c r="K95" s="348"/>
      <c r="L95" s="348"/>
      <c r="M95" s="348"/>
      <c r="N95" s="348"/>
      <c r="O95" s="348"/>
      <c r="P95" s="348"/>
      <c r="Q95" s="348"/>
      <c r="R95" s="348"/>
      <c r="S95" s="348"/>
      <c r="T95" s="348"/>
      <c r="U95" s="348"/>
      <c r="V95" s="348"/>
      <c r="W95" s="348"/>
      <c r="X95" s="348"/>
      <c r="Y95" s="348"/>
      <c r="Z95" s="348"/>
      <c r="AA95" s="65"/>
      <c r="AB95" s="65"/>
      <c r="AC95" s="82"/>
    </row>
    <row r="96" spans="1:68" ht="14.25" customHeight="1" x14ac:dyDescent="0.25">
      <c r="A96" s="349" t="s">
        <v>131</v>
      </c>
      <c r="B96" s="349"/>
      <c r="C96" s="349"/>
      <c r="D96" s="349"/>
      <c r="E96" s="349"/>
      <c r="F96" s="349"/>
      <c r="G96" s="349"/>
      <c r="H96" s="349"/>
      <c r="I96" s="349"/>
      <c r="J96" s="349"/>
      <c r="K96" s="349"/>
      <c r="L96" s="349"/>
      <c r="M96" s="349"/>
      <c r="N96" s="349"/>
      <c r="O96" s="349"/>
      <c r="P96" s="349"/>
      <c r="Q96" s="349"/>
      <c r="R96" s="349"/>
      <c r="S96" s="349"/>
      <c r="T96" s="349"/>
      <c r="U96" s="349"/>
      <c r="V96" s="349"/>
      <c r="W96" s="349"/>
      <c r="X96" s="349"/>
      <c r="Y96" s="349"/>
      <c r="Z96" s="349"/>
      <c r="AA96" s="66"/>
      <c r="AB96" s="66"/>
      <c r="AC96" s="83"/>
    </row>
    <row r="97" spans="1:68" ht="27" customHeight="1" x14ac:dyDescent="0.25">
      <c r="A97" s="63" t="s">
        <v>182</v>
      </c>
      <c r="B97" s="63" t="s">
        <v>183</v>
      </c>
      <c r="C97" s="36">
        <v>4301136070</v>
      </c>
      <c r="D97" s="350">
        <v>4607025784012</v>
      </c>
      <c r="E97" s="350"/>
      <c r="F97" s="62">
        <v>0.09</v>
      </c>
      <c r="G97" s="37">
        <v>24</v>
      </c>
      <c r="H97" s="62">
        <v>2.16</v>
      </c>
      <c r="I97" s="62">
        <v>2.4912000000000001</v>
      </c>
      <c r="J97" s="37">
        <v>126</v>
      </c>
      <c r="K97" s="37" t="s">
        <v>96</v>
      </c>
      <c r="L97" s="37" t="s">
        <v>99</v>
      </c>
      <c r="M97" s="38" t="s">
        <v>86</v>
      </c>
      <c r="N97" s="38"/>
      <c r="O97" s="37">
        <v>180</v>
      </c>
      <c r="P97" s="38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7" s="352"/>
      <c r="R97" s="352"/>
      <c r="S97" s="352"/>
      <c r="T97" s="353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IFERROR(IF(X97="","",X97*0.00936),"")</f>
        <v>0</v>
      </c>
      <c r="AA97" s="68" t="s">
        <v>46</v>
      </c>
      <c r="AB97" s="69" t="s">
        <v>46</v>
      </c>
      <c r="AC97" s="147" t="s">
        <v>184</v>
      </c>
      <c r="AG97" s="81"/>
      <c r="AJ97" s="87" t="s">
        <v>100</v>
      </c>
      <c r="AK97" s="87">
        <v>14</v>
      </c>
      <c r="BB97" s="148" t="s">
        <v>95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27" customHeight="1" x14ac:dyDescent="0.25">
      <c r="A98" s="63" t="s">
        <v>185</v>
      </c>
      <c r="B98" s="63" t="s">
        <v>186</v>
      </c>
      <c r="C98" s="36">
        <v>4301136079</v>
      </c>
      <c r="D98" s="350">
        <v>4607025784319</v>
      </c>
      <c r="E98" s="350"/>
      <c r="F98" s="62">
        <v>0.36</v>
      </c>
      <c r="G98" s="37">
        <v>10</v>
      </c>
      <c r="H98" s="62">
        <v>3.6</v>
      </c>
      <c r="I98" s="62">
        <v>4.2439999999999998</v>
      </c>
      <c r="J98" s="37">
        <v>70</v>
      </c>
      <c r="K98" s="37" t="s">
        <v>96</v>
      </c>
      <c r="L98" s="37" t="s">
        <v>99</v>
      </c>
      <c r="M98" s="38" t="s">
        <v>86</v>
      </c>
      <c r="N98" s="38"/>
      <c r="O98" s="37">
        <v>180</v>
      </c>
      <c r="P98" s="388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8" s="352"/>
      <c r="R98" s="352"/>
      <c r="S98" s="352"/>
      <c r="T98" s="353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IFERROR(IF(X98="","",X98*0.01788),"")</f>
        <v>0</v>
      </c>
      <c r="AA98" s="68" t="s">
        <v>46</v>
      </c>
      <c r="AB98" s="69" t="s">
        <v>46</v>
      </c>
      <c r="AC98" s="149" t="s">
        <v>157</v>
      </c>
      <c r="AG98" s="81"/>
      <c r="AJ98" s="87" t="s">
        <v>100</v>
      </c>
      <c r="AK98" s="87">
        <v>14</v>
      </c>
      <c r="BB98" s="150" t="s">
        <v>95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x14ac:dyDescent="0.2">
      <c r="A99" s="357"/>
      <c r="B99" s="357"/>
      <c r="C99" s="357"/>
      <c r="D99" s="357"/>
      <c r="E99" s="357"/>
      <c r="F99" s="357"/>
      <c r="G99" s="357"/>
      <c r="H99" s="357"/>
      <c r="I99" s="357"/>
      <c r="J99" s="357"/>
      <c r="K99" s="357"/>
      <c r="L99" s="357"/>
      <c r="M99" s="357"/>
      <c r="N99" s="357"/>
      <c r="O99" s="358"/>
      <c r="P99" s="354" t="s">
        <v>40</v>
      </c>
      <c r="Q99" s="355"/>
      <c r="R99" s="355"/>
      <c r="S99" s="355"/>
      <c r="T99" s="355"/>
      <c r="U99" s="355"/>
      <c r="V99" s="356"/>
      <c r="W99" s="42" t="s">
        <v>39</v>
      </c>
      <c r="X99" s="43">
        <f>IFERROR(SUM(X97:X98),"0")</f>
        <v>0</v>
      </c>
      <c r="Y99" s="43">
        <f>IFERROR(SUM(Y97:Y98),"0")</f>
        <v>0</v>
      </c>
      <c r="Z99" s="43">
        <f>IFERROR(IF(Z97="",0,Z97),"0")+IFERROR(IF(Z98="",0,Z98),"0")</f>
        <v>0</v>
      </c>
      <c r="AA99" s="67"/>
      <c r="AB99" s="67"/>
      <c r="AC99" s="67"/>
    </row>
    <row r="100" spans="1:68" x14ac:dyDescent="0.2">
      <c r="A100" s="357"/>
      <c r="B100" s="357"/>
      <c r="C100" s="357"/>
      <c r="D100" s="357"/>
      <c r="E100" s="357"/>
      <c r="F100" s="357"/>
      <c r="G100" s="357"/>
      <c r="H100" s="357"/>
      <c r="I100" s="357"/>
      <c r="J100" s="357"/>
      <c r="K100" s="357"/>
      <c r="L100" s="357"/>
      <c r="M100" s="357"/>
      <c r="N100" s="357"/>
      <c r="O100" s="358"/>
      <c r="P100" s="354" t="s">
        <v>40</v>
      </c>
      <c r="Q100" s="355"/>
      <c r="R100" s="355"/>
      <c r="S100" s="355"/>
      <c r="T100" s="355"/>
      <c r="U100" s="355"/>
      <c r="V100" s="356"/>
      <c r="W100" s="42" t="s">
        <v>0</v>
      </c>
      <c r="X100" s="43">
        <f>IFERROR(SUMPRODUCT(X97:X98*H97:H98),"0")</f>
        <v>0</v>
      </c>
      <c r="Y100" s="43">
        <f>IFERROR(SUMPRODUCT(Y97:Y98*H97:H98),"0")</f>
        <v>0</v>
      </c>
      <c r="Z100" s="42"/>
      <c r="AA100" s="67"/>
      <c r="AB100" s="67"/>
      <c r="AC100" s="67"/>
    </row>
    <row r="101" spans="1:68" ht="16.5" customHeight="1" x14ac:dyDescent="0.25">
      <c r="A101" s="348" t="s">
        <v>187</v>
      </c>
      <c r="B101" s="348"/>
      <c r="C101" s="348"/>
      <c r="D101" s="348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  <c r="U101" s="348"/>
      <c r="V101" s="348"/>
      <c r="W101" s="348"/>
      <c r="X101" s="348"/>
      <c r="Y101" s="348"/>
      <c r="Z101" s="348"/>
      <c r="AA101" s="65"/>
      <c r="AB101" s="65"/>
      <c r="AC101" s="82"/>
    </row>
    <row r="102" spans="1:68" ht="14.25" customHeight="1" x14ac:dyDescent="0.25">
      <c r="A102" s="349" t="s">
        <v>82</v>
      </c>
      <c r="B102" s="349"/>
      <c r="C102" s="349"/>
      <c r="D102" s="349"/>
      <c r="E102" s="349"/>
      <c r="F102" s="349"/>
      <c r="G102" s="349"/>
      <c r="H102" s="349"/>
      <c r="I102" s="349"/>
      <c r="J102" s="349"/>
      <c r="K102" s="349"/>
      <c r="L102" s="349"/>
      <c r="M102" s="349"/>
      <c r="N102" s="349"/>
      <c r="O102" s="349"/>
      <c r="P102" s="349"/>
      <c r="Q102" s="349"/>
      <c r="R102" s="349"/>
      <c r="S102" s="349"/>
      <c r="T102" s="349"/>
      <c r="U102" s="349"/>
      <c r="V102" s="349"/>
      <c r="W102" s="349"/>
      <c r="X102" s="349"/>
      <c r="Y102" s="349"/>
      <c r="Z102" s="349"/>
      <c r="AA102" s="66"/>
      <c r="AB102" s="66"/>
      <c r="AC102" s="83"/>
    </row>
    <row r="103" spans="1:68" ht="27" customHeight="1" x14ac:dyDescent="0.25">
      <c r="A103" s="63" t="s">
        <v>188</v>
      </c>
      <c r="B103" s="63" t="s">
        <v>189</v>
      </c>
      <c r="C103" s="36">
        <v>4301071074</v>
      </c>
      <c r="D103" s="350">
        <v>4620207491157</v>
      </c>
      <c r="E103" s="350"/>
      <c r="F103" s="62">
        <v>0.7</v>
      </c>
      <c r="G103" s="37">
        <v>10</v>
      </c>
      <c r="H103" s="62">
        <v>7</v>
      </c>
      <c r="I103" s="62">
        <v>7.28</v>
      </c>
      <c r="J103" s="37">
        <v>84</v>
      </c>
      <c r="K103" s="37" t="s">
        <v>87</v>
      </c>
      <c r="L103" s="37" t="s">
        <v>99</v>
      </c>
      <c r="M103" s="38" t="s">
        <v>86</v>
      </c>
      <c r="N103" s="38"/>
      <c r="O103" s="37">
        <v>180</v>
      </c>
      <c r="P103" s="38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3" s="352"/>
      <c r="R103" s="352"/>
      <c r="S103" s="352"/>
      <c r="T103" s="353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ref="Y103:Y109" si="6">IFERROR(IF(X103="","",X103),"")</f>
        <v>0</v>
      </c>
      <c r="Z103" s="41">
        <f t="shared" ref="Z103:Z109" si="7">IFERROR(IF(X103="","",X103*0.0155),"")</f>
        <v>0</v>
      </c>
      <c r="AA103" s="68" t="s">
        <v>46</v>
      </c>
      <c r="AB103" s="69" t="s">
        <v>46</v>
      </c>
      <c r="AC103" s="151" t="s">
        <v>190</v>
      </c>
      <c r="AG103" s="81"/>
      <c r="AJ103" s="87" t="s">
        <v>100</v>
      </c>
      <c r="AK103" s="87">
        <v>12</v>
      </c>
      <c r="BB103" s="152" t="s">
        <v>70</v>
      </c>
      <c r="BM103" s="81">
        <f t="shared" ref="BM103:BM109" si="8">IFERROR(X103*I103,"0")</f>
        <v>0</v>
      </c>
      <c r="BN103" s="81">
        <f t="shared" ref="BN103:BN109" si="9">IFERROR(Y103*I103,"0")</f>
        <v>0</v>
      </c>
      <c r="BO103" s="81">
        <f t="shared" ref="BO103:BO109" si="10">IFERROR(X103/J103,"0")</f>
        <v>0</v>
      </c>
      <c r="BP103" s="81">
        <f t="shared" ref="BP103:BP109" si="11">IFERROR(Y103/J103,"0")</f>
        <v>0</v>
      </c>
    </row>
    <row r="104" spans="1:68" ht="27" customHeight="1" x14ac:dyDescent="0.25">
      <c r="A104" s="63" t="s">
        <v>191</v>
      </c>
      <c r="B104" s="63" t="s">
        <v>192</v>
      </c>
      <c r="C104" s="36">
        <v>4301071051</v>
      </c>
      <c r="D104" s="350">
        <v>4607111039262</v>
      </c>
      <c r="E104" s="350"/>
      <c r="F104" s="62">
        <v>0.4</v>
      </c>
      <c r="G104" s="37">
        <v>16</v>
      </c>
      <c r="H104" s="62">
        <v>6.4</v>
      </c>
      <c r="I104" s="62">
        <v>6.7195999999999998</v>
      </c>
      <c r="J104" s="37">
        <v>84</v>
      </c>
      <c r="K104" s="37" t="s">
        <v>87</v>
      </c>
      <c r="L104" s="37" t="s">
        <v>99</v>
      </c>
      <c r="M104" s="38" t="s">
        <v>86</v>
      </c>
      <c r="N104" s="38"/>
      <c r="O104" s="37">
        <v>180</v>
      </c>
      <c r="P104" s="39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352"/>
      <c r="R104" s="352"/>
      <c r="S104" s="352"/>
      <c r="T104" s="353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6"/>
        <v>0</v>
      </c>
      <c r="Z104" s="41">
        <f t="shared" si="7"/>
        <v>0</v>
      </c>
      <c r="AA104" s="68" t="s">
        <v>46</v>
      </c>
      <c r="AB104" s="69" t="s">
        <v>46</v>
      </c>
      <c r="AC104" s="153" t="s">
        <v>150</v>
      </c>
      <c r="AG104" s="81"/>
      <c r="AJ104" s="87" t="s">
        <v>100</v>
      </c>
      <c r="AK104" s="87">
        <v>12</v>
      </c>
      <c r="BB104" s="154" t="s">
        <v>70</v>
      </c>
      <c r="BM104" s="81">
        <f t="shared" si="8"/>
        <v>0</v>
      </c>
      <c r="BN104" s="81">
        <f t="shared" si="9"/>
        <v>0</v>
      </c>
      <c r="BO104" s="81">
        <f t="shared" si="10"/>
        <v>0</v>
      </c>
      <c r="BP104" s="81">
        <f t="shared" si="11"/>
        <v>0</v>
      </c>
    </row>
    <row r="105" spans="1:68" ht="27" customHeight="1" x14ac:dyDescent="0.25">
      <c r="A105" s="63" t="s">
        <v>193</v>
      </c>
      <c r="B105" s="63" t="s">
        <v>194</v>
      </c>
      <c r="C105" s="36">
        <v>4301071038</v>
      </c>
      <c r="D105" s="350">
        <v>4607111039248</v>
      </c>
      <c r="E105" s="350"/>
      <c r="F105" s="62">
        <v>0.7</v>
      </c>
      <c r="G105" s="37">
        <v>10</v>
      </c>
      <c r="H105" s="62">
        <v>7</v>
      </c>
      <c r="I105" s="62">
        <v>7.3</v>
      </c>
      <c r="J105" s="37">
        <v>84</v>
      </c>
      <c r="K105" s="37" t="s">
        <v>87</v>
      </c>
      <c r="L105" s="37" t="s">
        <v>99</v>
      </c>
      <c r="M105" s="38" t="s">
        <v>86</v>
      </c>
      <c r="N105" s="38"/>
      <c r="O105" s="37">
        <v>180</v>
      </c>
      <c r="P105" s="39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52"/>
      <c r="R105" s="352"/>
      <c r="S105" s="352"/>
      <c r="T105" s="353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6"/>
        <v>0</v>
      </c>
      <c r="Z105" s="41">
        <f t="shared" si="7"/>
        <v>0</v>
      </c>
      <c r="AA105" s="68" t="s">
        <v>46</v>
      </c>
      <c r="AB105" s="69" t="s">
        <v>46</v>
      </c>
      <c r="AC105" s="155" t="s">
        <v>150</v>
      </c>
      <c r="AG105" s="81"/>
      <c r="AJ105" s="87" t="s">
        <v>100</v>
      </c>
      <c r="AK105" s="87">
        <v>12</v>
      </c>
      <c r="BB105" s="156" t="s">
        <v>70</v>
      </c>
      <c r="BM105" s="81">
        <f t="shared" si="8"/>
        <v>0</v>
      </c>
      <c r="BN105" s="81">
        <f t="shared" si="9"/>
        <v>0</v>
      </c>
      <c r="BO105" s="81">
        <f t="shared" si="10"/>
        <v>0</v>
      </c>
      <c r="BP105" s="81">
        <f t="shared" si="11"/>
        <v>0</v>
      </c>
    </row>
    <row r="106" spans="1:68" ht="27" customHeight="1" x14ac:dyDescent="0.25">
      <c r="A106" s="63" t="s">
        <v>195</v>
      </c>
      <c r="B106" s="63" t="s">
        <v>196</v>
      </c>
      <c r="C106" s="36">
        <v>4301070979</v>
      </c>
      <c r="D106" s="350">
        <v>4607111037145</v>
      </c>
      <c r="E106" s="350"/>
      <c r="F106" s="62">
        <v>0.8</v>
      </c>
      <c r="G106" s="37">
        <v>8</v>
      </c>
      <c r="H106" s="62">
        <v>6.4</v>
      </c>
      <c r="I106" s="62">
        <v>6.6748000000000003</v>
      </c>
      <c r="J106" s="37">
        <v>84</v>
      </c>
      <c r="K106" s="37" t="s">
        <v>87</v>
      </c>
      <c r="L106" s="37" t="s">
        <v>88</v>
      </c>
      <c r="M106" s="38" t="s">
        <v>86</v>
      </c>
      <c r="N106" s="38"/>
      <c r="O106" s="37">
        <v>180</v>
      </c>
      <c r="P106" s="392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6" s="352"/>
      <c r="R106" s="352"/>
      <c r="S106" s="352"/>
      <c r="T106" s="353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6"/>
        <v>0</v>
      </c>
      <c r="Z106" s="41">
        <f t="shared" si="7"/>
        <v>0</v>
      </c>
      <c r="AA106" s="68" t="s">
        <v>46</v>
      </c>
      <c r="AB106" s="69" t="s">
        <v>46</v>
      </c>
      <c r="AC106" s="157" t="s">
        <v>197</v>
      </c>
      <c r="AG106" s="81"/>
      <c r="AJ106" s="87" t="s">
        <v>89</v>
      </c>
      <c r="AK106" s="87">
        <v>1</v>
      </c>
      <c r="BB106" s="158" t="s">
        <v>70</v>
      </c>
      <c r="BM106" s="81">
        <f t="shared" si="8"/>
        <v>0</v>
      </c>
      <c r="BN106" s="81">
        <f t="shared" si="9"/>
        <v>0</v>
      </c>
      <c r="BO106" s="81">
        <f t="shared" si="10"/>
        <v>0</v>
      </c>
      <c r="BP106" s="81">
        <f t="shared" si="11"/>
        <v>0</v>
      </c>
    </row>
    <row r="107" spans="1:68" ht="27" customHeight="1" x14ac:dyDescent="0.25">
      <c r="A107" s="63" t="s">
        <v>198</v>
      </c>
      <c r="B107" s="63" t="s">
        <v>199</v>
      </c>
      <c r="C107" s="36">
        <v>4301071049</v>
      </c>
      <c r="D107" s="350">
        <v>4607111039293</v>
      </c>
      <c r="E107" s="350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99</v>
      </c>
      <c r="M107" s="38" t="s">
        <v>86</v>
      </c>
      <c r="N107" s="38"/>
      <c r="O107" s="37">
        <v>180</v>
      </c>
      <c r="P107" s="3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52"/>
      <c r="R107" s="352"/>
      <c r="S107" s="352"/>
      <c r="T107" s="353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9" t="s">
        <v>150</v>
      </c>
      <c r="AG107" s="81"/>
      <c r="AJ107" s="87" t="s">
        <v>100</v>
      </c>
      <c r="AK107" s="87">
        <v>12</v>
      </c>
      <c r="BB107" s="160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200</v>
      </c>
      <c r="B108" s="63" t="s">
        <v>201</v>
      </c>
      <c r="C108" s="36">
        <v>4301071039</v>
      </c>
      <c r="D108" s="350">
        <v>4607111039279</v>
      </c>
      <c r="E108" s="350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99</v>
      </c>
      <c r="M108" s="38" t="s">
        <v>86</v>
      </c>
      <c r="N108" s="38"/>
      <c r="O108" s="37">
        <v>180</v>
      </c>
      <c r="P108" s="39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52"/>
      <c r="R108" s="352"/>
      <c r="S108" s="352"/>
      <c r="T108" s="353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61" t="s">
        <v>150</v>
      </c>
      <c r="AG108" s="81"/>
      <c r="AJ108" s="87" t="s">
        <v>100</v>
      </c>
      <c r="AK108" s="87">
        <v>12</v>
      </c>
      <c r="BB108" s="162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202</v>
      </c>
      <c r="B109" s="63" t="s">
        <v>203</v>
      </c>
      <c r="C109" s="36">
        <v>4301070978</v>
      </c>
      <c r="D109" s="350">
        <v>4607111037435</v>
      </c>
      <c r="E109" s="350"/>
      <c r="F109" s="62">
        <v>0.8</v>
      </c>
      <c r="G109" s="37">
        <v>8</v>
      </c>
      <c r="H109" s="62">
        <v>6.4</v>
      </c>
      <c r="I109" s="62">
        <v>6.6859999999999999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395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9" s="352"/>
      <c r="R109" s="352"/>
      <c r="S109" s="352"/>
      <c r="T109" s="353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63" t="s">
        <v>204</v>
      </c>
      <c r="AG109" s="81"/>
      <c r="AJ109" s="87" t="s">
        <v>89</v>
      </c>
      <c r="AK109" s="87">
        <v>1</v>
      </c>
      <c r="BB109" s="164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x14ac:dyDescent="0.2">
      <c r="A110" s="357"/>
      <c r="B110" s="357"/>
      <c r="C110" s="357"/>
      <c r="D110" s="357"/>
      <c r="E110" s="357"/>
      <c r="F110" s="357"/>
      <c r="G110" s="357"/>
      <c r="H110" s="357"/>
      <c r="I110" s="357"/>
      <c r="J110" s="357"/>
      <c r="K110" s="357"/>
      <c r="L110" s="357"/>
      <c r="M110" s="357"/>
      <c r="N110" s="357"/>
      <c r="O110" s="358"/>
      <c r="P110" s="354" t="s">
        <v>40</v>
      </c>
      <c r="Q110" s="355"/>
      <c r="R110" s="355"/>
      <c r="S110" s="355"/>
      <c r="T110" s="355"/>
      <c r="U110" s="355"/>
      <c r="V110" s="356"/>
      <c r="W110" s="42" t="s">
        <v>39</v>
      </c>
      <c r="X110" s="43">
        <f>IFERROR(SUM(X103:X109),"0")</f>
        <v>0</v>
      </c>
      <c r="Y110" s="43">
        <f>IFERROR(SUM(Y103:Y109),"0")</f>
        <v>0</v>
      </c>
      <c r="Z110" s="43">
        <f>IFERROR(IF(Z103="",0,Z103),"0")+IFERROR(IF(Z104="",0,Z104),"0")+IFERROR(IF(Z105="",0,Z105),"0")+IFERROR(IF(Z106="",0,Z106),"0")+IFERROR(IF(Z107="",0,Z107),"0")+IFERROR(IF(Z108="",0,Z108),"0")+IFERROR(IF(Z109="",0,Z109),"0")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357"/>
      <c r="B111" s="357"/>
      <c r="C111" s="357"/>
      <c r="D111" s="357"/>
      <c r="E111" s="357"/>
      <c r="F111" s="357"/>
      <c r="G111" s="357"/>
      <c r="H111" s="357"/>
      <c r="I111" s="357"/>
      <c r="J111" s="357"/>
      <c r="K111" s="357"/>
      <c r="L111" s="357"/>
      <c r="M111" s="357"/>
      <c r="N111" s="357"/>
      <c r="O111" s="358"/>
      <c r="P111" s="354" t="s">
        <v>40</v>
      </c>
      <c r="Q111" s="355"/>
      <c r="R111" s="355"/>
      <c r="S111" s="355"/>
      <c r="T111" s="355"/>
      <c r="U111" s="355"/>
      <c r="V111" s="356"/>
      <c r="W111" s="42" t="s">
        <v>0</v>
      </c>
      <c r="X111" s="43">
        <f>IFERROR(SUMPRODUCT(X103:X109*H103:H109),"0")</f>
        <v>0</v>
      </c>
      <c r="Y111" s="43">
        <f>IFERROR(SUMPRODUCT(Y103:Y109*H103:H109),"0")</f>
        <v>0</v>
      </c>
      <c r="Z111" s="42"/>
      <c r="AA111" s="67"/>
      <c r="AB111" s="67"/>
      <c r="AC111" s="67"/>
    </row>
    <row r="112" spans="1:68" ht="14.25" customHeight="1" x14ac:dyDescent="0.25">
      <c r="A112" s="349" t="s">
        <v>137</v>
      </c>
      <c r="B112" s="349"/>
      <c r="C112" s="349"/>
      <c r="D112" s="349"/>
      <c r="E112" s="349"/>
      <c r="F112" s="349"/>
      <c r="G112" s="349"/>
      <c r="H112" s="349"/>
      <c r="I112" s="349"/>
      <c r="J112" s="349"/>
      <c r="K112" s="349"/>
      <c r="L112" s="349"/>
      <c r="M112" s="349"/>
      <c r="N112" s="349"/>
      <c r="O112" s="349"/>
      <c r="P112" s="349"/>
      <c r="Q112" s="349"/>
      <c r="R112" s="349"/>
      <c r="S112" s="349"/>
      <c r="T112" s="349"/>
      <c r="U112" s="349"/>
      <c r="V112" s="349"/>
      <c r="W112" s="349"/>
      <c r="X112" s="349"/>
      <c r="Y112" s="349"/>
      <c r="Z112" s="349"/>
      <c r="AA112" s="66"/>
      <c r="AB112" s="66"/>
      <c r="AC112" s="83"/>
    </row>
    <row r="113" spans="1:68" ht="27" customHeight="1" x14ac:dyDescent="0.25">
      <c r="A113" s="63" t="s">
        <v>205</v>
      </c>
      <c r="B113" s="63" t="s">
        <v>206</v>
      </c>
      <c r="C113" s="36">
        <v>4301135826</v>
      </c>
      <c r="D113" s="350">
        <v>4620207490983</v>
      </c>
      <c r="E113" s="350"/>
      <c r="F113" s="62">
        <v>0.22</v>
      </c>
      <c r="G113" s="37">
        <v>12</v>
      </c>
      <c r="H113" s="62">
        <v>2.64</v>
      </c>
      <c r="I113" s="62">
        <v>3.3435999999999999</v>
      </c>
      <c r="J113" s="37">
        <v>70</v>
      </c>
      <c r="K113" s="37" t="s">
        <v>96</v>
      </c>
      <c r="L113" s="37" t="s">
        <v>88</v>
      </c>
      <c r="M113" s="38" t="s">
        <v>86</v>
      </c>
      <c r="N113" s="38"/>
      <c r="O113" s="37">
        <v>180</v>
      </c>
      <c r="P113" s="396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352"/>
      <c r="R113" s="352"/>
      <c r="S113" s="352"/>
      <c r="T113" s="353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65" t="s">
        <v>207</v>
      </c>
      <c r="AG113" s="81"/>
      <c r="AJ113" s="87" t="s">
        <v>89</v>
      </c>
      <c r="AK113" s="87">
        <v>1</v>
      </c>
      <c r="BB113" s="166" t="s">
        <v>95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x14ac:dyDescent="0.2">
      <c r="A114" s="357"/>
      <c r="B114" s="357"/>
      <c r="C114" s="357"/>
      <c r="D114" s="357"/>
      <c r="E114" s="357"/>
      <c r="F114" s="357"/>
      <c r="G114" s="357"/>
      <c r="H114" s="357"/>
      <c r="I114" s="357"/>
      <c r="J114" s="357"/>
      <c r="K114" s="357"/>
      <c r="L114" s="357"/>
      <c r="M114" s="357"/>
      <c r="N114" s="357"/>
      <c r="O114" s="358"/>
      <c r="P114" s="354" t="s">
        <v>40</v>
      </c>
      <c r="Q114" s="355"/>
      <c r="R114" s="355"/>
      <c r="S114" s="355"/>
      <c r="T114" s="355"/>
      <c r="U114" s="355"/>
      <c r="V114" s="356"/>
      <c r="W114" s="42" t="s">
        <v>39</v>
      </c>
      <c r="X114" s="43">
        <f>IFERROR(SUM(X113:X113),"0")</f>
        <v>0</v>
      </c>
      <c r="Y114" s="43">
        <f>IFERROR(SUM(Y113:Y113),"0")</f>
        <v>0</v>
      </c>
      <c r="Z114" s="43">
        <f>IFERROR(IF(Z113="",0,Z113),"0")</f>
        <v>0</v>
      </c>
      <c r="AA114" s="67"/>
      <c r="AB114" s="67"/>
      <c r="AC114" s="67"/>
    </row>
    <row r="115" spans="1:68" x14ac:dyDescent="0.2">
      <c r="A115" s="357"/>
      <c r="B115" s="357"/>
      <c r="C115" s="357"/>
      <c r="D115" s="357"/>
      <c r="E115" s="357"/>
      <c r="F115" s="357"/>
      <c r="G115" s="357"/>
      <c r="H115" s="357"/>
      <c r="I115" s="357"/>
      <c r="J115" s="357"/>
      <c r="K115" s="357"/>
      <c r="L115" s="357"/>
      <c r="M115" s="357"/>
      <c r="N115" s="357"/>
      <c r="O115" s="358"/>
      <c r="P115" s="354" t="s">
        <v>40</v>
      </c>
      <c r="Q115" s="355"/>
      <c r="R115" s="355"/>
      <c r="S115" s="355"/>
      <c r="T115" s="355"/>
      <c r="U115" s="355"/>
      <c r="V115" s="356"/>
      <c r="W115" s="42" t="s">
        <v>0</v>
      </c>
      <c r="X115" s="43">
        <f>IFERROR(SUMPRODUCT(X113:X113*H113:H113),"0")</f>
        <v>0</v>
      </c>
      <c r="Y115" s="43">
        <f>IFERROR(SUMPRODUCT(Y113:Y113*H113:H113),"0")</f>
        <v>0</v>
      </c>
      <c r="Z115" s="42"/>
      <c r="AA115" s="67"/>
      <c r="AB115" s="67"/>
      <c r="AC115" s="67"/>
    </row>
    <row r="116" spans="1:68" ht="14.25" customHeight="1" x14ac:dyDescent="0.25">
      <c r="A116" s="349" t="s">
        <v>208</v>
      </c>
      <c r="B116" s="349"/>
      <c r="C116" s="349"/>
      <c r="D116" s="349"/>
      <c r="E116" s="349"/>
      <c r="F116" s="349"/>
      <c r="G116" s="349"/>
      <c r="H116" s="349"/>
      <c r="I116" s="349"/>
      <c r="J116" s="349"/>
      <c r="K116" s="349"/>
      <c r="L116" s="349"/>
      <c r="M116" s="349"/>
      <c r="N116" s="349"/>
      <c r="O116" s="349"/>
      <c r="P116" s="349"/>
      <c r="Q116" s="349"/>
      <c r="R116" s="349"/>
      <c r="S116" s="349"/>
      <c r="T116" s="349"/>
      <c r="U116" s="349"/>
      <c r="V116" s="349"/>
      <c r="W116" s="349"/>
      <c r="X116" s="349"/>
      <c r="Y116" s="349"/>
      <c r="Z116" s="349"/>
      <c r="AA116" s="66"/>
      <c r="AB116" s="66"/>
      <c r="AC116" s="83"/>
    </row>
    <row r="117" spans="1:68" ht="27" customHeight="1" x14ac:dyDescent="0.25">
      <c r="A117" s="63" t="s">
        <v>209</v>
      </c>
      <c r="B117" s="63" t="s">
        <v>210</v>
      </c>
      <c r="C117" s="36">
        <v>4301071094</v>
      </c>
      <c r="D117" s="350">
        <v>4620207491140</v>
      </c>
      <c r="E117" s="350"/>
      <c r="F117" s="62">
        <v>0.6</v>
      </c>
      <c r="G117" s="37">
        <v>10</v>
      </c>
      <c r="H117" s="62">
        <v>6</v>
      </c>
      <c r="I117" s="62">
        <v>6.28</v>
      </c>
      <c r="J117" s="37">
        <v>84</v>
      </c>
      <c r="K117" s="37" t="s">
        <v>87</v>
      </c>
      <c r="L117" s="37" t="s">
        <v>88</v>
      </c>
      <c r="M117" s="38" t="s">
        <v>86</v>
      </c>
      <c r="N117" s="38"/>
      <c r="O117" s="37">
        <v>180</v>
      </c>
      <c r="P117" s="397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352"/>
      <c r="R117" s="352"/>
      <c r="S117" s="352"/>
      <c r="T117" s="353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IFERROR(IF(X117="","",X117*0.0155),"")</f>
        <v>0</v>
      </c>
      <c r="AA117" s="68" t="s">
        <v>46</v>
      </c>
      <c r="AB117" s="69" t="s">
        <v>46</v>
      </c>
      <c r="AC117" s="167" t="s">
        <v>211</v>
      </c>
      <c r="AG117" s="81"/>
      <c r="AJ117" s="87" t="s">
        <v>89</v>
      </c>
      <c r="AK117" s="87">
        <v>1</v>
      </c>
      <c r="BB117" s="168" t="s">
        <v>95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357"/>
      <c r="B118" s="357"/>
      <c r="C118" s="357"/>
      <c r="D118" s="357"/>
      <c r="E118" s="357"/>
      <c r="F118" s="357"/>
      <c r="G118" s="357"/>
      <c r="H118" s="357"/>
      <c r="I118" s="357"/>
      <c r="J118" s="357"/>
      <c r="K118" s="357"/>
      <c r="L118" s="357"/>
      <c r="M118" s="357"/>
      <c r="N118" s="357"/>
      <c r="O118" s="358"/>
      <c r="P118" s="354" t="s">
        <v>40</v>
      </c>
      <c r="Q118" s="355"/>
      <c r="R118" s="355"/>
      <c r="S118" s="355"/>
      <c r="T118" s="355"/>
      <c r="U118" s="355"/>
      <c r="V118" s="356"/>
      <c r="W118" s="42" t="s">
        <v>39</v>
      </c>
      <c r="X118" s="43">
        <f>IFERROR(SUM(X117:X117),"0")</f>
        <v>0</v>
      </c>
      <c r="Y118" s="43">
        <f>IFERROR(SUM(Y117:Y117),"0")</f>
        <v>0</v>
      </c>
      <c r="Z118" s="43">
        <f>IFERROR(IF(Z117="",0,Z117),"0")</f>
        <v>0</v>
      </c>
      <c r="AA118" s="67"/>
      <c r="AB118" s="67"/>
      <c r="AC118" s="67"/>
    </row>
    <row r="119" spans="1:68" x14ac:dyDescent="0.2">
      <c r="A119" s="357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57"/>
      <c r="N119" s="357"/>
      <c r="O119" s="358"/>
      <c r="P119" s="354" t="s">
        <v>40</v>
      </c>
      <c r="Q119" s="355"/>
      <c r="R119" s="355"/>
      <c r="S119" s="355"/>
      <c r="T119" s="355"/>
      <c r="U119" s="355"/>
      <c r="V119" s="356"/>
      <c r="W119" s="42" t="s">
        <v>0</v>
      </c>
      <c r="X119" s="43">
        <f>IFERROR(SUMPRODUCT(X117:X117*H117:H117),"0")</f>
        <v>0</v>
      </c>
      <c r="Y119" s="43">
        <f>IFERROR(SUMPRODUCT(Y117:Y117*H117:H117),"0")</f>
        <v>0</v>
      </c>
      <c r="Z119" s="42"/>
      <c r="AA119" s="67"/>
      <c r="AB119" s="67"/>
      <c r="AC119" s="67"/>
    </row>
    <row r="120" spans="1:68" ht="16.5" customHeight="1" x14ac:dyDescent="0.25">
      <c r="A120" s="348" t="s">
        <v>212</v>
      </c>
      <c r="B120" s="348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65"/>
      <c r="AB120" s="65"/>
      <c r="AC120" s="82"/>
    </row>
    <row r="121" spans="1:68" ht="14.25" customHeight="1" x14ac:dyDescent="0.25">
      <c r="A121" s="349" t="s">
        <v>137</v>
      </c>
      <c r="B121" s="349"/>
      <c r="C121" s="349"/>
      <c r="D121" s="349"/>
      <c r="E121" s="349"/>
      <c r="F121" s="349"/>
      <c r="G121" s="349"/>
      <c r="H121" s="349"/>
      <c r="I121" s="349"/>
      <c r="J121" s="349"/>
      <c r="K121" s="349"/>
      <c r="L121" s="349"/>
      <c r="M121" s="349"/>
      <c r="N121" s="349"/>
      <c r="O121" s="349"/>
      <c r="P121" s="349"/>
      <c r="Q121" s="349"/>
      <c r="R121" s="349"/>
      <c r="S121" s="349"/>
      <c r="T121" s="349"/>
      <c r="U121" s="349"/>
      <c r="V121" s="349"/>
      <c r="W121" s="349"/>
      <c r="X121" s="349"/>
      <c r="Y121" s="349"/>
      <c r="Z121" s="349"/>
      <c r="AA121" s="66"/>
      <c r="AB121" s="66"/>
      <c r="AC121" s="83"/>
    </row>
    <row r="122" spans="1:68" ht="27" customHeight="1" x14ac:dyDescent="0.25">
      <c r="A122" s="63" t="s">
        <v>213</v>
      </c>
      <c r="B122" s="63" t="s">
        <v>214</v>
      </c>
      <c r="C122" s="36">
        <v>4301135555</v>
      </c>
      <c r="D122" s="350">
        <v>4607111034014</v>
      </c>
      <c r="E122" s="350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96</v>
      </c>
      <c r="L122" s="37" t="s">
        <v>99</v>
      </c>
      <c r="M122" s="38" t="s">
        <v>86</v>
      </c>
      <c r="N122" s="38"/>
      <c r="O122" s="37">
        <v>180</v>
      </c>
      <c r="P122" s="39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52"/>
      <c r="R122" s="352"/>
      <c r="S122" s="352"/>
      <c r="T122" s="353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69" t="s">
        <v>215</v>
      </c>
      <c r="AG122" s="81"/>
      <c r="AJ122" s="87" t="s">
        <v>100</v>
      </c>
      <c r="AK122" s="87">
        <v>14</v>
      </c>
      <c r="BB122" s="170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216</v>
      </c>
      <c r="B123" s="63" t="s">
        <v>217</v>
      </c>
      <c r="C123" s="36">
        <v>4301135532</v>
      </c>
      <c r="D123" s="350">
        <v>4607111033994</v>
      </c>
      <c r="E123" s="350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140</v>
      </c>
      <c r="M123" s="38" t="s">
        <v>86</v>
      </c>
      <c r="N123" s="38"/>
      <c r="O123" s="37">
        <v>180</v>
      </c>
      <c r="P123" s="39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52"/>
      <c r="R123" s="352"/>
      <c r="S123" s="352"/>
      <c r="T123" s="353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71" t="s">
        <v>157</v>
      </c>
      <c r="AG123" s="81"/>
      <c r="AJ123" s="87" t="s">
        <v>141</v>
      </c>
      <c r="AK123" s="87">
        <v>70</v>
      </c>
      <c r="BB123" s="172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357"/>
      <c r="B124" s="357"/>
      <c r="C124" s="357"/>
      <c r="D124" s="357"/>
      <c r="E124" s="357"/>
      <c r="F124" s="357"/>
      <c r="G124" s="357"/>
      <c r="H124" s="357"/>
      <c r="I124" s="357"/>
      <c r="J124" s="357"/>
      <c r="K124" s="357"/>
      <c r="L124" s="357"/>
      <c r="M124" s="357"/>
      <c r="N124" s="357"/>
      <c r="O124" s="358"/>
      <c r="P124" s="354" t="s">
        <v>40</v>
      </c>
      <c r="Q124" s="355"/>
      <c r="R124" s="355"/>
      <c r="S124" s="355"/>
      <c r="T124" s="355"/>
      <c r="U124" s="355"/>
      <c r="V124" s="356"/>
      <c r="W124" s="42" t="s">
        <v>39</v>
      </c>
      <c r="X124" s="43">
        <f>IFERROR(SUM(X122:X123),"0")</f>
        <v>0</v>
      </c>
      <c r="Y124" s="43">
        <f>IFERROR(SUM(Y122:Y123),"0")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357"/>
      <c r="B125" s="357"/>
      <c r="C125" s="357"/>
      <c r="D125" s="357"/>
      <c r="E125" s="357"/>
      <c r="F125" s="357"/>
      <c r="G125" s="357"/>
      <c r="H125" s="357"/>
      <c r="I125" s="357"/>
      <c r="J125" s="357"/>
      <c r="K125" s="357"/>
      <c r="L125" s="357"/>
      <c r="M125" s="357"/>
      <c r="N125" s="357"/>
      <c r="O125" s="358"/>
      <c r="P125" s="354" t="s">
        <v>40</v>
      </c>
      <c r="Q125" s="355"/>
      <c r="R125" s="355"/>
      <c r="S125" s="355"/>
      <c r="T125" s="355"/>
      <c r="U125" s="355"/>
      <c r="V125" s="356"/>
      <c r="W125" s="42" t="s">
        <v>0</v>
      </c>
      <c r="X125" s="43">
        <f>IFERROR(SUMPRODUCT(X122:X123*H122:H123),"0")</f>
        <v>0</v>
      </c>
      <c r="Y125" s="43">
        <f>IFERROR(SUMPRODUCT(Y122:Y123*H122:H123),"0")</f>
        <v>0</v>
      </c>
      <c r="Z125" s="42"/>
      <c r="AA125" s="67"/>
      <c r="AB125" s="67"/>
      <c r="AC125" s="67"/>
    </row>
    <row r="126" spans="1:68" ht="16.5" customHeight="1" x14ac:dyDescent="0.25">
      <c r="A126" s="348" t="s">
        <v>218</v>
      </c>
      <c r="B126" s="348"/>
      <c r="C126" s="348"/>
      <c r="D126" s="348"/>
      <c r="E126" s="348"/>
      <c r="F126" s="348"/>
      <c r="G126" s="348"/>
      <c r="H126" s="348"/>
      <c r="I126" s="348"/>
      <c r="J126" s="348"/>
      <c r="K126" s="348"/>
      <c r="L126" s="348"/>
      <c r="M126" s="348"/>
      <c r="N126" s="348"/>
      <c r="O126" s="348"/>
      <c r="P126" s="348"/>
      <c r="Q126" s="348"/>
      <c r="R126" s="348"/>
      <c r="S126" s="348"/>
      <c r="T126" s="348"/>
      <c r="U126" s="348"/>
      <c r="V126" s="348"/>
      <c r="W126" s="348"/>
      <c r="X126" s="348"/>
      <c r="Y126" s="348"/>
      <c r="Z126" s="348"/>
      <c r="AA126" s="65"/>
      <c r="AB126" s="65"/>
      <c r="AC126" s="82"/>
    </row>
    <row r="127" spans="1:68" ht="14.25" customHeight="1" x14ac:dyDescent="0.25">
      <c r="A127" s="349" t="s">
        <v>137</v>
      </c>
      <c r="B127" s="349"/>
      <c r="C127" s="349"/>
      <c r="D127" s="349"/>
      <c r="E127" s="349"/>
      <c r="F127" s="349"/>
      <c r="G127" s="349"/>
      <c r="H127" s="349"/>
      <c r="I127" s="349"/>
      <c r="J127" s="349"/>
      <c r="K127" s="349"/>
      <c r="L127" s="349"/>
      <c r="M127" s="349"/>
      <c r="N127" s="349"/>
      <c r="O127" s="349"/>
      <c r="P127" s="349"/>
      <c r="Q127" s="349"/>
      <c r="R127" s="349"/>
      <c r="S127" s="349"/>
      <c r="T127" s="349"/>
      <c r="U127" s="349"/>
      <c r="V127" s="349"/>
      <c r="W127" s="349"/>
      <c r="X127" s="349"/>
      <c r="Y127" s="349"/>
      <c r="Z127" s="349"/>
      <c r="AA127" s="66"/>
      <c r="AB127" s="66"/>
      <c r="AC127" s="83"/>
    </row>
    <row r="128" spans="1:68" ht="27" customHeight="1" x14ac:dyDescent="0.25">
      <c r="A128" s="63" t="s">
        <v>219</v>
      </c>
      <c r="B128" s="63" t="s">
        <v>220</v>
      </c>
      <c r="C128" s="36">
        <v>4301135824</v>
      </c>
      <c r="D128" s="350">
        <v>4607111039095</v>
      </c>
      <c r="E128" s="350"/>
      <c r="F128" s="62">
        <v>0.25</v>
      </c>
      <c r="G128" s="37">
        <v>12</v>
      </c>
      <c r="H128" s="62">
        <v>3</v>
      </c>
      <c r="I128" s="62">
        <v>3.7480000000000002</v>
      </c>
      <c r="J128" s="37">
        <v>70</v>
      </c>
      <c r="K128" s="37" t="s">
        <v>96</v>
      </c>
      <c r="L128" s="37" t="s">
        <v>88</v>
      </c>
      <c r="M128" s="38" t="s">
        <v>86</v>
      </c>
      <c r="N128" s="38"/>
      <c r="O128" s="37">
        <v>180</v>
      </c>
      <c r="P128" s="400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352"/>
      <c r="R128" s="352"/>
      <c r="S128" s="352"/>
      <c r="T128" s="353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73" t="s">
        <v>221</v>
      </c>
      <c r="AG128" s="81"/>
      <c r="AJ128" s="87" t="s">
        <v>89</v>
      </c>
      <c r="AK128" s="87">
        <v>1</v>
      </c>
      <c r="BB128" s="174" t="s">
        <v>95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t="16.5" customHeight="1" x14ac:dyDescent="0.25">
      <c r="A129" s="63" t="s">
        <v>222</v>
      </c>
      <c r="B129" s="63" t="s">
        <v>223</v>
      </c>
      <c r="C129" s="36">
        <v>4301135550</v>
      </c>
      <c r="D129" s="350">
        <v>4607111034199</v>
      </c>
      <c r="E129" s="350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96</v>
      </c>
      <c r="L129" s="37" t="s">
        <v>99</v>
      </c>
      <c r="M129" s="38" t="s">
        <v>86</v>
      </c>
      <c r="N129" s="38"/>
      <c r="O129" s="37">
        <v>180</v>
      </c>
      <c r="P129" s="40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52"/>
      <c r="R129" s="352"/>
      <c r="S129" s="352"/>
      <c r="T129" s="353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75" t="s">
        <v>224</v>
      </c>
      <c r="AG129" s="81"/>
      <c r="AJ129" s="87" t="s">
        <v>100</v>
      </c>
      <c r="AK129" s="87">
        <v>14</v>
      </c>
      <c r="BB129" s="176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58"/>
      <c r="P130" s="354" t="s">
        <v>40</v>
      </c>
      <c r="Q130" s="355"/>
      <c r="R130" s="355"/>
      <c r="S130" s="355"/>
      <c r="T130" s="355"/>
      <c r="U130" s="355"/>
      <c r="V130" s="356"/>
      <c r="W130" s="42" t="s">
        <v>39</v>
      </c>
      <c r="X130" s="43">
        <f>IFERROR(SUM(X128:X129),"0")</f>
        <v>0</v>
      </c>
      <c r="Y130" s="43">
        <f>IFERROR(SUM(Y128:Y129),"0")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357"/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8"/>
      <c r="P131" s="354" t="s">
        <v>40</v>
      </c>
      <c r="Q131" s="355"/>
      <c r="R131" s="355"/>
      <c r="S131" s="355"/>
      <c r="T131" s="355"/>
      <c r="U131" s="355"/>
      <c r="V131" s="356"/>
      <c r="W131" s="42" t="s">
        <v>0</v>
      </c>
      <c r="X131" s="43">
        <f>IFERROR(SUMPRODUCT(X128:X129*H128:H129),"0")</f>
        <v>0</v>
      </c>
      <c r="Y131" s="43">
        <f>IFERROR(SUMPRODUCT(Y128:Y129*H128:H129),"0")</f>
        <v>0</v>
      </c>
      <c r="Z131" s="42"/>
      <c r="AA131" s="67"/>
      <c r="AB131" s="67"/>
      <c r="AC131" s="67"/>
    </row>
    <row r="132" spans="1:68" ht="16.5" customHeight="1" x14ac:dyDescent="0.25">
      <c r="A132" s="348" t="s">
        <v>225</v>
      </c>
      <c r="B132" s="348"/>
      <c r="C132" s="348"/>
      <c r="D132" s="348"/>
      <c r="E132" s="348"/>
      <c r="F132" s="348"/>
      <c r="G132" s="348"/>
      <c r="H132" s="348"/>
      <c r="I132" s="348"/>
      <c r="J132" s="348"/>
      <c r="K132" s="348"/>
      <c r="L132" s="348"/>
      <c r="M132" s="348"/>
      <c r="N132" s="348"/>
      <c r="O132" s="348"/>
      <c r="P132" s="348"/>
      <c r="Q132" s="348"/>
      <c r="R132" s="348"/>
      <c r="S132" s="348"/>
      <c r="T132" s="348"/>
      <c r="U132" s="348"/>
      <c r="V132" s="348"/>
      <c r="W132" s="348"/>
      <c r="X132" s="348"/>
      <c r="Y132" s="348"/>
      <c r="Z132" s="348"/>
      <c r="AA132" s="65"/>
      <c r="AB132" s="65"/>
      <c r="AC132" s="82"/>
    </row>
    <row r="133" spans="1:68" ht="14.25" customHeight="1" x14ac:dyDescent="0.25">
      <c r="A133" s="349" t="s">
        <v>137</v>
      </c>
      <c r="B133" s="349"/>
      <c r="C133" s="349"/>
      <c r="D133" s="349"/>
      <c r="E133" s="349"/>
      <c r="F133" s="349"/>
      <c r="G133" s="349"/>
      <c r="H133" s="349"/>
      <c r="I133" s="349"/>
      <c r="J133" s="349"/>
      <c r="K133" s="349"/>
      <c r="L133" s="349"/>
      <c r="M133" s="349"/>
      <c r="N133" s="349"/>
      <c r="O133" s="349"/>
      <c r="P133" s="349"/>
      <c r="Q133" s="349"/>
      <c r="R133" s="349"/>
      <c r="S133" s="349"/>
      <c r="T133" s="349"/>
      <c r="U133" s="349"/>
      <c r="V133" s="349"/>
      <c r="W133" s="349"/>
      <c r="X133" s="349"/>
      <c r="Y133" s="349"/>
      <c r="Z133" s="349"/>
      <c r="AA133" s="66"/>
      <c r="AB133" s="66"/>
      <c r="AC133" s="83"/>
    </row>
    <row r="134" spans="1:68" ht="27" customHeight="1" x14ac:dyDescent="0.25">
      <c r="A134" s="63" t="s">
        <v>226</v>
      </c>
      <c r="B134" s="63" t="s">
        <v>227</v>
      </c>
      <c r="C134" s="36">
        <v>4301135753</v>
      </c>
      <c r="D134" s="350">
        <v>4620207490914</v>
      </c>
      <c r="E134" s="350"/>
      <c r="F134" s="62">
        <v>0.2</v>
      </c>
      <c r="G134" s="37">
        <v>12</v>
      </c>
      <c r="H134" s="62">
        <v>2.4</v>
      </c>
      <c r="I134" s="62">
        <v>2.68</v>
      </c>
      <c r="J134" s="37">
        <v>70</v>
      </c>
      <c r="K134" s="37" t="s">
        <v>96</v>
      </c>
      <c r="L134" s="37" t="s">
        <v>88</v>
      </c>
      <c r="M134" s="38" t="s">
        <v>86</v>
      </c>
      <c r="N134" s="38"/>
      <c r="O134" s="37">
        <v>180</v>
      </c>
      <c r="P134" s="40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352"/>
      <c r="R134" s="352"/>
      <c r="S134" s="352"/>
      <c r="T134" s="353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77" t="s">
        <v>215</v>
      </c>
      <c r="AG134" s="81"/>
      <c r="AJ134" s="87" t="s">
        <v>89</v>
      </c>
      <c r="AK134" s="87">
        <v>1</v>
      </c>
      <c r="BB134" s="178" t="s">
        <v>95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27" customHeight="1" x14ac:dyDescent="0.25">
      <c r="A135" s="63" t="s">
        <v>228</v>
      </c>
      <c r="B135" s="63" t="s">
        <v>229</v>
      </c>
      <c r="C135" s="36">
        <v>4301135778</v>
      </c>
      <c r="D135" s="350">
        <v>4620207490853</v>
      </c>
      <c r="E135" s="350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99</v>
      </c>
      <c r="M135" s="38" t="s">
        <v>86</v>
      </c>
      <c r="N135" s="38"/>
      <c r="O135" s="37">
        <v>180</v>
      </c>
      <c r="P135" s="403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352"/>
      <c r="R135" s="352"/>
      <c r="S135" s="352"/>
      <c r="T135" s="353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9" t="s">
        <v>215</v>
      </c>
      <c r="AG135" s="81"/>
      <c r="AJ135" s="87" t="s">
        <v>100</v>
      </c>
      <c r="AK135" s="87">
        <v>14</v>
      </c>
      <c r="BB135" s="180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357"/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57"/>
      <c r="N136" s="357"/>
      <c r="O136" s="358"/>
      <c r="P136" s="354" t="s">
        <v>40</v>
      </c>
      <c r="Q136" s="355"/>
      <c r="R136" s="355"/>
      <c r="S136" s="355"/>
      <c r="T136" s="355"/>
      <c r="U136" s="355"/>
      <c r="V136" s="356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357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57"/>
      <c r="N137" s="357"/>
      <c r="O137" s="358"/>
      <c r="P137" s="354" t="s">
        <v>40</v>
      </c>
      <c r="Q137" s="355"/>
      <c r="R137" s="355"/>
      <c r="S137" s="355"/>
      <c r="T137" s="355"/>
      <c r="U137" s="355"/>
      <c r="V137" s="356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348" t="s">
        <v>230</v>
      </c>
      <c r="B138" s="348"/>
      <c r="C138" s="348"/>
      <c r="D138" s="348"/>
      <c r="E138" s="348"/>
      <c r="F138" s="348"/>
      <c r="G138" s="348"/>
      <c r="H138" s="348"/>
      <c r="I138" s="348"/>
      <c r="J138" s="348"/>
      <c r="K138" s="348"/>
      <c r="L138" s="348"/>
      <c r="M138" s="348"/>
      <c r="N138" s="348"/>
      <c r="O138" s="348"/>
      <c r="P138" s="348"/>
      <c r="Q138" s="348"/>
      <c r="R138" s="348"/>
      <c r="S138" s="348"/>
      <c r="T138" s="348"/>
      <c r="U138" s="348"/>
      <c r="V138" s="348"/>
      <c r="W138" s="348"/>
      <c r="X138" s="348"/>
      <c r="Y138" s="348"/>
      <c r="Z138" s="348"/>
      <c r="AA138" s="65"/>
      <c r="AB138" s="65"/>
      <c r="AC138" s="82"/>
    </row>
    <row r="139" spans="1:68" ht="14.25" customHeight="1" x14ac:dyDescent="0.25">
      <c r="A139" s="349" t="s">
        <v>137</v>
      </c>
      <c r="B139" s="349"/>
      <c r="C139" s="349"/>
      <c r="D139" s="349"/>
      <c r="E139" s="349"/>
      <c r="F139" s="349"/>
      <c r="G139" s="349"/>
      <c r="H139" s="349"/>
      <c r="I139" s="349"/>
      <c r="J139" s="349"/>
      <c r="K139" s="349"/>
      <c r="L139" s="349"/>
      <c r="M139" s="349"/>
      <c r="N139" s="349"/>
      <c r="O139" s="349"/>
      <c r="P139" s="349"/>
      <c r="Q139" s="349"/>
      <c r="R139" s="349"/>
      <c r="S139" s="349"/>
      <c r="T139" s="349"/>
      <c r="U139" s="349"/>
      <c r="V139" s="349"/>
      <c r="W139" s="349"/>
      <c r="X139" s="349"/>
      <c r="Y139" s="349"/>
      <c r="Z139" s="349"/>
      <c r="AA139" s="66"/>
      <c r="AB139" s="66"/>
      <c r="AC139" s="83"/>
    </row>
    <row r="140" spans="1:68" ht="27" customHeight="1" x14ac:dyDescent="0.25">
      <c r="A140" s="63" t="s">
        <v>231</v>
      </c>
      <c r="B140" s="63" t="s">
        <v>232</v>
      </c>
      <c r="C140" s="36">
        <v>4301135570</v>
      </c>
      <c r="D140" s="350">
        <v>4607111035806</v>
      </c>
      <c r="E140" s="350"/>
      <c r="F140" s="62">
        <v>0.25</v>
      </c>
      <c r="G140" s="37">
        <v>12</v>
      </c>
      <c r="H140" s="62">
        <v>3</v>
      </c>
      <c r="I140" s="62">
        <v>3.7035999999999998</v>
      </c>
      <c r="J140" s="37">
        <v>70</v>
      </c>
      <c r="K140" s="37" t="s">
        <v>96</v>
      </c>
      <c r="L140" s="37" t="s">
        <v>99</v>
      </c>
      <c r="M140" s="38" t="s">
        <v>86</v>
      </c>
      <c r="N140" s="38"/>
      <c r="O140" s="37">
        <v>180</v>
      </c>
      <c r="P140" s="40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352"/>
      <c r="R140" s="352"/>
      <c r="S140" s="352"/>
      <c r="T140" s="353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81" t="s">
        <v>233</v>
      </c>
      <c r="AG140" s="81"/>
      <c r="AJ140" s="87" t="s">
        <v>100</v>
      </c>
      <c r="AK140" s="87">
        <v>14</v>
      </c>
      <c r="BB140" s="182" t="s">
        <v>95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357"/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8"/>
      <c r="P141" s="354" t="s">
        <v>40</v>
      </c>
      <c r="Q141" s="355"/>
      <c r="R141" s="355"/>
      <c r="S141" s="355"/>
      <c r="T141" s="355"/>
      <c r="U141" s="355"/>
      <c r="V141" s="356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357"/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57"/>
      <c r="N142" s="357"/>
      <c r="O142" s="358"/>
      <c r="P142" s="354" t="s">
        <v>40</v>
      </c>
      <c r="Q142" s="355"/>
      <c r="R142" s="355"/>
      <c r="S142" s="355"/>
      <c r="T142" s="355"/>
      <c r="U142" s="355"/>
      <c r="V142" s="356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16.5" customHeight="1" x14ac:dyDescent="0.25">
      <c r="A143" s="348" t="s">
        <v>234</v>
      </c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65"/>
      <c r="AB143" s="65"/>
      <c r="AC143" s="82"/>
    </row>
    <row r="144" spans="1:68" ht="14.25" customHeight="1" x14ac:dyDescent="0.25">
      <c r="A144" s="349" t="s">
        <v>137</v>
      </c>
      <c r="B144" s="349"/>
      <c r="C144" s="349"/>
      <c r="D144" s="349"/>
      <c r="E144" s="349"/>
      <c r="F144" s="349"/>
      <c r="G144" s="349"/>
      <c r="H144" s="349"/>
      <c r="I144" s="349"/>
      <c r="J144" s="349"/>
      <c r="K144" s="349"/>
      <c r="L144" s="349"/>
      <c r="M144" s="349"/>
      <c r="N144" s="349"/>
      <c r="O144" s="349"/>
      <c r="P144" s="349"/>
      <c r="Q144" s="349"/>
      <c r="R144" s="349"/>
      <c r="S144" s="349"/>
      <c r="T144" s="349"/>
      <c r="U144" s="349"/>
      <c r="V144" s="349"/>
      <c r="W144" s="349"/>
      <c r="X144" s="349"/>
      <c r="Y144" s="349"/>
      <c r="Z144" s="349"/>
      <c r="AA144" s="66"/>
      <c r="AB144" s="66"/>
      <c r="AC144" s="83"/>
    </row>
    <row r="145" spans="1:68" ht="16.5" customHeight="1" x14ac:dyDescent="0.25">
      <c r="A145" s="63" t="s">
        <v>235</v>
      </c>
      <c r="B145" s="63" t="s">
        <v>236</v>
      </c>
      <c r="C145" s="36">
        <v>4301135607</v>
      </c>
      <c r="D145" s="350">
        <v>4607111039613</v>
      </c>
      <c r="E145" s="350"/>
      <c r="F145" s="62">
        <v>0.09</v>
      </c>
      <c r="G145" s="37">
        <v>30</v>
      </c>
      <c r="H145" s="62">
        <v>2.7</v>
      </c>
      <c r="I145" s="62">
        <v>3.09</v>
      </c>
      <c r="J145" s="37">
        <v>126</v>
      </c>
      <c r="K145" s="37" t="s">
        <v>96</v>
      </c>
      <c r="L145" s="37" t="s">
        <v>99</v>
      </c>
      <c r="M145" s="38" t="s">
        <v>86</v>
      </c>
      <c r="N145" s="38"/>
      <c r="O145" s="37">
        <v>180</v>
      </c>
      <c r="P145" s="40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52"/>
      <c r="R145" s="352"/>
      <c r="S145" s="352"/>
      <c r="T145" s="353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IFERROR(IF(X145="","",X145*0.00936),"")</f>
        <v>0</v>
      </c>
      <c r="AA145" s="68" t="s">
        <v>46</v>
      </c>
      <c r="AB145" s="69" t="s">
        <v>46</v>
      </c>
      <c r="AC145" s="183" t="s">
        <v>221</v>
      </c>
      <c r="AG145" s="81"/>
      <c r="AJ145" s="87" t="s">
        <v>100</v>
      </c>
      <c r="AK145" s="87">
        <v>14</v>
      </c>
      <c r="BB145" s="184" t="s">
        <v>95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57"/>
      <c r="N146" s="357"/>
      <c r="O146" s="358"/>
      <c r="P146" s="354" t="s">
        <v>40</v>
      </c>
      <c r="Q146" s="355"/>
      <c r="R146" s="355"/>
      <c r="S146" s="355"/>
      <c r="T146" s="355"/>
      <c r="U146" s="355"/>
      <c r="V146" s="356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357"/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8"/>
      <c r="P147" s="354" t="s">
        <v>40</v>
      </c>
      <c r="Q147" s="355"/>
      <c r="R147" s="355"/>
      <c r="S147" s="355"/>
      <c r="T147" s="355"/>
      <c r="U147" s="355"/>
      <c r="V147" s="356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16.5" customHeight="1" x14ac:dyDescent="0.25">
      <c r="A148" s="348" t="s">
        <v>237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65"/>
      <c r="AB148" s="65"/>
      <c r="AC148" s="82"/>
    </row>
    <row r="149" spans="1:68" ht="14.25" customHeight="1" x14ac:dyDescent="0.25">
      <c r="A149" s="349" t="s">
        <v>208</v>
      </c>
      <c r="B149" s="349"/>
      <c r="C149" s="349"/>
      <c r="D149" s="349"/>
      <c r="E149" s="349"/>
      <c r="F149" s="349"/>
      <c r="G149" s="349"/>
      <c r="H149" s="349"/>
      <c r="I149" s="349"/>
      <c r="J149" s="349"/>
      <c r="K149" s="349"/>
      <c r="L149" s="349"/>
      <c r="M149" s="349"/>
      <c r="N149" s="349"/>
      <c r="O149" s="349"/>
      <c r="P149" s="349"/>
      <c r="Q149" s="349"/>
      <c r="R149" s="349"/>
      <c r="S149" s="349"/>
      <c r="T149" s="349"/>
      <c r="U149" s="349"/>
      <c r="V149" s="349"/>
      <c r="W149" s="349"/>
      <c r="X149" s="349"/>
      <c r="Y149" s="349"/>
      <c r="Z149" s="349"/>
      <c r="AA149" s="66"/>
      <c r="AB149" s="66"/>
      <c r="AC149" s="83"/>
    </row>
    <row r="150" spans="1:68" ht="27" customHeight="1" x14ac:dyDescent="0.25">
      <c r="A150" s="63" t="s">
        <v>238</v>
      </c>
      <c r="B150" s="63" t="s">
        <v>239</v>
      </c>
      <c r="C150" s="36">
        <v>4301135540</v>
      </c>
      <c r="D150" s="350">
        <v>4607111035646</v>
      </c>
      <c r="E150" s="350"/>
      <c r="F150" s="62">
        <v>0.2</v>
      </c>
      <c r="G150" s="37">
        <v>8</v>
      </c>
      <c r="H150" s="62">
        <v>1.6</v>
      </c>
      <c r="I150" s="62">
        <v>2.12</v>
      </c>
      <c r="J150" s="37">
        <v>72</v>
      </c>
      <c r="K150" s="37" t="s">
        <v>241</v>
      </c>
      <c r="L150" s="37" t="s">
        <v>99</v>
      </c>
      <c r="M150" s="38" t="s">
        <v>86</v>
      </c>
      <c r="N150" s="38"/>
      <c r="O150" s="37">
        <v>180</v>
      </c>
      <c r="P150" s="40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352"/>
      <c r="R150" s="352"/>
      <c r="S150" s="352"/>
      <c r="T150" s="353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IFERROR(IF(X150="","",X150*0.01157),"")</f>
        <v>0</v>
      </c>
      <c r="AA150" s="68" t="s">
        <v>46</v>
      </c>
      <c r="AB150" s="69" t="s">
        <v>46</v>
      </c>
      <c r="AC150" s="185" t="s">
        <v>240</v>
      </c>
      <c r="AG150" s="81"/>
      <c r="AJ150" s="87" t="s">
        <v>100</v>
      </c>
      <c r="AK150" s="87">
        <v>6</v>
      </c>
      <c r="BB150" s="186" t="s">
        <v>95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x14ac:dyDescent="0.2">
      <c r="A151" s="357"/>
      <c r="B151" s="357"/>
      <c r="C151" s="357"/>
      <c r="D151" s="357"/>
      <c r="E151" s="357"/>
      <c r="F151" s="357"/>
      <c r="G151" s="357"/>
      <c r="H151" s="357"/>
      <c r="I151" s="357"/>
      <c r="J151" s="357"/>
      <c r="K151" s="357"/>
      <c r="L151" s="357"/>
      <c r="M151" s="357"/>
      <c r="N151" s="357"/>
      <c r="O151" s="358"/>
      <c r="P151" s="354" t="s">
        <v>40</v>
      </c>
      <c r="Q151" s="355"/>
      <c r="R151" s="355"/>
      <c r="S151" s="355"/>
      <c r="T151" s="355"/>
      <c r="U151" s="355"/>
      <c r="V151" s="356"/>
      <c r="W151" s="42" t="s">
        <v>39</v>
      </c>
      <c r="X151" s="43">
        <f>IFERROR(SUM(X150:X150),"0")</f>
        <v>0</v>
      </c>
      <c r="Y151" s="43">
        <f>IFERROR(SUM(Y150:Y150),"0")</f>
        <v>0</v>
      </c>
      <c r="Z151" s="43">
        <f>IFERROR(IF(Z150="",0,Z150),"0")</f>
        <v>0</v>
      </c>
      <c r="AA151" s="67"/>
      <c r="AB151" s="67"/>
      <c r="AC151" s="67"/>
    </row>
    <row r="152" spans="1:68" x14ac:dyDescent="0.2">
      <c r="A152" s="357"/>
      <c r="B152" s="357"/>
      <c r="C152" s="357"/>
      <c r="D152" s="357"/>
      <c r="E152" s="357"/>
      <c r="F152" s="357"/>
      <c r="G152" s="357"/>
      <c r="H152" s="357"/>
      <c r="I152" s="357"/>
      <c r="J152" s="357"/>
      <c r="K152" s="357"/>
      <c r="L152" s="357"/>
      <c r="M152" s="357"/>
      <c r="N152" s="357"/>
      <c r="O152" s="358"/>
      <c r="P152" s="354" t="s">
        <v>40</v>
      </c>
      <c r="Q152" s="355"/>
      <c r="R152" s="355"/>
      <c r="S152" s="355"/>
      <c r="T152" s="355"/>
      <c r="U152" s="355"/>
      <c r="V152" s="356"/>
      <c r="W152" s="42" t="s">
        <v>0</v>
      </c>
      <c r="X152" s="43">
        <f>IFERROR(SUMPRODUCT(X150:X150*H150:H150),"0")</f>
        <v>0</v>
      </c>
      <c r="Y152" s="43">
        <f>IFERROR(SUMPRODUCT(Y150:Y150*H150:H150),"0")</f>
        <v>0</v>
      </c>
      <c r="Z152" s="42"/>
      <c r="AA152" s="67"/>
      <c r="AB152" s="67"/>
      <c r="AC152" s="67"/>
    </row>
    <row r="153" spans="1:68" ht="16.5" customHeight="1" x14ac:dyDescent="0.25">
      <c r="A153" s="348" t="s">
        <v>242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65"/>
      <c r="AB153" s="65"/>
      <c r="AC153" s="82"/>
    </row>
    <row r="154" spans="1:68" ht="14.25" customHeight="1" x14ac:dyDescent="0.25">
      <c r="A154" s="349" t="s">
        <v>137</v>
      </c>
      <c r="B154" s="349"/>
      <c r="C154" s="349"/>
      <c r="D154" s="349"/>
      <c r="E154" s="349"/>
      <c r="F154" s="349"/>
      <c r="G154" s="349"/>
      <c r="H154" s="349"/>
      <c r="I154" s="349"/>
      <c r="J154" s="349"/>
      <c r="K154" s="349"/>
      <c r="L154" s="349"/>
      <c r="M154" s="349"/>
      <c r="N154" s="349"/>
      <c r="O154" s="349"/>
      <c r="P154" s="349"/>
      <c r="Q154" s="349"/>
      <c r="R154" s="349"/>
      <c r="S154" s="349"/>
      <c r="T154" s="349"/>
      <c r="U154" s="349"/>
      <c r="V154" s="349"/>
      <c r="W154" s="349"/>
      <c r="X154" s="349"/>
      <c r="Y154" s="349"/>
      <c r="Z154" s="349"/>
      <c r="AA154" s="66"/>
      <c r="AB154" s="66"/>
      <c r="AC154" s="83"/>
    </row>
    <row r="155" spans="1:68" ht="27" customHeight="1" x14ac:dyDescent="0.25">
      <c r="A155" s="63" t="s">
        <v>243</v>
      </c>
      <c r="B155" s="63" t="s">
        <v>244</v>
      </c>
      <c r="C155" s="36">
        <v>4301135591</v>
      </c>
      <c r="D155" s="350">
        <v>4607111036568</v>
      </c>
      <c r="E155" s="350"/>
      <c r="F155" s="62">
        <v>0.28000000000000003</v>
      </c>
      <c r="G155" s="37">
        <v>6</v>
      </c>
      <c r="H155" s="62">
        <v>1.68</v>
      </c>
      <c r="I155" s="62">
        <v>2.1017999999999999</v>
      </c>
      <c r="J155" s="37">
        <v>140</v>
      </c>
      <c r="K155" s="37" t="s">
        <v>96</v>
      </c>
      <c r="L155" s="37" t="s">
        <v>99</v>
      </c>
      <c r="M155" s="38" t="s">
        <v>86</v>
      </c>
      <c r="N155" s="38"/>
      <c r="O155" s="37">
        <v>180</v>
      </c>
      <c r="P155" s="40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352"/>
      <c r="R155" s="352"/>
      <c r="S155" s="352"/>
      <c r="T155" s="353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IFERROR(IF(X155="","",X155*0.00941),"")</f>
        <v>0</v>
      </c>
      <c r="AA155" s="68" t="s">
        <v>46</v>
      </c>
      <c r="AB155" s="69" t="s">
        <v>46</v>
      </c>
      <c r="AC155" s="187" t="s">
        <v>245</v>
      </c>
      <c r="AG155" s="81"/>
      <c r="AJ155" s="87" t="s">
        <v>100</v>
      </c>
      <c r="AK155" s="87">
        <v>14</v>
      </c>
      <c r="BB155" s="188" t="s">
        <v>95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357"/>
      <c r="B156" s="357"/>
      <c r="C156" s="357"/>
      <c r="D156" s="357"/>
      <c r="E156" s="357"/>
      <c r="F156" s="357"/>
      <c r="G156" s="357"/>
      <c r="H156" s="357"/>
      <c r="I156" s="357"/>
      <c r="J156" s="357"/>
      <c r="K156" s="357"/>
      <c r="L156" s="357"/>
      <c r="M156" s="357"/>
      <c r="N156" s="357"/>
      <c r="O156" s="358"/>
      <c r="P156" s="354" t="s">
        <v>40</v>
      </c>
      <c r="Q156" s="355"/>
      <c r="R156" s="355"/>
      <c r="S156" s="355"/>
      <c r="T156" s="355"/>
      <c r="U156" s="355"/>
      <c r="V156" s="356"/>
      <c r="W156" s="42" t="s">
        <v>39</v>
      </c>
      <c r="X156" s="43">
        <f>IFERROR(SUM(X155:X155),"0")</f>
        <v>0</v>
      </c>
      <c r="Y156" s="43">
        <f>IFERROR(SUM(Y155:Y155),"0")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357"/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57"/>
      <c r="N157" s="357"/>
      <c r="O157" s="358"/>
      <c r="P157" s="354" t="s">
        <v>40</v>
      </c>
      <c r="Q157" s="355"/>
      <c r="R157" s="355"/>
      <c r="S157" s="355"/>
      <c r="T157" s="355"/>
      <c r="U157" s="355"/>
      <c r="V157" s="356"/>
      <c r="W157" s="42" t="s">
        <v>0</v>
      </c>
      <c r="X157" s="43">
        <f>IFERROR(SUMPRODUCT(X155:X155*H155:H155),"0")</f>
        <v>0</v>
      </c>
      <c r="Y157" s="43">
        <f>IFERROR(SUMPRODUCT(Y155:Y155*H155:H155),"0")</f>
        <v>0</v>
      </c>
      <c r="Z157" s="42"/>
      <c r="AA157" s="67"/>
      <c r="AB157" s="67"/>
      <c r="AC157" s="67"/>
    </row>
    <row r="158" spans="1:68" ht="27.75" customHeight="1" x14ac:dyDescent="0.2">
      <c r="A158" s="347" t="s">
        <v>246</v>
      </c>
      <c r="B158" s="347"/>
      <c r="C158" s="347"/>
      <c r="D158" s="347"/>
      <c r="E158" s="347"/>
      <c r="F158" s="347"/>
      <c r="G158" s="347"/>
      <c r="H158" s="347"/>
      <c r="I158" s="347"/>
      <c r="J158" s="347"/>
      <c r="K158" s="347"/>
      <c r="L158" s="347"/>
      <c r="M158" s="347"/>
      <c r="N158" s="347"/>
      <c r="O158" s="347"/>
      <c r="P158" s="347"/>
      <c r="Q158" s="347"/>
      <c r="R158" s="347"/>
      <c r="S158" s="347"/>
      <c r="T158" s="347"/>
      <c r="U158" s="347"/>
      <c r="V158" s="347"/>
      <c r="W158" s="347"/>
      <c r="X158" s="347"/>
      <c r="Y158" s="347"/>
      <c r="Z158" s="347"/>
      <c r="AA158" s="54"/>
      <c r="AB158" s="54"/>
      <c r="AC158" s="54"/>
    </row>
    <row r="159" spans="1:68" ht="16.5" customHeight="1" x14ac:dyDescent="0.25">
      <c r="A159" s="348" t="s">
        <v>247</v>
      </c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65"/>
      <c r="AB159" s="65"/>
      <c r="AC159" s="82"/>
    </row>
    <row r="160" spans="1:68" ht="14.25" customHeight="1" x14ac:dyDescent="0.25">
      <c r="A160" s="349" t="s">
        <v>82</v>
      </c>
      <c r="B160" s="349"/>
      <c r="C160" s="349"/>
      <c r="D160" s="349"/>
      <c r="E160" s="349"/>
      <c r="F160" s="349"/>
      <c r="G160" s="349"/>
      <c r="H160" s="349"/>
      <c r="I160" s="349"/>
      <c r="J160" s="349"/>
      <c r="K160" s="349"/>
      <c r="L160" s="349"/>
      <c r="M160" s="349"/>
      <c r="N160" s="349"/>
      <c r="O160" s="349"/>
      <c r="P160" s="349"/>
      <c r="Q160" s="349"/>
      <c r="R160" s="349"/>
      <c r="S160" s="349"/>
      <c r="T160" s="349"/>
      <c r="U160" s="349"/>
      <c r="V160" s="349"/>
      <c r="W160" s="349"/>
      <c r="X160" s="349"/>
      <c r="Y160" s="349"/>
      <c r="Z160" s="349"/>
      <c r="AA160" s="66"/>
      <c r="AB160" s="66"/>
      <c r="AC160" s="83"/>
    </row>
    <row r="161" spans="1:68" ht="16.5" customHeight="1" x14ac:dyDescent="0.25">
      <c r="A161" s="63" t="s">
        <v>248</v>
      </c>
      <c r="B161" s="63" t="s">
        <v>249</v>
      </c>
      <c r="C161" s="36">
        <v>4301071062</v>
      </c>
      <c r="D161" s="350">
        <v>4607111036384</v>
      </c>
      <c r="E161" s="350"/>
      <c r="F161" s="62">
        <v>5</v>
      </c>
      <c r="G161" s="37">
        <v>1</v>
      </c>
      <c r="H161" s="62">
        <v>5</v>
      </c>
      <c r="I161" s="62">
        <v>5.2106000000000003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180</v>
      </c>
      <c r="P161" s="408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352"/>
      <c r="R161" s="352"/>
      <c r="S161" s="352"/>
      <c r="T161" s="353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189" t="s">
        <v>250</v>
      </c>
      <c r="AG161" s="81"/>
      <c r="AJ161" s="87" t="s">
        <v>89</v>
      </c>
      <c r="AK161" s="87">
        <v>1</v>
      </c>
      <c r="BB161" s="190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251</v>
      </c>
      <c r="B162" s="63" t="s">
        <v>252</v>
      </c>
      <c r="C162" s="36">
        <v>4301071050</v>
      </c>
      <c r="D162" s="350">
        <v>4607111036216</v>
      </c>
      <c r="E162" s="350"/>
      <c r="F162" s="62">
        <v>5</v>
      </c>
      <c r="G162" s="37">
        <v>1</v>
      </c>
      <c r="H162" s="62">
        <v>5</v>
      </c>
      <c r="I162" s="62">
        <v>5.2131999999999996</v>
      </c>
      <c r="J162" s="37">
        <v>144</v>
      </c>
      <c r="K162" s="37" t="s">
        <v>87</v>
      </c>
      <c r="L162" s="37" t="s">
        <v>99</v>
      </c>
      <c r="M162" s="38" t="s">
        <v>86</v>
      </c>
      <c r="N162" s="38"/>
      <c r="O162" s="37">
        <v>180</v>
      </c>
      <c r="P162" s="40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352"/>
      <c r="R162" s="352"/>
      <c r="S162" s="352"/>
      <c r="T162" s="353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91" t="s">
        <v>253</v>
      </c>
      <c r="AG162" s="81"/>
      <c r="AJ162" s="87" t="s">
        <v>100</v>
      </c>
      <c r="AK162" s="87">
        <v>12</v>
      </c>
      <c r="BB162" s="192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357"/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57"/>
      <c r="N163" s="357"/>
      <c r="O163" s="358"/>
      <c r="P163" s="354" t="s">
        <v>40</v>
      </c>
      <c r="Q163" s="355"/>
      <c r="R163" s="355"/>
      <c r="S163" s="355"/>
      <c r="T163" s="355"/>
      <c r="U163" s="355"/>
      <c r="V163" s="356"/>
      <c r="W163" s="42" t="s">
        <v>39</v>
      </c>
      <c r="X163" s="43">
        <f>IFERROR(SUM(X161:X162),"0")</f>
        <v>0</v>
      </c>
      <c r="Y163" s="43">
        <f>IFERROR(SUM(Y161:Y162),"0")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357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57"/>
      <c r="N164" s="357"/>
      <c r="O164" s="358"/>
      <c r="P164" s="354" t="s">
        <v>40</v>
      </c>
      <c r="Q164" s="355"/>
      <c r="R164" s="355"/>
      <c r="S164" s="355"/>
      <c r="T164" s="355"/>
      <c r="U164" s="355"/>
      <c r="V164" s="356"/>
      <c r="W164" s="42" t="s">
        <v>0</v>
      </c>
      <c r="X164" s="43">
        <f>IFERROR(SUMPRODUCT(X161:X162*H161:H162),"0")</f>
        <v>0</v>
      </c>
      <c r="Y164" s="43">
        <f>IFERROR(SUMPRODUCT(Y161:Y162*H161:H162),"0")</f>
        <v>0</v>
      </c>
      <c r="Z164" s="42"/>
      <c r="AA164" s="67"/>
      <c r="AB164" s="67"/>
      <c r="AC164" s="67"/>
    </row>
    <row r="165" spans="1:68" ht="27.75" customHeight="1" x14ac:dyDescent="0.2">
      <c r="A165" s="347" t="s">
        <v>254</v>
      </c>
      <c r="B165" s="347"/>
      <c r="C165" s="347"/>
      <c r="D165" s="347"/>
      <c r="E165" s="347"/>
      <c r="F165" s="347"/>
      <c r="G165" s="347"/>
      <c r="H165" s="347"/>
      <c r="I165" s="347"/>
      <c r="J165" s="347"/>
      <c r="K165" s="347"/>
      <c r="L165" s="347"/>
      <c r="M165" s="347"/>
      <c r="N165" s="347"/>
      <c r="O165" s="347"/>
      <c r="P165" s="347"/>
      <c r="Q165" s="347"/>
      <c r="R165" s="347"/>
      <c r="S165" s="347"/>
      <c r="T165" s="347"/>
      <c r="U165" s="347"/>
      <c r="V165" s="347"/>
      <c r="W165" s="347"/>
      <c r="X165" s="347"/>
      <c r="Y165" s="347"/>
      <c r="Z165" s="347"/>
      <c r="AA165" s="54"/>
      <c r="AB165" s="54"/>
      <c r="AC165" s="54"/>
    </row>
    <row r="166" spans="1:68" ht="16.5" customHeight="1" x14ac:dyDescent="0.25">
      <c r="A166" s="348" t="s">
        <v>255</v>
      </c>
      <c r="B166" s="348"/>
      <c r="C166" s="348"/>
      <c r="D166" s="348"/>
      <c r="E166" s="348"/>
      <c r="F166" s="348"/>
      <c r="G166" s="348"/>
      <c r="H166" s="348"/>
      <c r="I166" s="348"/>
      <c r="J166" s="348"/>
      <c r="K166" s="348"/>
      <c r="L166" s="348"/>
      <c r="M166" s="348"/>
      <c r="N166" s="348"/>
      <c r="O166" s="348"/>
      <c r="P166" s="348"/>
      <c r="Q166" s="348"/>
      <c r="R166" s="348"/>
      <c r="S166" s="348"/>
      <c r="T166" s="348"/>
      <c r="U166" s="348"/>
      <c r="V166" s="348"/>
      <c r="W166" s="348"/>
      <c r="X166" s="348"/>
      <c r="Y166" s="348"/>
      <c r="Z166" s="348"/>
      <c r="AA166" s="65"/>
      <c r="AB166" s="65"/>
      <c r="AC166" s="82"/>
    </row>
    <row r="167" spans="1:68" ht="14.25" customHeight="1" x14ac:dyDescent="0.25">
      <c r="A167" s="349" t="s">
        <v>91</v>
      </c>
      <c r="B167" s="349"/>
      <c r="C167" s="349"/>
      <c r="D167" s="349"/>
      <c r="E167" s="349"/>
      <c r="F167" s="349"/>
      <c r="G167" s="349"/>
      <c r="H167" s="349"/>
      <c r="I167" s="349"/>
      <c r="J167" s="349"/>
      <c r="K167" s="349"/>
      <c r="L167" s="349"/>
      <c r="M167" s="349"/>
      <c r="N167" s="349"/>
      <c r="O167" s="349"/>
      <c r="P167" s="349"/>
      <c r="Q167" s="349"/>
      <c r="R167" s="349"/>
      <c r="S167" s="349"/>
      <c r="T167" s="349"/>
      <c r="U167" s="349"/>
      <c r="V167" s="349"/>
      <c r="W167" s="349"/>
      <c r="X167" s="349"/>
      <c r="Y167" s="349"/>
      <c r="Z167" s="349"/>
      <c r="AA167" s="66"/>
      <c r="AB167" s="66"/>
      <c r="AC167" s="83"/>
    </row>
    <row r="168" spans="1:68" ht="16.5" customHeight="1" x14ac:dyDescent="0.25">
      <c r="A168" s="63" t="s">
        <v>256</v>
      </c>
      <c r="B168" s="63" t="s">
        <v>257</v>
      </c>
      <c r="C168" s="36">
        <v>4301132179</v>
      </c>
      <c r="D168" s="350">
        <v>4607111035691</v>
      </c>
      <c r="E168" s="350"/>
      <c r="F168" s="62">
        <v>0.25</v>
      </c>
      <c r="G168" s="37">
        <v>12</v>
      </c>
      <c r="H168" s="62">
        <v>3</v>
      </c>
      <c r="I168" s="62">
        <v>3.3879999999999999</v>
      </c>
      <c r="J168" s="37">
        <v>70</v>
      </c>
      <c r="K168" s="37" t="s">
        <v>96</v>
      </c>
      <c r="L168" s="37" t="s">
        <v>99</v>
      </c>
      <c r="M168" s="38" t="s">
        <v>86</v>
      </c>
      <c r="N168" s="38"/>
      <c r="O168" s="37">
        <v>365</v>
      </c>
      <c r="P168" s="41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352"/>
      <c r="R168" s="352"/>
      <c r="S168" s="352"/>
      <c r="T168" s="353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193" t="s">
        <v>258</v>
      </c>
      <c r="AG168" s="81"/>
      <c r="AJ168" s="87" t="s">
        <v>100</v>
      </c>
      <c r="AK168" s="87">
        <v>14</v>
      </c>
      <c r="BB168" s="194" t="s">
        <v>95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259</v>
      </c>
      <c r="B169" s="63" t="s">
        <v>260</v>
      </c>
      <c r="C169" s="36">
        <v>4301132182</v>
      </c>
      <c r="D169" s="350">
        <v>4607111035721</v>
      </c>
      <c r="E169" s="350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99</v>
      </c>
      <c r="M169" s="38" t="s">
        <v>86</v>
      </c>
      <c r="N169" s="38"/>
      <c r="O169" s="37">
        <v>365</v>
      </c>
      <c r="P169" s="4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352"/>
      <c r="R169" s="352"/>
      <c r="S169" s="352"/>
      <c r="T169" s="353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95" t="s">
        <v>261</v>
      </c>
      <c r="AG169" s="81"/>
      <c r="AJ169" s="87" t="s">
        <v>100</v>
      </c>
      <c r="AK169" s="87">
        <v>14</v>
      </c>
      <c r="BB169" s="196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262</v>
      </c>
      <c r="B170" s="63" t="s">
        <v>263</v>
      </c>
      <c r="C170" s="36">
        <v>4301132170</v>
      </c>
      <c r="D170" s="350">
        <v>4607111038487</v>
      </c>
      <c r="E170" s="350"/>
      <c r="F170" s="62">
        <v>0.25</v>
      </c>
      <c r="G170" s="37">
        <v>12</v>
      </c>
      <c r="H170" s="62">
        <v>3</v>
      </c>
      <c r="I170" s="62">
        <v>3.7360000000000002</v>
      </c>
      <c r="J170" s="37">
        <v>70</v>
      </c>
      <c r="K170" s="37" t="s">
        <v>96</v>
      </c>
      <c r="L170" s="37" t="s">
        <v>99</v>
      </c>
      <c r="M170" s="38" t="s">
        <v>86</v>
      </c>
      <c r="N170" s="38"/>
      <c r="O170" s="37">
        <v>180</v>
      </c>
      <c r="P170" s="41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352"/>
      <c r="R170" s="352"/>
      <c r="S170" s="352"/>
      <c r="T170" s="353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7" t="s">
        <v>264</v>
      </c>
      <c r="AG170" s="81"/>
      <c r="AJ170" s="87" t="s">
        <v>100</v>
      </c>
      <c r="AK170" s="87">
        <v>14</v>
      </c>
      <c r="BB170" s="198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357"/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8"/>
      <c r="P171" s="354" t="s">
        <v>40</v>
      </c>
      <c r="Q171" s="355"/>
      <c r="R171" s="355"/>
      <c r="S171" s="355"/>
      <c r="T171" s="355"/>
      <c r="U171" s="355"/>
      <c r="V171" s="356"/>
      <c r="W171" s="42" t="s">
        <v>39</v>
      </c>
      <c r="X171" s="43">
        <f>IFERROR(SUM(X168:X170),"0")</f>
        <v>0</v>
      </c>
      <c r="Y171" s="43">
        <f>IFERROR(SUM(Y168:Y170),"0")</f>
        <v>0</v>
      </c>
      <c r="Z171" s="43">
        <f>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357"/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57"/>
      <c r="N172" s="357"/>
      <c r="O172" s="358"/>
      <c r="P172" s="354" t="s">
        <v>40</v>
      </c>
      <c r="Q172" s="355"/>
      <c r="R172" s="355"/>
      <c r="S172" s="355"/>
      <c r="T172" s="355"/>
      <c r="U172" s="355"/>
      <c r="V172" s="356"/>
      <c r="W172" s="42" t="s">
        <v>0</v>
      </c>
      <c r="X172" s="43">
        <f>IFERROR(SUMPRODUCT(X168:X170*H168:H170),"0")</f>
        <v>0</v>
      </c>
      <c r="Y172" s="43">
        <f>IFERROR(SUMPRODUCT(Y168:Y170*H168:H170),"0")</f>
        <v>0</v>
      </c>
      <c r="Z172" s="42"/>
      <c r="AA172" s="67"/>
      <c r="AB172" s="67"/>
      <c r="AC172" s="67"/>
    </row>
    <row r="173" spans="1:68" ht="14.25" customHeight="1" x14ac:dyDescent="0.25">
      <c r="A173" s="349" t="s">
        <v>265</v>
      </c>
      <c r="B173" s="349"/>
      <c r="C173" s="349"/>
      <c r="D173" s="349"/>
      <c r="E173" s="349"/>
      <c r="F173" s="349"/>
      <c r="G173" s="349"/>
      <c r="H173" s="349"/>
      <c r="I173" s="349"/>
      <c r="J173" s="349"/>
      <c r="K173" s="349"/>
      <c r="L173" s="349"/>
      <c r="M173" s="349"/>
      <c r="N173" s="349"/>
      <c r="O173" s="349"/>
      <c r="P173" s="349"/>
      <c r="Q173" s="349"/>
      <c r="R173" s="349"/>
      <c r="S173" s="349"/>
      <c r="T173" s="349"/>
      <c r="U173" s="349"/>
      <c r="V173" s="349"/>
      <c r="W173" s="349"/>
      <c r="X173" s="349"/>
      <c r="Y173" s="349"/>
      <c r="Z173" s="349"/>
      <c r="AA173" s="66"/>
      <c r="AB173" s="66"/>
      <c r="AC173" s="83"/>
    </row>
    <row r="174" spans="1:68" ht="27" customHeight="1" x14ac:dyDescent="0.25">
      <c r="A174" s="63" t="s">
        <v>266</v>
      </c>
      <c r="B174" s="63" t="s">
        <v>267</v>
      </c>
      <c r="C174" s="36">
        <v>4301051855</v>
      </c>
      <c r="D174" s="350">
        <v>4680115885875</v>
      </c>
      <c r="E174" s="350"/>
      <c r="F174" s="62">
        <v>1</v>
      </c>
      <c r="G174" s="37">
        <v>9</v>
      </c>
      <c r="H174" s="62">
        <v>9</v>
      </c>
      <c r="I174" s="62">
        <v>9.4350000000000005</v>
      </c>
      <c r="J174" s="37">
        <v>64</v>
      </c>
      <c r="K174" s="37" t="s">
        <v>272</v>
      </c>
      <c r="L174" s="37" t="s">
        <v>88</v>
      </c>
      <c r="M174" s="38" t="s">
        <v>271</v>
      </c>
      <c r="N174" s="38"/>
      <c r="O174" s="37">
        <v>365</v>
      </c>
      <c r="P174" s="413" t="s">
        <v>268</v>
      </c>
      <c r="Q174" s="352"/>
      <c r="R174" s="352"/>
      <c r="S174" s="352"/>
      <c r="T174" s="353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IFERROR(IF(X174="","",X174*0.01898),"")</f>
        <v>0</v>
      </c>
      <c r="AA174" s="68" t="s">
        <v>46</v>
      </c>
      <c r="AB174" s="69" t="s">
        <v>46</v>
      </c>
      <c r="AC174" s="199" t="s">
        <v>269</v>
      </c>
      <c r="AG174" s="81"/>
      <c r="AJ174" s="87" t="s">
        <v>89</v>
      </c>
      <c r="AK174" s="87">
        <v>1</v>
      </c>
      <c r="BB174" s="200" t="s">
        <v>270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x14ac:dyDescent="0.2">
      <c r="A175" s="357"/>
      <c r="B175" s="357"/>
      <c r="C175" s="357"/>
      <c r="D175" s="357"/>
      <c r="E175" s="357"/>
      <c r="F175" s="357"/>
      <c r="G175" s="357"/>
      <c r="H175" s="357"/>
      <c r="I175" s="357"/>
      <c r="J175" s="357"/>
      <c r="K175" s="357"/>
      <c r="L175" s="357"/>
      <c r="M175" s="357"/>
      <c r="N175" s="357"/>
      <c r="O175" s="358"/>
      <c r="P175" s="354" t="s">
        <v>40</v>
      </c>
      <c r="Q175" s="355"/>
      <c r="R175" s="355"/>
      <c r="S175" s="355"/>
      <c r="T175" s="355"/>
      <c r="U175" s="355"/>
      <c r="V175" s="356"/>
      <c r="W175" s="42" t="s">
        <v>39</v>
      </c>
      <c r="X175" s="43">
        <f>IFERROR(SUM(X174:X174),"0")</f>
        <v>0</v>
      </c>
      <c r="Y175" s="43">
        <f>IFERROR(SUM(Y174:Y174),"0")</f>
        <v>0</v>
      </c>
      <c r="Z175" s="43">
        <f>IFERROR(IF(Z174="",0,Z174),"0")</f>
        <v>0</v>
      </c>
      <c r="AA175" s="67"/>
      <c r="AB175" s="67"/>
      <c r="AC175" s="67"/>
    </row>
    <row r="176" spans="1:68" x14ac:dyDescent="0.2">
      <c r="A176" s="357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57"/>
      <c r="N176" s="357"/>
      <c r="O176" s="358"/>
      <c r="P176" s="354" t="s">
        <v>40</v>
      </c>
      <c r="Q176" s="355"/>
      <c r="R176" s="355"/>
      <c r="S176" s="355"/>
      <c r="T176" s="355"/>
      <c r="U176" s="355"/>
      <c r="V176" s="356"/>
      <c r="W176" s="42" t="s">
        <v>0</v>
      </c>
      <c r="X176" s="43">
        <f>IFERROR(SUMPRODUCT(X174:X174*H174:H174),"0")</f>
        <v>0</v>
      </c>
      <c r="Y176" s="43">
        <f>IFERROR(SUMPRODUCT(Y174:Y174*H174:H174),"0")</f>
        <v>0</v>
      </c>
      <c r="Z176" s="42"/>
      <c r="AA176" s="67"/>
      <c r="AB176" s="67"/>
      <c r="AC176" s="67"/>
    </row>
    <row r="177" spans="1:68" ht="27.75" customHeight="1" x14ac:dyDescent="0.2">
      <c r="A177" s="347" t="s">
        <v>273</v>
      </c>
      <c r="B177" s="347"/>
      <c r="C177" s="347"/>
      <c r="D177" s="347"/>
      <c r="E177" s="347"/>
      <c r="F177" s="347"/>
      <c r="G177" s="347"/>
      <c r="H177" s="347"/>
      <c r="I177" s="347"/>
      <c r="J177" s="347"/>
      <c r="K177" s="347"/>
      <c r="L177" s="347"/>
      <c r="M177" s="347"/>
      <c r="N177" s="347"/>
      <c r="O177" s="347"/>
      <c r="P177" s="347"/>
      <c r="Q177" s="347"/>
      <c r="R177" s="347"/>
      <c r="S177" s="347"/>
      <c r="T177" s="347"/>
      <c r="U177" s="347"/>
      <c r="V177" s="347"/>
      <c r="W177" s="347"/>
      <c r="X177" s="347"/>
      <c r="Y177" s="347"/>
      <c r="Z177" s="347"/>
      <c r="AA177" s="54"/>
      <c r="AB177" s="54"/>
      <c r="AC177" s="54"/>
    </row>
    <row r="178" spans="1:68" ht="16.5" customHeight="1" x14ac:dyDescent="0.25">
      <c r="A178" s="348" t="s">
        <v>274</v>
      </c>
      <c r="B178" s="348"/>
      <c r="C178" s="348"/>
      <c r="D178" s="348"/>
      <c r="E178" s="348"/>
      <c r="F178" s="348"/>
      <c r="G178" s="348"/>
      <c r="H178" s="348"/>
      <c r="I178" s="348"/>
      <c r="J178" s="348"/>
      <c r="K178" s="348"/>
      <c r="L178" s="348"/>
      <c r="M178" s="348"/>
      <c r="N178" s="348"/>
      <c r="O178" s="348"/>
      <c r="P178" s="348"/>
      <c r="Q178" s="348"/>
      <c r="R178" s="348"/>
      <c r="S178" s="348"/>
      <c r="T178" s="348"/>
      <c r="U178" s="348"/>
      <c r="V178" s="348"/>
      <c r="W178" s="348"/>
      <c r="X178" s="348"/>
      <c r="Y178" s="348"/>
      <c r="Z178" s="348"/>
      <c r="AA178" s="65"/>
      <c r="AB178" s="65"/>
      <c r="AC178" s="82"/>
    </row>
    <row r="179" spans="1:68" ht="14.25" customHeight="1" x14ac:dyDescent="0.25">
      <c r="A179" s="349" t="s">
        <v>91</v>
      </c>
      <c r="B179" s="349"/>
      <c r="C179" s="349"/>
      <c r="D179" s="349"/>
      <c r="E179" s="349"/>
      <c r="F179" s="349"/>
      <c r="G179" s="349"/>
      <c r="H179" s="349"/>
      <c r="I179" s="349"/>
      <c r="J179" s="349"/>
      <c r="K179" s="349"/>
      <c r="L179" s="349"/>
      <c r="M179" s="349"/>
      <c r="N179" s="349"/>
      <c r="O179" s="349"/>
      <c r="P179" s="349"/>
      <c r="Q179" s="349"/>
      <c r="R179" s="349"/>
      <c r="S179" s="349"/>
      <c r="T179" s="349"/>
      <c r="U179" s="349"/>
      <c r="V179" s="349"/>
      <c r="W179" s="349"/>
      <c r="X179" s="349"/>
      <c r="Y179" s="349"/>
      <c r="Z179" s="349"/>
      <c r="AA179" s="66"/>
      <c r="AB179" s="66"/>
      <c r="AC179" s="83"/>
    </row>
    <row r="180" spans="1:68" ht="27" customHeight="1" x14ac:dyDescent="0.25">
      <c r="A180" s="63" t="s">
        <v>275</v>
      </c>
      <c r="B180" s="63" t="s">
        <v>276</v>
      </c>
      <c r="C180" s="36">
        <v>4301132227</v>
      </c>
      <c r="D180" s="350">
        <v>4620207491133</v>
      </c>
      <c r="E180" s="350"/>
      <c r="F180" s="62">
        <v>0.23</v>
      </c>
      <c r="G180" s="37">
        <v>12</v>
      </c>
      <c r="H180" s="62">
        <v>2.76</v>
      </c>
      <c r="I180" s="62">
        <v>2.98</v>
      </c>
      <c r="J180" s="37">
        <v>70</v>
      </c>
      <c r="K180" s="37" t="s">
        <v>96</v>
      </c>
      <c r="L180" s="37" t="s">
        <v>99</v>
      </c>
      <c r="M180" s="38" t="s">
        <v>86</v>
      </c>
      <c r="N180" s="38"/>
      <c r="O180" s="37">
        <v>180</v>
      </c>
      <c r="P180" s="414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352"/>
      <c r="R180" s="352"/>
      <c r="S180" s="352"/>
      <c r="T180" s="353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46</v>
      </c>
      <c r="AC180" s="201" t="s">
        <v>277</v>
      </c>
      <c r="AG180" s="81"/>
      <c r="AJ180" s="87" t="s">
        <v>100</v>
      </c>
      <c r="AK180" s="87">
        <v>14</v>
      </c>
      <c r="BB180" s="202" t="s">
        <v>95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357"/>
      <c r="B181" s="357"/>
      <c r="C181" s="357"/>
      <c r="D181" s="357"/>
      <c r="E181" s="357"/>
      <c r="F181" s="357"/>
      <c r="G181" s="357"/>
      <c r="H181" s="357"/>
      <c r="I181" s="357"/>
      <c r="J181" s="357"/>
      <c r="K181" s="357"/>
      <c r="L181" s="357"/>
      <c r="M181" s="357"/>
      <c r="N181" s="357"/>
      <c r="O181" s="358"/>
      <c r="P181" s="354" t="s">
        <v>40</v>
      </c>
      <c r="Q181" s="355"/>
      <c r="R181" s="355"/>
      <c r="S181" s="355"/>
      <c r="T181" s="355"/>
      <c r="U181" s="355"/>
      <c r="V181" s="356"/>
      <c r="W181" s="42" t="s">
        <v>39</v>
      </c>
      <c r="X181" s="43">
        <f>IFERROR(SUM(X180:X180),"0")</f>
        <v>0</v>
      </c>
      <c r="Y181" s="43">
        <f>IFERROR(SUM(Y180:Y180),"0")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357"/>
      <c r="B182" s="357"/>
      <c r="C182" s="357"/>
      <c r="D182" s="357"/>
      <c r="E182" s="357"/>
      <c r="F182" s="357"/>
      <c r="G182" s="357"/>
      <c r="H182" s="357"/>
      <c r="I182" s="357"/>
      <c r="J182" s="357"/>
      <c r="K182" s="357"/>
      <c r="L182" s="357"/>
      <c r="M182" s="357"/>
      <c r="N182" s="357"/>
      <c r="O182" s="358"/>
      <c r="P182" s="354" t="s">
        <v>40</v>
      </c>
      <c r="Q182" s="355"/>
      <c r="R182" s="355"/>
      <c r="S182" s="355"/>
      <c r="T182" s="355"/>
      <c r="U182" s="355"/>
      <c r="V182" s="356"/>
      <c r="W182" s="42" t="s">
        <v>0</v>
      </c>
      <c r="X182" s="43">
        <f>IFERROR(SUMPRODUCT(X180:X180*H180:H180),"0")</f>
        <v>0</v>
      </c>
      <c r="Y182" s="43">
        <f>IFERROR(SUMPRODUCT(Y180:Y180*H180:H180),"0")</f>
        <v>0</v>
      </c>
      <c r="Z182" s="42"/>
      <c r="AA182" s="67"/>
      <c r="AB182" s="67"/>
      <c r="AC182" s="67"/>
    </row>
    <row r="183" spans="1:68" ht="14.25" customHeight="1" x14ac:dyDescent="0.25">
      <c r="A183" s="349" t="s">
        <v>137</v>
      </c>
      <c r="B183" s="349"/>
      <c r="C183" s="349"/>
      <c r="D183" s="349"/>
      <c r="E183" s="349"/>
      <c r="F183" s="349"/>
      <c r="G183" s="349"/>
      <c r="H183" s="349"/>
      <c r="I183" s="349"/>
      <c r="J183" s="349"/>
      <c r="K183" s="349"/>
      <c r="L183" s="349"/>
      <c r="M183" s="349"/>
      <c r="N183" s="349"/>
      <c r="O183" s="349"/>
      <c r="P183" s="349"/>
      <c r="Q183" s="349"/>
      <c r="R183" s="349"/>
      <c r="S183" s="349"/>
      <c r="T183" s="349"/>
      <c r="U183" s="349"/>
      <c r="V183" s="349"/>
      <c r="W183" s="349"/>
      <c r="X183" s="349"/>
      <c r="Y183" s="349"/>
      <c r="Z183" s="349"/>
      <c r="AA183" s="66"/>
      <c r="AB183" s="66"/>
      <c r="AC183" s="83"/>
    </row>
    <row r="184" spans="1:68" ht="27" customHeight="1" x14ac:dyDescent="0.25">
      <c r="A184" s="63" t="s">
        <v>278</v>
      </c>
      <c r="B184" s="63" t="s">
        <v>279</v>
      </c>
      <c r="C184" s="36">
        <v>4301135707</v>
      </c>
      <c r="D184" s="350">
        <v>4620207490198</v>
      </c>
      <c r="E184" s="350"/>
      <c r="F184" s="62">
        <v>0.2</v>
      </c>
      <c r="G184" s="37">
        <v>12</v>
      </c>
      <c r="H184" s="62">
        <v>2.4</v>
      </c>
      <c r="I184" s="62">
        <v>3.1036000000000001</v>
      </c>
      <c r="J184" s="37">
        <v>70</v>
      </c>
      <c r="K184" s="37" t="s">
        <v>96</v>
      </c>
      <c r="L184" s="37" t="s">
        <v>99</v>
      </c>
      <c r="M184" s="38" t="s">
        <v>86</v>
      </c>
      <c r="N184" s="38"/>
      <c r="O184" s="37">
        <v>180</v>
      </c>
      <c r="P184" s="41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352"/>
      <c r="R184" s="352"/>
      <c r="S184" s="352"/>
      <c r="T184" s="353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03" t="s">
        <v>280</v>
      </c>
      <c r="AG184" s="81"/>
      <c r="AJ184" s="87" t="s">
        <v>100</v>
      </c>
      <c r="AK184" s="87">
        <v>14</v>
      </c>
      <c r="BB184" s="204" t="s">
        <v>95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281</v>
      </c>
      <c r="B185" s="63" t="s">
        <v>282</v>
      </c>
      <c r="C185" s="36">
        <v>4301135696</v>
      </c>
      <c r="D185" s="350">
        <v>4620207490235</v>
      </c>
      <c r="E185" s="350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99</v>
      </c>
      <c r="M185" s="38" t="s">
        <v>86</v>
      </c>
      <c r="N185" s="38"/>
      <c r="O185" s="37">
        <v>180</v>
      </c>
      <c r="P185" s="4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352"/>
      <c r="R185" s="352"/>
      <c r="S185" s="352"/>
      <c r="T185" s="353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05" t="s">
        <v>283</v>
      </c>
      <c r="AG185" s="81"/>
      <c r="AJ185" s="87" t="s">
        <v>100</v>
      </c>
      <c r="AK185" s="87">
        <v>14</v>
      </c>
      <c r="BB185" s="206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284</v>
      </c>
      <c r="B186" s="63" t="s">
        <v>285</v>
      </c>
      <c r="C186" s="36">
        <v>4301135697</v>
      </c>
      <c r="D186" s="350">
        <v>4620207490259</v>
      </c>
      <c r="E186" s="350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99</v>
      </c>
      <c r="M186" s="38" t="s">
        <v>86</v>
      </c>
      <c r="N186" s="38"/>
      <c r="O186" s="37">
        <v>180</v>
      </c>
      <c r="P186" s="41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352"/>
      <c r="R186" s="352"/>
      <c r="S186" s="352"/>
      <c r="T186" s="353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7" t="s">
        <v>280</v>
      </c>
      <c r="AG186" s="81"/>
      <c r="AJ186" s="87" t="s">
        <v>100</v>
      </c>
      <c r="AK186" s="87">
        <v>14</v>
      </c>
      <c r="BB186" s="208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286</v>
      </c>
      <c r="B187" s="63" t="s">
        <v>287</v>
      </c>
      <c r="C187" s="36">
        <v>4301135681</v>
      </c>
      <c r="D187" s="350">
        <v>4620207490143</v>
      </c>
      <c r="E187" s="350"/>
      <c r="F187" s="62">
        <v>0.22</v>
      </c>
      <c r="G187" s="37">
        <v>12</v>
      </c>
      <c r="H187" s="62">
        <v>2.64</v>
      </c>
      <c r="I187" s="62">
        <v>3.3435999999999999</v>
      </c>
      <c r="J187" s="37">
        <v>70</v>
      </c>
      <c r="K187" s="37" t="s">
        <v>96</v>
      </c>
      <c r="L187" s="37" t="s">
        <v>99</v>
      </c>
      <c r="M187" s="38" t="s">
        <v>86</v>
      </c>
      <c r="N187" s="38"/>
      <c r="O187" s="37">
        <v>180</v>
      </c>
      <c r="P187" s="41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352"/>
      <c r="R187" s="352"/>
      <c r="S187" s="352"/>
      <c r="T187" s="353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9" t="s">
        <v>288</v>
      </c>
      <c r="AG187" s="81"/>
      <c r="AJ187" s="87" t="s">
        <v>100</v>
      </c>
      <c r="AK187" s="87">
        <v>14</v>
      </c>
      <c r="BB187" s="210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357"/>
      <c r="B188" s="357"/>
      <c r="C188" s="357"/>
      <c r="D188" s="357"/>
      <c r="E188" s="357"/>
      <c r="F188" s="357"/>
      <c r="G188" s="357"/>
      <c r="H188" s="357"/>
      <c r="I188" s="357"/>
      <c r="J188" s="357"/>
      <c r="K188" s="357"/>
      <c r="L188" s="357"/>
      <c r="M188" s="357"/>
      <c r="N188" s="357"/>
      <c r="O188" s="358"/>
      <c r="P188" s="354" t="s">
        <v>40</v>
      </c>
      <c r="Q188" s="355"/>
      <c r="R188" s="355"/>
      <c r="S188" s="355"/>
      <c r="T188" s="355"/>
      <c r="U188" s="355"/>
      <c r="V188" s="356"/>
      <c r="W188" s="42" t="s">
        <v>39</v>
      </c>
      <c r="X188" s="43">
        <f>IFERROR(SUM(X184:X187),"0")</f>
        <v>0</v>
      </c>
      <c r="Y188" s="43">
        <f>IFERROR(SUM(Y184:Y187),"0")</f>
        <v>0</v>
      </c>
      <c r="Z188" s="43">
        <f>IFERROR(IF(Z184="",0,Z184),"0")+IFERROR(IF(Z185="",0,Z185),"0")+IFERROR(IF(Z186="",0,Z186),"0")+IFERROR(IF(Z187="",0,Z187),"0")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357"/>
      <c r="B189" s="357"/>
      <c r="C189" s="357"/>
      <c r="D189" s="357"/>
      <c r="E189" s="357"/>
      <c r="F189" s="357"/>
      <c r="G189" s="357"/>
      <c r="H189" s="357"/>
      <c r="I189" s="357"/>
      <c r="J189" s="357"/>
      <c r="K189" s="357"/>
      <c r="L189" s="357"/>
      <c r="M189" s="357"/>
      <c r="N189" s="357"/>
      <c r="O189" s="358"/>
      <c r="P189" s="354" t="s">
        <v>40</v>
      </c>
      <c r="Q189" s="355"/>
      <c r="R189" s="355"/>
      <c r="S189" s="355"/>
      <c r="T189" s="355"/>
      <c r="U189" s="355"/>
      <c r="V189" s="356"/>
      <c r="W189" s="42" t="s">
        <v>0</v>
      </c>
      <c r="X189" s="43">
        <f>IFERROR(SUMPRODUCT(X184:X187*H184:H187),"0")</f>
        <v>0</v>
      </c>
      <c r="Y189" s="43">
        <f>IFERROR(SUMPRODUCT(Y184:Y187*H184:H187),"0")</f>
        <v>0</v>
      </c>
      <c r="Z189" s="42"/>
      <c r="AA189" s="67"/>
      <c r="AB189" s="67"/>
      <c r="AC189" s="67"/>
    </row>
    <row r="190" spans="1:68" ht="16.5" customHeight="1" x14ac:dyDescent="0.25">
      <c r="A190" s="348" t="s">
        <v>289</v>
      </c>
      <c r="B190" s="348"/>
      <c r="C190" s="348"/>
      <c r="D190" s="348"/>
      <c r="E190" s="348"/>
      <c r="F190" s="348"/>
      <c r="G190" s="348"/>
      <c r="H190" s="348"/>
      <c r="I190" s="348"/>
      <c r="J190" s="348"/>
      <c r="K190" s="348"/>
      <c r="L190" s="348"/>
      <c r="M190" s="348"/>
      <c r="N190" s="348"/>
      <c r="O190" s="348"/>
      <c r="P190" s="348"/>
      <c r="Q190" s="348"/>
      <c r="R190" s="348"/>
      <c r="S190" s="348"/>
      <c r="T190" s="348"/>
      <c r="U190" s="348"/>
      <c r="V190" s="348"/>
      <c r="W190" s="348"/>
      <c r="X190" s="348"/>
      <c r="Y190" s="348"/>
      <c r="Z190" s="348"/>
      <c r="AA190" s="65"/>
      <c r="AB190" s="65"/>
      <c r="AC190" s="82"/>
    </row>
    <row r="191" spans="1:68" ht="14.25" customHeight="1" x14ac:dyDescent="0.25">
      <c r="A191" s="349" t="s">
        <v>82</v>
      </c>
      <c r="B191" s="349"/>
      <c r="C191" s="349"/>
      <c r="D191" s="349"/>
      <c r="E191" s="349"/>
      <c r="F191" s="349"/>
      <c r="G191" s="349"/>
      <c r="H191" s="349"/>
      <c r="I191" s="349"/>
      <c r="J191" s="349"/>
      <c r="K191" s="349"/>
      <c r="L191" s="349"/>
      <c r="M191" s="349"/>
      <c r="N191" s="349"/>
      <c r="O191" s="349"/>
      <c r="P191" s="349"/>
      <c r="Q191" s="349"/>
      <c r="R191" s="349"/>
      <c r="S191" s="349"/>
      <c r="T191" s="349"/>
      <c r="U191" s="349"/>
      <c r="V191" s="349"/>
      <c r="W191" s="349"/>
      <c r="X191" s="349"/>
      <c r="Y191" s="349"/>
      <c r="Z191" s="349"/>
      <c r="AA191" s="66"/>
      <c r="AB191" s="66"/>
      <c r="AC191" s="83"/>
    </row>
    <row r="192" spans="1:68" ht="27" customHeight="1" x14ac:dyDescent="0.25">
      <c r="A192" s="63" t="s">
        <v>290</v>
      </c>
      <c r="B192" s="63" t="s">
        <v>291</v>
      </c>
      <c r="C192" s="36">
        <v>4301071108</v>
      </c>
      <c r="D192" s="350">
        <v>4607111035912</v>
      </c>
      <c r="E192" s="350"/>
      <c r="F192" s="62">
        <v>0.43</v>
      </c>
      <c r="G192" s="37">
        <v>16</v>
      </c>
      <c r="H192" s="62">
        <v>6.88</v>
      </c>
      <c r="I192" s="62">
        <v>7.19</v>
      </c>
      <c r="J192" s="37">
        <v>84</v>
      </c>
      <c r="K192" s="37" t="s">
        <v>87</v>
      </c>
      <c r="L192" s="37" t="s">
        <v>88</v>
      </c>
      <c r="M192" s="38" t="s">
        <v>86</v>
      </c>
      <c r="N192" s="38"/>
      <c r="O192" s="37">
        <v>180</v>
      </c>
      <c r="P192" s="419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352"/>
      <c r="R192" s="352"/>
      <c r="S192" s="352"/>
      <c r="T192" s="353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IFERROR(IF(X192="","",X192*0.0155),"")</f>
        <v>0</v>
      </c>
      <c r="AA192" s="68" t="s">
        <v>46</v>
      </c>
      <c r="AB192" s="69" t="s">
        <v>46</v>
      </c>
      <c r="AC192" s="211" t="s">
        <v>292</v>
      </c>
      <c r="AG192" s="81"/>
      <c r="AJ192" s="87" t="s">
        <v>89</v>
      </c>
      <c r="AK192" s="87">
        <v>1</v>
      </c>
      <c r="BB192" s="212" t="s">
        <v>70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293</v>
      </c>
      <c r="B193" s="63" t="s">
        <v>294</v>
      </c>
      <c r="C193" s="36">
        <v>4301071110</v>
      </c>
      <c r="D193" s="350">
        <v>4607111035103</v>
      </c>
      <c r="E193" s="350"/>
      <c r="F193" s="62">
        <v>0.43</v>
      </c>
      <c r="G193" s="37">
        <v>16</v>
      </c>
      <c r="H193" s="62">
        <v>6.88</v>
      </c>
      <c r="I193" s="62">
        <v>7.19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20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352"/>
      <c r="R193" s="352"/>
      <c r="S193" s="352"/>
      <c r="T193" s="353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13" t="s">
        <v>292</v>
      </c>
      <c r="AG193" s="81"/>
      <c r="AJ193" s="87" t="s">
        <v>89</v>
      </c>
      <c r="AK193" s="87">
        <v>1</v>
      </c>
      <c r="BB193" s="214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295</v>
      </c>
      <c r="B194" s="63" t="s">
        <v>296</v>
      </c>
      <c r="C194" s="36">
        <v>4301071109</v>
      </c>
      <c r="D194" s="350">
        <v>4607111035929</v>
      </c>
      <c r="E194" s="350"/>
      <c r="F194" s="62">
        <v>0.9</v>
      </c>
      <c r="G194" s="37">
        <v>8</v>
      </c>
      <c r="H194" s="62">
        <v>7.2</v>
      </c>
      <c r="I194" s="62">
        <v>7.47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21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352"/>
      <c r="R194" s="352"/>
      <c r="S194" s="352"/>
      <c r="T194" s="353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15" t="s">
        <v>292</v>
      </c>
      <c r="AG194" s="81"/>
      <c r="AJ194" s="87" t="s">
        <v>89</v>
      </c>
      <c r="AK194" s="87">
        <v>1</v>
      </c>
      <c r="BB194" s="216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297</v>
      </c>
      <c r="B195" s="63" t="s">
        <v>298</v>
      </c>
      <c r="C195" s="36">
        <v>4301071106</v>
      </c>
      <c r="D195" s="350">
        <v>4607111035882</v>
      </c>
      <c r="E195" s="350"/>
      <c r="F195" s="62">
        <v>0.43</v>
      </c>
      <c r="G195" s="37">
        <v>16</v>
      </c>
      <c r="H195" s="62">
        <v>6.88</v>
      </c>
      <c r="I195" s="62">
        <v>7.19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22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352"/>
      <c r="R195" s="352"/>
      <c r="S195" s="352"/>
      <c r="T195" s="353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7" t="s">
        <v>292</v>
      </c>
      <c r="AG195" s="81"/>
      <c r="AJ195" s="87" t="s">
        <v>89</v>
      </c>
      <c r="AK195" s="87">
        <v>1</v>
      </c>
      <c r="BB195" s="218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299</v>
      </c>
      <c r="B196" s="63" t="s">
        <v>300</v>
      </c>
      <c r="C196" s="36">
        <v>4301071107</v>
      </c>
      <c r="D196" s="350">
        <v>4607111035905</v>
      </c>
      <c r="E196" s="350"/>
      <c r="F196" s="62">
        <v>0.9</v>
      </c>
      <c r="G196" s="37">
        <v>8</v>
      </c>
      <c r="H196" s="62">
        <v>7.2</v>
      </c>
      <c r="I196" s="62">
        <v>7.47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23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352"/>
      <c r="R196" s="352"/>
      <c r="S196" s="352"/>
      <c r="T196" s="353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9" t="s">
        <v>292</v>
      </c>
      <c r="AG196" s="81"/>
      <c r="AJ196" s="87" t="s">
        <v>89</v>
      </c>
      <c r="AK196" s="87">
        <v>1</v>
      </c>
      <c r="BB196" s="220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7"/>
      <c r="N197" s="357"/>
      <c r="O197" s="358"/>
      <c r="P197" s="354" t="s">
        <v>40</v>
      </c>
      <c r="Q197" s="355"/>
      <c r="R197" s="355"/>
      <c r="S197" s="355"/>
      <c r="T197" s="355"/>
      <c r="U197" s="355"/>
      <c r="V197" s="356"/>
      <c r="W197" s="42" t="s">
        <v>39</v>
      </c>
      <c r="X197" s="43">
        <f>IFERROR(SUM(X192:X196),"0")</f>
        <v>0</v>
      </c>
      <c r="Y197" s="43">
        <f>IFERROR(SUM(Y192:Y196),"0")</f>
        <v>0</v>
      </c>
      <c r="Z197" s="43">
        <f>IFERROR(IF(Z192="",0,Z192),"0")+IFERROR(IF(Z193="",0,Z193),"0")+IFERROR(IF(Z194="",0,Z194),"0")+IFERROR(IF(Z195="",0,Z195),"0")+IFERROR(IF(Z196="",0,Z196),"0")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357"/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8"/>
      <c r="P198" s="354" t="s">
        <v>40</v>
      </c>
      <c r="Q198" s="355"/>
      <c r="R198" s="355"/>
      <c r="S198" s="355"/>
      <c r="T198" s="355"/>
      <c r="U198" s="355"/>
      <c r="V198" s="356"/>
      <c r="W198" s="42" t="s">
        <v>0</v>
      </c>
      <c r="X198" s="43">
        <f>IFERROR(SUMPRODUCT(X192:X196*H192:H196),"0")</f>
        <v>0</v>
      </c>
      <c r="Y198" s="43">
        <f>IFERROR(SUMPRODUCT(Y192:Y196*H192:H196),"0")</f>
        <v>0</v>
      </c>
      <c r="Z198" s="42"/>
      <c r="AA198" s="67"/>
      <c r="AB198" s="67"/>
      <c r="AC198" s="67"/>
    </row>
    <row r="199" spans="1:68" ht="16.5" customHeight="1" x14ac:dyDescent="0.25">
      <c r="A199" s="348" t="s">
        <v>301</v>
      </c>
      <c r="B199" s="348"/>
      <c r="C199" s="348"/>
      <c r="D199" s="348"/>
      <c r="E199" s="348"/>
      <c r="F199" s="348"/>
      <c r="G199" s="348"/>
      <c r="H199" s="348"/>
      <c r="I199" s="348"/>
      <c r="J199" s="348"/>
      <c r="K199" s="348"/>
      <c r="L199" s="348"/>
      <c r="M199" s="348"/>
      <c r="N199" s="348"/>
      <c r="O199" s="348"/>
      <c r="P199" s="348"/>
      <c r="Q199" s="348"/>
      <c r="R199" s="348"/>
      <c r="S199" s="348"/>
      <c r="T199" s="348"/>
      <c r="U199" s="348"/>
      <c r="V199" s="348"/>
      <c r="W199" s="348"/>
      <c r="X199" s="348"/>
      <c r="Y199" s="348"/>
      <c r="Z199" s="348"/>
      <c r="AA199" s="65"/>
      <c r="AB199" s="65"/>
      <c r="AC199" s="82"/>
    </row>
    <row r="200" spans="1:68" ht="14.25" customHeight="1" x14ac:dyDescent="0.25">
      <c r="A200" s="349" t="s">
        <v>82</v>
      </c>
      <c r="B200" s="349"/>
      <c r="C200" s="349"/>
      <c r="D200" s="349"/>
      <c r="E200" s="349"/>
      <c r="F200" s="349"/>
      <c r="G200" s="349"/>
      <c r="H200" s="349"/>
      <c r="I200" s="349"/>
      <c r="J200" s="349"/>
      <c r="K200" s="349"/>
      <c r="L200" s="349"/>
      <c r="M200" s="349"/>
      <c r="N200" s="349"/>
      <c r="O200" s="349"/>
      <c r="P200" s="349"/>
      <c r="Q200" s="349"/>
      <c r="R200" s="349"/>
      <c r="S200" s="349"/>
      <c r="T200" s="349"/>
      <c r="U200" s="349"/>
      <c r="V200" s="349"/>
      <c r="W200" s="349"/>
      <c r="X200" s="349"/>
      <c r="Y200" s="349"/>
      <c r="Z200" s="349"/>
      <c r="AA200" s="66"/>
      <c r="AB200" s="66"/>
      <c r="AC200" s="83"/>
    </row>
    <row r="201" spans="1:68" ht="27" customHeight="1" x14ac:dyDescent="0.25">
      <c r="A201" s="63" t="s">
        <v>302</v>
      </c>
      <c r="B201" s="63" t="s">
        <v>303</v>
      </c>
      <c r="C201" s="36">
        <v>4301071097</v>
      </c>
      <c r="D201" s="350">
        <v>4620207491096</v>
      </c>
      <c r="E201" s="350"/>
      <c r="F201" s="62">
        <v>1</v>
      </c>
      <c r="G201" s="37">
        <v>5</v>
      </c>
      <c r="H201" s="62">
        <v>5</v>
      </c>
      <c r="I201" s="62">
        <v>5.23</v>
      </c>
      <c r="J201" s="37">
        <v>84</v>
      </c>
      <c r="K201" s="37" t="s">
        <v>87</v>
      </c>
      <c r="L201" s="37" t="s">
        <v>99</v>
      </c>
      <c r="M201" s="38" t="s">
        <v>86</v>
      </c>
      <c r="N201" s="38"/>
      <c r="O201" s="37">
        <v>180</v>
      </c>
      <c r="P201" s="424" t="s">
        <v>304</v>
      </c>
      <c r="Q201" s="352"/>
      <c r="R201" s="352"/>
      <c r="S201" s="352"/>
      <c r="T201" s="353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21" t="s">
        <v>305</v>
      </c>
      <c r="AG201" s="81"/>
      <c r="AJ201" s="87" t="s">
        <v>100</v>
      </c>
      <c r="AK201" s="87">
        <v>12</v>
      </c>
      <c r="BB201" s="222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357"/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57"/>
      <c r="N202" s="357"/>
      <c r="O202" s="358"/>
      <c r="P202" s="354" t="s">
        <v>40</v>
      </c>
      <c r="Q202" s="355"/>
      <c r="R202" s="355"/>
      <c r="S202" s="355"/>
      <c r="T202" s="355"/>
      <c r="U202" s="355"/>
      <c r="V202" s="356"/>
      <c r="W202" s="42" t="s">
        <v>39</v>
      </c>
      <c r="X202" s="43">
        <f>IFERROR(SUM(X201:X201),"0")</f>
        <v>0</v>
      </c>
      <c r="Y202" s="43">
        <f>IFERROR(SUM(Y201:Y201),"0")</f>
        <v>0</v>
      </c>
      <c r="Z202" s="43">
        <f>IFERROR(IF(Z201="",0,Z201),"0")</f>
        <v>0</v>
      </c>
      <c r="AA202" s="67"/>
      <c r="AB202" s="67"/>
      <c r="AC202" s="67"/>
    </row>
    <row r="203" spans="1:68" x14ac:dyDescent="0.2">
      <c r="A203" s="357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57"/>
      <c r="N203" s="357"/>
      <c r="O203" s="358"/>
      <c r="P203" s="354" t="s">
        <v>40</v>
      </c>
      <c r="Q203" s="355"/>
      <c r="R203" s="355"/>
      <c r="S203" s="355"/>
      <c r="T203" s="355"/>
      <c r="U203" s="355"/>
      <c r="V203" s="356"/>
      <c r="W203" s="42" t="s">
        <v>0</v>
      </c>
      <c r="X203" s="43">
        <f>IFERROR(SUMPRODUCT(X201:X201*H201:H201),"0")</f>
        <v>0</v>
      </c>
      <c r="Y203" s="43">
        <f>IFERROR(SUMPRODUCT(Y201:Y201*H201:H201),"0")</f>
        <v>0</v>
      </c>
      <c r="Z203" s="42"/>
      <c r="AA203" s="67"/>
      <c r="AB203" s="67"/>
      <c r="AC203" s="67"/>
    </row>
    <row r="204" spans="1:68" ht="16.5" customHeight="1" x14ac:dyDescent="0.25">
      <c r="A204" s="348" t="s">
        <v>306</v>
      </c>
      <c r="B204" s="348"/>
      <c r="C204" s="348"/>
      <c r="D204" s="348"/>
      <c r="E204" s="348"/>
      <c r="F204" s="348"/>
      <c r="G204" s="348"/>
      <c r="H204" s="348"/>
      <c r="I204" s="348"/>
      <c r="J204" s="348"/>
      <c r="K204" s="348"/>
      <c r="L204" s="348"/>
      <c r="M204" s="348"/>
      <c r="N204" s="348"/>
      <c r="O204" s="348"/>
      <c r="P204" s="348"/>
      <c r="Q204" s="348"/>
      <c r="R204" s="348"/>
      <c r="S204" s="348"/>
      <c r="T204" s="348"/>
      <c r="U204" s="348"/>
      <c r="V204" s="348"/>
      <c r="W204" s="348"/>
      <c r="X204" s="348"/>
      <c r="Y204" s="348"/>
      <c r="Z204" s="348"/>
      <c r="AA204" s="65"/>
      <c r="AB204" s="65"/>
      <c r="AC204" s="82"/>
    </row>
    <row r="205" spans="1:68" ht="14.25" customHeight="1" x14ac:dyDescent="0.25">
      <c r="A205" s="349" t="s">
        <v>82</v>
      </c>
      <c r="B205" s="349"/>
      <c r="C205" s="349"/>
      <c r="D205" s="349"/>
      <c r="E205" s="349"/>
      <c r="F205" s="349"/>
      <c r="G205" s="349"/>
      <c r="H205" s="349"/>
      <c r="I205" s="349"/>
      <c r="J205" s="349"/>
      <c r="K205" s="349"/>
      <c r="L205" s="349"/>
      <c r="M205" s="349"/>
      <c r="N205" s="349"/>
      <c r="O205" s="349"/>
      <c r="P205" s="349"/>
      <c r="Q205" s="349"/>
      <c r="R205" s="349"/>
      <c r="S205" s="349"/>
      <c r="T205" s="349"/>
      <c r="U205" s="349"/>
      <c r="V205" s="349"/>
      <c r="W205" s="349"/>
      <c r="X205" s="349"/>
      <c r="Y205" s="349"/>
      <c r="Z205" s="349"/>
      <c r="AA205" s="66"/>
      <c r="AB205" s="66"/>
      <c r="AC205" s="83"/>
    </row>
    <row r="206" spans="1:68" ht="27" customHeight="1" x14ac:dyDescent="0.25">
      <c r="A206" s="63" t="s">
        <v>307</v>
      </c>
      <c r="B206" s="63" t="s">
        <v>308</v>
      </c>
      <c r="C206" s="36">
        <v>4301071093</v>
      </c>
      <c r="D206" s="350">
        <v>4620207490709</v>
      </c>
      <c r="E206" s="350"/>
      <c r="F206" s="62">
        <v>0.65</v>
      </c>
      <c r="G206" s="37">
        <v>8</v>
      </c>
      <c r="H206" s="62">
        <v>5.2</v>
      </c>
      <c r="I206" s="62">
        <v>5.47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2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352"/>
      <c r="R206" s="352"/>
      <c r="S206" s="352"/>
      <c r="T206" s="353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3" t="s">
        <v>309</v>
      </c>
      <c r="AG206" s="81"/>
      <c r="AJ206" s="87" t="s">
        <v>89</v>
      </c>
      <c r="AK206" s="87">
        <v>1</v>
      </c>
      <c r="BB206" s="224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357"/>
      <c r="B207" s="357"/>
      <c r="C207" s="357"/>
      <c r="D207" s="357"/>
      <c r="E207" s="357"/>
      <c r="F207" s="357"/>
      <c r="G207" s="357"/>
      <c r="H207" s="357"/>
      <c r="I207" s="357"/>
      <c r="J207" s="357"/>
      <c r="K207" s="357"/>
      <c r="L207" s="357"/>
      <c r="M207" s="357"/>
      <c r="N207" s="357"/>
      <c r="O207" s="358"/>
      <c r="P207" s="354" t="s">
        <v>40</v>
      </c>
      <c r="Q207" s="355"/>
      <c r="R207" s="355"/>
      <c r="S207" s="355"/>
      <c r="T207" s="355"/>
      <c r="U207" s="355"/>
      <c r="V207" s="356"/>
      <c r="W207" s="42" t="s">
        <v>39</v>
      </c>
      <c r="X207" s="43">
        <f>IFERROR(SUM(X206:X206),"0")</f>
        <v>0</v>
      </c>
      <c r="Y207" s="43">
        <f>IFERROR(SUM(Y206:Y206),"0")</f>
        <v>0</v>
      </c>
      <c r="Z207" s="43">
        <f>IFERROR(IF(Z206="",0,Z206),"0")</f>
        <v>0</v>
      </c>
      <c r="AA207" s="67"/>
      <c r="AB207" s="67"/>
      <c r="AC207" s="67"/>
    </row>
    <row r="208" spans="1:68" x14ac:dyDescent="0.2">
      <c r="A208" s="357"/>
      <c r="B208" s="357"/>
      <c r="C208" s="357"/>
      <c r="D208" s="357"/>
      <c r="E208" s="357"/>
      <c r="F208" s="357"/>
      <c r="G208" s="357"/>
      <c r="H208" s="357"/>
      <c r="I208" s="357"/>
      <c r="J208" s="357"/>
      <c r="K208" s="357"/>
      <c r="L208" s="357"/>
      <c r="M208" s="357"/>
      <c r="N208" s="357"/>
      <c r="O208" s="358"/>
      <c r="P208" s="354" t="s">
        <v>40</v>
      </c>
      <c r="Q208" s="355"/>
      <c r="R208" s="355"/>
      <c r="S208" s="355"/>
      <c r="T208" s="355"/>
      <c r="U208" s="355"/>
      <c r="V208" s="356"/>
      <c r="W208" s="42" t="s">
        <v>0</v>
      </c>
      <c r="X208" s="43">
        <f>IFERROR(SUMPRODUCT(X206:X206*H206:H206),"0")</f>
        <v>0</v>
      </c>
      <c r="Y208" s="43">
        <f>IFERROR(SUMPRODUCT(Y206:Y206*H206:H206),"0")</f>
        <v>0</v>
      </c>
      <c r="Z208" s="42"/>
      <c r="AA208" s="67"/>
      <c r="AB208" s="67"/>
      <c r="AC208" s="67"/>
    </row>
    <row r="209" spans="1:68" ht="14.25" customHeight="1" x14ac:dyDescent="0.25">
      <c r="A209" s="349" t="s">
        <v>137</v>
      </c>
      <c r="B209" s="349"/>
      <c r="C209" s="349"/>
      <c r="D209" s="349"/>
      <c r="E209" s="349"/>
      <c r="F209" s="349"/>
      <c r="G209" s="349"/>
      <c r="H209" s="349"/>
      <c r="I209" s="349"/>
      <c r="J209" s="349"/>
      <c r="K209" s="349"/>
      <c r="L209" s="349"/>
      <c r="M209" s="349"/>
      <c r="N209" s="349"/>
      <c r="O209" s="349"/>
      <c r="P209" s="349"/>
      <c r="Q209" s="349"/>
      <c r="R209" s="349"/>
      <c r="S209" s="349"/>
      <c r="T209" s="349"/>
      <c r="U209" s="349"/>
      <c r="V209" s="349"/>
      <c r="W209" s="349"/>
      <c r="X209" s="349"/>
      <c r="Y209" s="349"/>
      <c r="Z209" s="349"/>
      <c r="AA209" s="66"/>
      <c r="AB209" s="66"/>
      <c r="AC209" s="83"/>
    </row>
    <row r="210" spans="1:68" ht="27" customHeight="1" x14ac:dyDescent="0.25">
      <c r="A210" s="63" t="s">
        <v>310</v>
      </c>
      <c r="B210" s="63" t="s">
        <v>311</v>
      </c>
      <c r="C210" s="36">
        <v>4301135692</v>
      </c>
      <c r="D210" s="350">
        <v>4620207490570</v>
      </c>
      <c r="E210" s="350"/>
      <c r="F210" s="62">
        <v>0.2</v>
      </c>
      <c r="G210" s="37">
        <v>12</v>
      </c>
      <c r="H210" s="62">
        <v>2.4</v>
      </c>
      <c r="I210" s="62">
        <v>3.1036000000000001</v>
      </c>
      <c r="J210" s="37">
        <v>70</v>
      </c>
      <c r="K210" s="37" t="s">
        <v>96</v>
      </c>
      <c r="L210" s="37" t="s">
        <v>99</v>
      </c>
      <c r="M210" s="38" t="s">
        <v>86</v>
      </c>
      <c r="N210" s="38"/>
      <c r="O210" s="37">
        <v>180</v>
      </c>
      <c r="P210" s="42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352"/>
      <c r="R210" s="352"/>
      <c r="S210" s="352"/>
      <c r="T210" s="353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IFERROR(IF(X210="","",X210*0.01788),"")</f>
        <v>0</v>
      </c>
      <c r="AA210" s="68" t="s">
        <v>46</v>
      </c>
      <c r="AB210" s="69" t="s">
        <v>46</v>
      </c>
      <c r="AC210" s="225" t="s">
        <v>312</v>
      </c>
      <c r="AG210" s="81"/>
      <c r="AJ210" s="87" t="s">
        <v>100</v>
      </c>
      <c r="AK210" s="87">
        <v>14</v>
      </c>
      <c r="BB210" s="226" t="s">
        <v>95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313</v>
      </c>
      <c r="B211" s="63" t="s">
        <v>314</v>
      </c>
      <c r="C211" s="36">
        <v>4301135691</v>
      </c>
      <c r="D211" s="350">
        <v>4620207490549</v>
      </c>
      <c r="E211" s="350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99</v>
      </c>
      <c r="M211" s="38" t="s">
        <v>86</v>
      </c>
      <c r="N211" s="38"/>
      <c r="O211" s="37">
        <v>180</v>
      </c>
      <c r="P211" s="42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352"/>
      <c r="R211" s="352"/>
      <c r="S211" s="352"/>
      <c r="T211" s="353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7" t="s">
        <v>312</v>
      </c>
      <c r="AG211" s="81"/>
      <c r="AJ211" s="87" t="s">
        <v>100</v>
      </c>
      <c r="AK211" s="87">
        <v>14</v>
      </c>
      <c r="BB211" s="228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315</v>
      </c>
      <c r="B212" s="63" t="s">
        <v>316</v>
      </c>
      <c r="C212" s="36">
        <v>4301135694</v>
      </c>
      <c r="D212" s="350">
        <v>4620207490501</v>
      </c>
      <c r="E212" s="350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99</v>
      </c>
      <c r="M212" s="38" t="s">
        <v>86</v>
      </c>
      <c r="N212" s="38"/>
      <c r="O212" s="37">
        <v>180</v>
      </c>
      <c r="P212" s="42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352"/>
      <c r="R212" s="352"/>
      <c r="S212" s="352"/>
      <c r="T212" s="353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9" t="s">
        <v>312</v>
      </c>
      <c r="AG212" s="81"/>
      <c r="AJ212" s="87" t="s">
        <v>100</v>
      </c>
      <c r="AK212" s="87">
        <v>14</v>
      </c>
      <c r="BB212" s="230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357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57"/>
      <c r="N213" s="357"/>
      <c r="O213" s="358"/>
      <c r="P213" s="354" t="s">
        <v>40</v>
      </c>
      <c r="Q213" s="355"/>
      <c r="R213" s="355"/>
      <c r="S213" s="355"/>
      <c r="T213" s="355"/>
      <c r="U213" s="355"/>
      <c r="V213" s="356"/>
      <c r="W213" s="42" t="s">
        <v>39</v>
      </c>
      <c r="X213" s="43">
        <f>IFERROR(SUM(X210:X212),"0")</f>
        <v>0</v>
      </c>
      <c r="Y213" s="43">
        <f>IFERROR(SUM(Y210:Y212),"0")</f>
        <v>0</v>
      </c>
      <c r="Z213" s="43">
        <f>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57"/>
      <c r="N214" s="357"/>
      <c r="O214" s="358"/>
      <c r="P214" s="354" t="s">
        <v>40</v>
      </c>
      <c r="Q214" s="355"/>
      <c r="R214" s="355"/>
      <c r="S214" s="355"/>
      <c r="T214" s="355"/>
      <c r="U214" s="355"/>
      <c r="V214" s="356"/>
      <c r="W214" s="42" t="s">
        <v>0</v>
      </c>
      <c r="X214" s="43">
        <f>IFERROR(SUMPRODUCT(X210:X212*H210:H212),"0")</f>
        <v>0</v>
      </c>
      <c r="Y214" s="43">
        <f>IFERROR(SUMPRODUCT(Y210:Y212*H210:H212),"0")</f>
        <v>0</v>
      </c>
      <c r="Z214" s="42"/>
      <c r="AA214" s="67"/>
      <c r="AB214" s="67"/>
      <c r="AC214" s="67"/>
    </row>
    <row r="215" spans="1:68" ht="16.5" customHeight="1" x14ac:dyDescent="0.25">
      <c r="A215" s="348" t="s">
        <v>317</v>
      </c>
      <c r="B215" s="348"/>
      <c r="C215" s="348"/>
      <c r="D215" s="348"/>
      <c r="E215" s="348"/>
      <c r="F215" s="348"/>
      <c r="G215" s="348"/>
      <c r="H215" s="348"/>
      <c r="I215" s="348"/>
      <c r="J215" s="348"/>
      <c r="K215" s="348"/>
      <c r="L215" s="348"/>
      <c r="M215" s="348"/>
      <c r="N215" s="348"/>
      <c r="O215" s="348"/>
      <c r="P215" s="348"/>
      <c r="Q215" s="348"/>
      <c r="R215" s="348"/>
      <c r="S215" s="348"/>
      <c r="T215" s="348"/>
      <c r="U215" s="348"/>
      <c r="V215" s="348"/>
      <c r="W215" s="348"/>
      <c r="X215" s="348"/>
      <c r="Y215" s="348"/>
      <c r="Z215" s="348"/>
      <c r="AA215" s="65"/>
      <c r="AB215" s="65"/>
      <c r="AC215" s="82"/>
    </row>
    <row r="216" spans="1:68" ht="14.25" customHeight="1" x14ac:dyDescent="0.25">
      <c r="A216" s="349" t="s">
        <v>82</v>
      </c>
      <c r="B216" s="349"/>
      <c r="C216" s="349"/>
      <c r="D216" s="349"/>
      <c r="E216" s="349"/>
      <c r="F216" s="349"/>
      <c r="G216" s="349"/>
      <c r="H216" s="349"/>
      <c r="I216" s="349"/>
      <c r="J216" s="349"/>
      <c r="K216" s="349"/>
      <c r="L216" s="349"/>
      <c r="M216" s="349"/>
      <c r="N216" s="349"/>
      <c r="O216" s="349"/>
      <c r="P216" s="349"/>
      <c r="Q216" s="349"/>
      <c r="R216" s="349"/>
      <c r="S216" s="349"/>
      <c r="T216" s="349"/>
      <c r="U216" s="349"/>
      <c r="V216" s="349"/>
      <c r="W216" s="349"/>
      <c r="X216" s="349"/>
      <c r="Y216" s="349"/>
      <c r="Z216" s="349"/>
      <c r="AA216" s="66"/>
      <c r="AB216" s="66"/>
      <c r="AC216" s="83"/>
    </row>
    <row r="217" spans="1:68" ht="16.5" customHeight="1" x14ac:dyDescent="0.25">
      <c r="A217" s="63" t="s">
        <v>318</v>
      </c>
      <c r="B217" s="63" t="s">
        <v>319</v>
      </c>
      <c r="C217" s="36">
        <v>4301071099</v>
      </c>
      <c r="D217" s="350">
        <v>4607111039019</v>
      </c>
      <c r="E217" s="350"/>
      <c r="F217" s="62">
        <v>0.43</v>
      </c>
      <c r="G217" s="37">
        <v>16</v>
      </c>
      <c r="H217" s="62">
        <v>6.88</v>
      </c>
      <c r="I217" s="62">
        <v>7.2060000000000004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29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352"/>
      <c r="R217" s="352"/>
      <c r="S217" s="352"/>
      <c r="T217" s="353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31" t="s">
        <v>320</v>
      </c>
      <c r="AG217" s="81"/>
      <c r="AJ217" s="87" t="s">
        <v>89</v>
      </c>
      <c r="AK217" s="87">
        <v>1</v>
      </c>
      <c r="BB217" s="232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16.5" customHeight="1" x14ac:dyDescent="0.25">
      <c r="A218" s="63" t="s">
        <v>321</v>
      </c>
      <c r="B218" s="63" t="s">
        <v>322</v>
      </c>
      <c r="C218" s="36">
        <v>4301071100</v>
      </c>
      <c r="D218" s="350">
        <v>4607111038708</v>
      </c>
      <c r="E218" s="350"/>
      <c r="F218" s="62">
        <v>0.8</v>
      </c>
      <c r="G218" s="37">
        <v>8</v>
      </c>
      <c r="H218" s="62">
        <v>6.4</v>
      </c>
      <c r="I218" s="62">
        <v>6.67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30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352"/>
      <c r="R218" s="352"/>
      <c r="S218" s="352"/>
      <c r="T218" s="353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33" t="s">
        <v>320</v>
      </c>
      <c r="AG218" s="81"/>
      <c r="AJ218" s="87" t="s">
        <v>89</v>
      </c>
      <c r="AK218" s="87">
        <v>1</v>
      </c>
      <c r="BB218" s="234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357"/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8"/>
      <c r="P219" s="354" t="s">
        <v>40</v>
      </c>
      <c r="Q219" s="355"/>
      <c r="R219" s="355"/>
      <c r="S219" s="355"/>
      <c r="T219" s="355"/>
      <c r="U219" s="355"/>
      <c r="V219" s="356"/>
      <c r="W219" s="42" t="s">
        <v>39</v>
      </c>
      <c r="X219" s="43">
        <f>IFERROR(SUM(X217:X218),"0")</f>
        <v>0</v>
      </c>
      <c r="Y219" s="43">
        <f>IFERROR(SUM(Y217:Y218),"0")</f>
        <v>0</v>
      </c>
      <c r="Z219" s="43">
        <f>IFERROR(IF(Z217="",0,Z217),"0")+IFERROR(IF(Z218="",0,Z218),"0")</f>
        <v>0</v>
      </c>
      <c r="AA219" s="67"/>
      <c r="AB219" s="67"/>
      <c r="AC219" s="67"/>
    </row>
    <row r="220" spans="1:68" x14ac:dyDescent="0.2">
      <c r="A220" s="357"/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8"/>
      <c r="P220" s="354" t="s">
        <v>40</v>
      </c>
      <c r="Q220" s="355"/>
      <c r="R220" s="355"/>
      <c r="S220" s="355"/>
      <c r="T220" s="355"/>
      <c r="U220" s="355"/>
      <c r="V220" s="356"/>
      <c r="W220" s="42" t="s">
        <v>0</v>
      </c>
      <c r="X220" s="43">
        <f>IFERROR(SUMPRODUCT(X217:X218*H217:H218),"0")</f>
        <v>0</v>
      </c>
      <c r="Y220" s="43">
        <f>IFERROR(SUMPRODUCT(Y217:Y218*H217:H218),"0")</f>
        <v>0</v>
      </c>
      <c r="Z220" s="42"/>
      <c r="AA220" s="67"/>
      <c r="AB220" s="67"/>
      <c r="AC220" s="67"/>
    </row>
    <row r="221" spans="1:68" ht="27.75" customHeight="1" x14ac:dyDescent="0.2">
      <c r="A221" s="347" t="s">
        <v>323</v>
      </c>
      <c r="B221" s="347"/>
      <c r="C221" s="347"/>
      <c r="D221" s="347"/>
      <c r="E221" s="347"/>
      <c r="F221" s="347"/>
      <c r="G221" s="347"/>
      <c r="H221" s="347"/>
      <c r="I221" s="347"/>
      <c r="J221" s="347"/>
      <c r="K221" s="347"/>
      <c r="L221" s="347"/>
      <c r="M221" s="347"/>
      <c r="N221" s="347"/>
      <c r="O221" s="347"/>
      <c r="P221" s="347"/>
      <c r="Q221" s="347"/>
      <c r="R221" s="347"/>
      <c r="S221" s="347"/>
      <c r="T221" s="347"/>
      <c r="U221" s="347"/>
      <c r="V221" s="347"/>
      <c r="W221" s="347"/>
      <c r="X221" s="347"/>
      <c r="Y221" s="347"/>
      <c r="Z221" s="347"/>
      <c r="AA221" s="54"/>
      <c r="AB221" s="54"/>
      <c r="AC221" s="54"/>
    </row>
    <row r="222" spans="1:68" ht="16.5" customHeight="1" x14ac:dyDescent="0.25">
      <c r="A222" s="348" t="s">
        <v>324</v>
      </c>
      <c r="B222" s="348"/>
      <c r="C222" s="348"/>
      <c r="D222" s="348"/>
      <c r="E222" s="348"/>
      <c r="F222" s="348"/>
      <c r="G222" s="348"/>
      <c r="H222" s="348"/>
      <c r="I222" s="348"/>
      <c r="J222" s="348"/>
      <c r="K222" s="348"/>
      <c r="L222" s="348"/>
      <c r="M222" s="348"/>
      <c r="N222" s="348"/>
      <c r="O222" s="348"/>
      <c r="P222" s="348"/>
      <c r="Q222" s="348"/>
      <c r="R222" s="348"/>
      <c r="S222" s="348"/>
      <c r="T222" s="348"/>
      <c r="U222" s="348"/>
      <c r="V222" s="348"/>
      <c r="W222" s="348"/>
      <c r="X222" s="348"/>
      <c r="Y222" s="348"/>
      <c r="Z222" s="348"/>
      <c r="AA222" s="65"/>
      <c r="AB222" s="65"/>
      <c r="AC222" s="82"/>
    </row>
    <row r="223" spans="1:68" ht="14.25" customHeight="1" x14ac:dyDescent="0.25">
      <c r="A223" s="349" t="s">
        <v>82</v>
      </c>
      <c r="B223" s="349"/>
      <c r="C223" s="349"/>
      <c r="D223" s="349"/>
      <c r="E223" s="349"/>
      <c r="F223" s="349"/>
      <c r="G223" s="349"/>
      <c r="H223" s="349"/>
      <c r="I223" s="349"/>
      <c r="J223" s="349"/>
      <c r="K223" s="349"/>
      <c r="L223" s="349"/>
      <c r="M223" s="349"/>
      <c r="N223" s="349"/>
      <c r="O223" s="349"/>
      <c r="P223" s="349"/>
      <c r="Q223" s="349"/>
      <c r="R223" s="349"/>
      <c r="S223" s="349"/>
      <c r="T223" s="349"/>
      <c r="U223" s="349"/>
      <c r="V223" s="349"/>
      <c r="W223" s="349"/>
      <c r="X223" s="349"/>
      <c r="Y223" s="349"/>
      <c r="Z223" s="349"/>
      <c r="AA223" s="66"/>
      <c r="AB223" s="66"/>
      <c r="AC223" s="83"/>
    </row>
    <row r="224" spans="1:68" ht="27" customHeight="1" x14ac:dyDescent="0.25">
      <c r="A224" s="63" t="s">
        <v>325</v>
      </c>
      <c r="B224" s="63" t="s">
        <v>326</v>
      </c>
      <c r="C224" s="36">
        <v>4301071036</v>
      </c>
      <c r="D224" s="350">
        <v>4607111036162</v>
      </c>
      <c r="E224" s="350"/>
      <c r="F224" s="62">
        <v>0.8</v>
      </c>
      <c r="G224" s="37">
        <v>8</v>
      </c>
      <c r="H224" s="62">
        <v>6.4</v>
      </c>
      <c r="I224" s="62">
        <v>6.6811999999999996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90</v>
      </c>
      <c r="P224" s="43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352"/>
      <c r="R224" s="352"/>
      <c r="S224" s="352"/>
      <c r="T224" s="353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35" t="s">
        <v>327</v>
      </c>
      <c r="AG224" s="81"/>
      <c r="AJ224" s="87" t="s">
        <v>89</v>
      </c>
      <c r="AK224" s="87">
        <v>1</v>
      </c>
      <c r="BB224" s="23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57"/>
      <c r="B225" s="357"/>
      <c r="C225" s="357"/>
      <c r="D225" s="357"/>
      <c r="E225" s="357"/>
      <c r="F225" s="357"/>
      <c r="G225" s="357"/>
      <c r="H225" s="357"/>
      <c r="I225" s="357"/>
      <c r="J225" s="357"/>
      <c r="K225" s="357"/>
      <c r="L225" s="357"/>
      <c r="M225" s="357"/>
      <c r="N225" s="357"/>
      <c r="O225" s="358"/>
      <c r="P225" s="354" t="s">
        <v>40</v>
      </c>
      <c r="Q225" s="355"/>
      <c r="R225" s="355"/>
      <c r="S225" s="355"/>
      <c r="T225" s="355"/>
      <c r="U225" s="355"/>
      <c r="V225" s="356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357"/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57"/>
      <c r="N226" s="357"/>
      <c r="O226" s="358"/>
      <c r="P226" s="354" t="s">
        <v>40</v>
      </c>
      <c r="Q226" s="355"/>
      <c r="R226" s="355"/>
      <c r="S226" s="355"/>
      <c r="T226" s="355"/>
      <c r="U226" s="355"/>
      <c r="V226" s="356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27.75" customHeight="1" x14ac:dyDescent="0.2">
      <c r="A227" s="347" t="s">
        <v>328</v>
      </c>
      <c r="B227" s="347"/>
      <c r="C227" s="347"/>
      <c r="D227" s="347"/>
      <c r="E227" s="347"/>
      <c r="F227" s="347"/>
      <c r="G227" s="347"/>
      <c r="H227" s="347"/>
      <c r="I227" s="347"/>
      <c r="J227" s="347"/>
      <c r="K227" s="347"/>
      <c r="L227" s="347"/>
      <c r="M227" s="347"/>
      <c r="N227" s="347"/>
      <c r="O227" s="347"/>
      <c r="P227" s="347"/>
      <c r="Q227" s="347"/>
      <c r="R227" s="347"/>
      <c r="S227" s="347"/>
      <c r="T227" s="347"/>
      <c r="U227" s="347"/>
      <c r="V227" s="347"/>
      <c r="W227" s="347"/>
      <c r="X227" s="347"/>
      <c r="Y227" s="347"/>
      <c r="Z227" s="347"/>
      <c r="AA227" s="54"/>
      <c r="AB227" s="54"/>
      <c r="AC227" s="54"/>
    </row>
    <row r="228" spans="1:68" ht="16.5" customHeight="1" x14ac:dyDescent="0.25">
      <c r="A228" s="348" t="s">
        <v>329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65"/>
      <c r="AB228" s="65"/>
      <c r="AC228" s="82"/>
    </row>
    <row r="229" spans="1:68" ht="14.25" customHeight="1" x14ac:dyDescent="0.25">
      <c r="A229" s="349" t="s">
        <v>82</v>
      </c>
      <c r="B229" s="349"/>
      <c r="C229" s="349"/>
      <c r="D229" s="349"/>
      <c r="E229" s="349"/>
      <c r="F229" s="349"/>
      <c r="G229" s="349"/>
      <c r="H229" s="349"/>
      <c r="I229" s="349"/>
      <c r="J229" s="349"/>
      <c r="K229" s="349"/>
      <c r="L229" s="349"/>
      <c r="M229" s="349"/>
      <c r="N229" s="349"/>
      <c r="O229" s="349"/>
      <c r="P229" s="349"/>
      <c r="Q229" s="349"/>
      <c r="R229" s="349"/>
      <c r="S229" s="349"/>
      <c r="T229" s="349"/>
      <c r="U229" s="349"/>
      <c r="V229" s="349"/>
      <c r="W229" s="349"/>
      <c r="X229" s="349"/>
      <c r="Y229" s="349"/>
      <c r="Z229" s="349"/>
      <c r="AA229" s="66"/>
      <c r="AB229" s="66"/>
      <c r="AC229" s="83"/>
    </row>
    <row r="230" spans="1:68" ht="27" customHeight="1" x14ac:dyDescent="0.25">
      <c r="A230" s="63" t="s">
        <v>330</v>
      </c>
      <c r="B230" s="63" t="s">
        <v>331</v>
      </c>
      <c r="C230" s="36">
        <v>4301071029</v>
      </c>
      <c r="D230" s="350">
        <v>4607111035899</v>
      </c>
      <c r="E230" s="350"/>
      <c r="F230" s="62">
        <v>1</v>
      </c>
      <c r="G230" s="37">
        <v>5</v>
      </c>
      <c r="H230" s="62">
        <v>5</v>
      </c>
      <c r="I230" s="62">
        <v>5.2619999999999996</v>
      </c>
      <c r="J230" s="37">
        <v>84</v>
      </c>
      <c r="K230" s="37" t="s">
        <v>87</v>
      </c>
      <c r="L230" s="37" t="s">
        <v>99</v>
      </c>
      <c r="M230" s="38" t="s">
        <v>86</v>
      </c>
      <c r="N230" s="38"/>
      <c r="O230" s="37">
        <v>180</v>
      </c>
      <c r="P230" s="43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52"/>
      <c r="R230" s="352"/>
      <c r="S230" s="352"/>
      <c r="T230" s="353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37" t="s">
        <v>253</v>
      </c>
      <c r="AG230" s="81"/>
      <c r="AJ230" s="87" t="s">
        <v>100</v>
      </c>
      <c r="AK230" s="87">
        <v>12</v>
      </c>
      <c r="BB230" s="238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57"/>
      <c r="B231" s="357"/>
      <c r="C231" s="357"/>
      <c r="D231" s="357"/>
      <c r="E231" s="357"/>
      <c r="F231" s="357"/>
      <c r="G231" s="357"/>
      <c r="H231" s="357"/>
      <c r="I231" s="357"/>
      <c r="J231" s="357"/>
      <c r="K231" s="357"/>
      <c r="L231" s="357"/>
      <c r="M231" s="357"/>
      <c r="N231" s="357"/>
      <c r="O231" s="358"/>
      <c r="P231" s="354" t="s">
        <v>40</v>
      </c>
      <c r="Q231" s="355"/>
      <c r="R231" s="355"/>
      <c r="S231" s="355"/>
      <c r="T231" s="355"/>
      <c r="U231" s="355"/>
      <c r="V231" s="356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357"/>
      <c r="B232" s="357"/>
      <c r="C232" s="357"/>
      <c r="D232" s="357"/>
      <c r="E232" s="357"/>
      <c r="F232" s="357"/>
      <c r="G232" s="357"/>
      <c r="H232" s="357"/>
      <c r="I232" s="357"/>
      <c r="J232" s="357"/>
      <c r="K232" s="357"/>
      <c r="L232" s="357"/>
      <c r="M232" s="357"/>
      <c r="N232" s="357"/>
      <c r="O232" s="358"/>
      <c r="P232" s="354" t="s">
        <v>40</v>
      </c>
      <c r="Q232" s="355"/>
      <c r="R232" s="355"/>
      <c r="S232" s="355"/>
      <c r="T232" s="355"/>
      <c r="U232" s="355"/>
      <c r="V232" s="356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47" t="s">
        <v>332</v>
      </c>
      <c r="B233" s="347"/>
      <c r="C233" s="347"/>
      <c r="D233" s="347"/>
      <c r="E233" s="347"/>
      <c r="F233" s="347"/>
      <c r="G233" s="347"/>
      <c r="H233" s="347"/>
      <c r="I233" s="347"/>
      <c r="J233" s="347"/>
      <c r="K233" s="347"/>
      <c r="L233" s="347"/>
      <c r="M233" s="347"/>
      <c r="N233" s="347"/>
      <c r="O233" s="347"/>
      <c r="P233" s="347"/>
      <c r="Q233" s="347"/>
      <c r="R233" s="347"/>
      <c r="S233" s="347"/>
      <c r="T233" s="347"/>
      <c r="U233" s="347"/>
      <c r="V233" s="347"/>
      <c r="W233" s="347"/>
      <c r="X233" s="347"/>
      <c r="Y233" s="347"/>
      <c r="Z233" s="347"/>
      <c r="AA233" s="54"/>
      <c r="AB233" s="54"/>
      <c r="AC233" s="54"/>
    </row>
    <row r="234" spans="1:68" ht="16.5" customHeight="1" x14ac:dyDescent="0.25">
      <c r="A234" s="348" t="s">
        <v>333</v>
      </c>
      <c r="B234" s="348"/>
      <c r="C234" s="348"/>
      <c r="D234" s="348"/>
      <c r="E234" s="348"/>
      <c r="F234" s="348"/>
      <c r="G234" s="348"/>
      <c r="H234" s="348"/>
      <c r="I234" s="348"/>
      <c r="J234" s="348"/>
      <c r="K234" s="348"/>
      <c r="L234" s="348"/>
      <c r="M234" s="348"/>
      <c r="N234" s="348"/>
      <c r="O234" s="348"/>
      <c r="P234" s="348"/>
      <c r="Q234" s="348"/>
      <c r="R234" s="348"/>
      <c r="S234" s="348"/>
      <c r="T234" s="348"/>
      <c r="U234" s="348"/>
      <c r="V234" s="348"/>
      <c r="W234" s="348"/>
      <c r="X234" s="348"/>
      <c r="Y234" s="348"/>
      <c r="Z234" s="348"/>
      <c r="AA234" s="65"/>
      <c r="AB234" s="65"/>
      <c r="AC234" s="82"/>
    </row>
    <row r="235" spans="1:68" ht="14.25" customHeight="1" x14ac:dyDescent="0.25">
      <c r="A235" s="349" t="s">
        <v>334</v>
      </c>
      <c r="B235" s="349"/>
      <c r="C235" s="349"/>
      <c r="D235" s="349"/>
      <c r="E235" s="349"/>
      <c r="F235" s="349"/>
      <c r="G235" s="349"/>
      <c r="H235" s="349"/>
      <c r="I235" s="349"/>
      <c r="J235" s="349"/>
      <c r="K235" s="349"/>
      <c r="L235" s="349"/>
      <c r="M235" s="349"/>
      <c r="N235" s="349"/>
      <c r="O235" s="349"/>
      <c r="P235" s="349"/>
      <c r="Q235" s="349"/>
      <c r="R235" s="349"/>
      <c r="S235" s="349"/>
      <c r="T235" s="349"/>
      <c r="U235" s="349"/>
      <c r="V235" s="349"/>
      <c r="W235" s="349"/>
      <c r="X235" s="349"/>
      <c r="Y235" s="349"/>
      <c r="Z235" s="349"/>
      <c r="AA235" s="66"/>
      <c r="AB235" s="66"/>
      <c r="AC235" s="83"/>
    </row>
    <row r="236" spans="1:68" ht="27" customHeight="1" x14ac:dyDescent="0.25">
      <c r="A236" s="63" t="s">
        <v>335</v>
      </c>
      <c r="B236" s="63" t="s">
        <v>336</v>
      </c>
      <c r="C236" s="36">
        <v>4301133004</v>
      </c>
      <c r="D236" s="350">
        <v>4607111039774</v>
      </c>
      <c r="E236" s="350"/>
      <c r="F236" s="62">
        <v>0.25</v>
      </c>
      <c r="G236" s="37">
        <v>12</v>
      </c>
      <c r="H236" s="62">
        <v>3</v>
      </c>
      <c r="I236" s="62">
        <v>3.22</v>
      </c>
      <c r="J236" s="37">
        <v>70</v>
      </c>
      <c r="K236" s="37" t="s">
        <v>96</v>
      </c>
      <c r="L236" s="37" t="s">
        <v>88</v>
      </c>
      <c r="M236" s="38" t="s">
        <v>86</v>
      </c>
      <c r="N236" s="38"/>
      <c r="O236" s="37">
        <v>180</v>
      </c>
      <c r="P236" s="43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352"/>
      <c r="R236" s="352"/>
      <c r="S236" s="352"/>
      <c r="T236" s="353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39" t="s">
        <v>337</v>
      </c>
      <c r="AG236" s="81"/>
      <c r="AJ236" s="87" t="s">
        <v>89</v>
      </c>
      <c r="AK236" s="87">
        <v>1</v>
      </c>
      <c r="BB236" s="240" t="s">
        <v>95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57"/>
      <c r="B237" s="357"/>
      <c r="C237" s="357"/>
      <c r="D237" s="357"/>
      <c r="E237" s="357"/>
      <c r="F237" s="357"/>
      <c r="G237" s="357"/>
      <c r="H237" s="357"/>
      <c r="I237" s="357"/>
      <c r="J237" s="357"/>
      <c r="K237" s="357"/>
      <c r="L237" s="357"/>
      <c r="M237" s="357"/>
      <c r="N237" s="357"/>
      <c r="O237" s="358"/>
      <c r="P237" s="354" t="s">
        <v>40</v>
      </c>
      <c r="Q237" s="355"/>
      <c r="R237" s="355"/>
      <c r="S237" s="355"/>
      <c r="T237" s="355"/>
      <c r="U237" s="355"/>
      <c r="V237" s="356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357"/>
      <c r="B238" s="357"/>
      <c r="C238" s="357"/>
      <c r="D238" s="357"/>
      <c r="E238" s="357"/>
      <c r="F238" s="357"/>
      <c r="G238" s="357"/>
      <c r="H238" s="357"/>
      <c r="I238" s="357"/>
      <c r="J238" s="357"/>
      <c r="K238" s="357"/>
      <c r="L238" s="357"/>
      <c r="M238" s="357"/>
      <c r="N238" s="357"/>
      <c r="O238" s="358"/>
      <c r="P238" s="354" t="s">
        <v>40</v>
      </c>
      <c r="Q238" s="355"/>
      <c r="R238" s="355"/>
      <c r="S238" s="355"/>
      <c r="T238" s="355"/>
      <c r="U238" s="355"/>
      <c r="V238" s="356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4.25" customHeight="1" x14ac:dyDescent="0.25">
      <c r="A239" s="349" t="s">
        <v>137</v>
      </c>
      <c r="B239" s="349"/>
      <c r="C239" s="349"/>
      <c r="D239" s="349"/>
      <c r="E239" s="349"/>
      <c r="F239" s="349"/>
      <c r="G239" s="349"/>
      <c r="H239" s="349"/>
      <c r="I239" s="349"/>
      <c r="J239" s="349"/>
      <c r="K239" s="349"/>
      <c r="L239" s="349"/>
      <c r="M239" s="349"/>
      <c r="N239" s="349"/>
      <c r="O239" s="349"/>
      <c r="P239" s="349"/>
      <c r="Q239" s="349"/>
      <c r="R239" s="349"/>
      <c r="S239" s="349"/>
      <c r="T239" s="349"/>
      <c r="U239" s="349"/>
      <c r="V239" s="349"/>
      <c r="W239" s="349"/>
      <c r="X239" s="349"/>
      <c r="Y239" s="349"/>
      <c r="Z239" s="349"/>
      <c r="AA239" s="66"/>
      <c r="AB239" s="66"/>
      <c r="AC239" s="83"/>
    </row>
    <row r="240" spans="1:68" ht="37.5" customHeight="1" x14ac:dyDescent="0.25">
      <c r="A240" s="63" t="s">
        <v>338</v>
      </c>
      <c r="B240" s="63" t="s">
        <v>339</v>
      </c>
      <c r="C240" s="36">
        <v>4301135400</v>
      </c>
      <c r="D240" s="350">
        <v>4607111039361</v>
      </c>
      <c r="E240" s="350"/>
      <c r="F240" s="62">
        <v>0.25</v>
      </c>
      <c r="G240" s="37">
        <v>12</v>
      </c>
      <c r="H240" s="62">
        <v>3</v>
      </c>
      <c r="I240" s="62">
        <v>3.7035999999999998</v>
      </c>
      <c r="J240" s="37">
        <v>70</v>
      </c>
      <c r="K240" s="37" t="s">
        <v>96</v>
      </c>
      <c r="L240" s="37" t="s">
        <v>99</v>
      </c>
      <c r="M240" s="38" t="s">
        <v>86</v>
      </c>
      <c r="N240" s="38"/>
      <c r="O240" s="37">
        <v>180</v>
      </c>
      <c r="P240" s="43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352"/>
      <c r="R240" s="352"/>
      <c r="S240" s="352"/>
      <c r="T240" s="353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41" t="s">
        <v>337</v>
      </c>
      <c r="AG240" s="81"/>
      <c r="AJ240" s="87" t="s">
        <v>100</v>
      </c>
      <c r="AK240" s="87">
        <v>14</v>
      </c>
      <c r="BB240" s="242" t="s">
        <v>95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357"/>
      <c r="B241" s="357"/>
      <c r="C241" s="357"/>
      <c r="D241" s="357"/>
      <c r="E241" s="357"/>
      <c r="F241" s="357"/>
      <c r="G241" s="357"/>
      <c r="H241" s="357"/>
      <c r="I241" s="357"/>
      <c r="J241" s="357"/>
      <c r="K241" s="357"/>
      <c r="L241" s="357"/>
      <c r="M241" s="357"/>
      <c r="N241" s="357"/>
      <c r="O241" s="358"/>
      <c r="P241" s="354" t="s">
        <v>40</v>
      </c>
      <c r="Q241" s="355"/>
      <c r="R241" s="355"/>
      <c r="S241" s="355"/>
      <c r="T241" s="355"/>
      <c r="U241" s="355"/>
      <c r="V241" s="356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357"/>
      <c r="B242" s="357"/>
      <c r="C242" s="357"/>
      <c r="D242" s="357"/>
      <c r="E242" s="357"/>
      <c r="F242" s="357"/>
      <c r="G242" s="357"/>
      <c r="H242" s="357"/>
      <c r="I242" s="357"/>
      <c r="J242" s="357"/>
      <c r="K242" s="357"/>
      <c r="L242" s="357"/>
      <c r="M242" s="357"/>
      <c r="N242" s="357"/>
      <c r="O242" s="358"/>
      <c r="P242" s="354" t="s">
        <v>40</v>
      </c>
      <c r="Q242" s="355"/>
      <c r="R242" s="355"/>
      <c r="S242" s="355"/>
      <c r="T242" s="355"/>
      <c r="U242" s="355"/>
      <c r="V242" s="356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347" t="s">
        <v>340</v>
      </c>
      <c r="B243" s="347"/>
      <c r="C243" s="347"/>
      <c r="D243" s="347"/>
      <c r="E243" s="347"/>
      <c r="F243" s="347"/>
      <c r="G243" s="347"/>
      <c r="H243" s="347"/>
      <c r="I243" s="347"/>
      <c r="J243" s="347"/>
      <c r="K243" s="347"/>
      <c r="L243" s="347"/>
      <c r="M243" s="347"/>
      <c r="N243" s="347"/>
      <c r="O243" s="347"/>
      <c r="P243" s="347"/>
      <c r="Q243" s="347"/>
      <c r="R243" s="347"/>
      <c r="S243" s="347"/>
      <c r="T243" s="347"/>
      <c r="U243" s="347"/>
      <c r="V243" s="347"/>
      <c r="W243" s="347"/>
      <c r="X243" s="347"/>
      <c r="Y243" s="347"/>
      <c r="Z243" s="347"/>
      <c r="AA243" s="54"/>
      <c r="AB243" s="54"/>
      <c r="AC243" s="54"/>
    </row>
    <row r="244" spans="1:68" ht="16.5" customHeight="1" x14ac:dyDescent="0.25">
      <c r="A244" s="348" t="s">
        <v>340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65"/>
      <c r="AB244" s="65"/>
      <c r="AC244" s="82"/>
    </row>
    <row r="245" spans="1:68" ht="14.25" customHeight="1" x14ac:dyDescent="0.25">
      <c r="A245" s="349" t="s">
        <v>82</v>
      </c>
      <c r="B245" s="349"/>
      <c r="C245" s="349"/>
      <c r="D245" s="349"/>
      <c r="E245" s="349"/>
      <c r="F245" s="349"/>
      <c r="G245" s="349"/>
      <c r="H245" s="349"/>
      <c r="I245" s="349"/>
      <c r="J245" s="349"/>
      <c r="K245" s="349"/>
      <c r="L245" s="349"/>
      <c r="M245" s="349"/>
      <c r="N245" s="349"/>
      <c r="O245" s="349"/>
      <c r="P245" s="349"/>
      <c r="Q245" s="349"/>
      <c r="R245" s="349"/>
      <c r="S245" s="349"/>
      <c r="T245" s="349"/>
      <c r="U245" s="349"/>
      <c r="V245" s="349"/>
      <c r="W245" s="349"/>
      <c r="X245" s="349"/>
      <c r="Y245" s="349"/>
      <c r="Z245" s="349"/>
      <c r="AA245" s="66"/>
      <c r="AB245" s="66"/>
      <c r="AC245" s="83"/>
    </row>
    <row r="246" spans="1:68" ht="27" customHeight="1" x14ac:dyDescent="0.25">
      <c r="A246" s="63" t="s">
        <v>341</v>
      </c>
      <c r="B246" s="63" t="s">
        <v>342</v>
      </c>
      <c r="C246" s="36">
        <v>4301071014</v>
      </c>
      <c r="D246" s="350">
        <v>4640242181264</v>
      </c>
      <c r="E246" s="350"/>
      <c r="F246" s="62">
        <v>0.7</v>
      </c>
      <c r="G246" s="37">
        <v>10</v>
      </c>
      <c r="H246" s="62">
        <v>7</v>
      </c>
      <c r="I246" s="62">
        <v>7.28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43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352"/>
      <c r="R246" s="352"/>
      <c r="S246" s="352"/>
      <c r="T246" s="353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43" t="s">
        <v>343</v>
      </c>
      <c r="AG246" s="81"/>
      <c r="AJ246" s="87" t="s">
        <v>89</v>
      </c>
      <c r="AK246" s="87">
        <v>1</v>
      </c>
      <c r="BB246" s="244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27" customHeight="1" x14ac:dyDescent="0.25">
      <c r="A247" s="63" t="s">
        <v>344</v>
      </c>
      <c r="B247" s="63" t="s">
        <v>345</v>
      </c>
      <c r="C247" s="36">
        <v>4301071021</v>
      </c>
      <c r="D247" s="350">
        <v>4640242181325</v>
      </c>
      <c r="E247" s="350"/>
      <c r="F247" s="62">
        <v>0.7</v>
      </c>
      <c r="G247" s="37">
        <v>10</v>
      </c>
      <c r="H247" s="62">
        <v>7</v>
      </c>
      <c r="I247" s="62">
        <v>7.28</v>
      </c>
      <c r="J247" s="37">
        <v>84</v>
      </c>
      <c r="K247" s="37" t="s">
        <v>87</v>
      </c>
      <c r="L247" s="37" t="s">
        <v>99</v>
      </c>
      <c r="M247" s="38" t="s">
        <v>86</v>
      </c>
      <c r="N247" s="38"/>
      <c r="O247" s="37">
        <v>180</v>
      </c>
      <c r="P247" s="436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352"/>
      <c r="R247" s="352"/>
      <c r="S247" s="352"/>
      <c r="T247" s="353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45" t="s">
        <v>343</v>
      </c>
      <c r="AG247" s="81"/>
      <c r="AJ247" s="87" t="s">
        <v>100</v>
      </c>
      <c r="AK247" s="87">
        <v>12</v>
      </c>
      <c r="BB247" s="246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346</v>
      </c>
      <c r="B248" s="63" t="s">
        <v>347</v>
      </c>
      <c r="C248" s="36">
        <v>4301070993</v>
      </c>
      <c r="D248" s="350">
        <v>4640242180670</v>
      </c>
      <c r="E248" s="350"/>
      <c r="F248" s="62">
        <v>1</v>
      </c>
      <c r="G248" s="37">
        <v>6</v>
      </c>
      <c r="H248" s="62">
        <v>6</v>
      </c>
      <c r="I248" s="62">
        <v>6.23</v>
      </c>
      <c r="J248" s="37">
        <v>84</v>
      </c>
      <c r="K248" s="37" t="s">
        <v>87</v>
      </c>
      <c r="L248" s="37" t="s">
        <v>99</v>
      </c>
      <c r="M248" s="38" t="s">
        <v>86</v>
      </c>
      <c r="N248" s="38"/>
      <c r="O248" s="37">
        <v>180</v>
      </c>
      <c r="P248" s="437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352"/>
      <c r="R248" s="352"/>
      <c r="S248" s="352"/>
      <c r="T248" s="353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7" t="s">
        <v>348</v>
      </c>
      <c r="AG248" s="81"/>
      <c r="AJ248" s="87" t="s">
        <v>100</v>
      </c>
      <c r="AK248" s="87">
        <v>12</v>
      </c>
      <c r="BB248" s="248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57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57"/>
      <c r="N249" s="357"/>
      <c r="O249" s="358"/>
      <c r="P249" s="354" t="s">
        <v>40</v>
      </c>
      <c r="Q249" s="355"/>
      <c r="R249" s="355"/>
      <c r="S249" s="355"/>
      <c r="T249" s="355"/>
      <c r="U249" s="355"/>
      <c r="V249" s="356"/>
      <c r="W249" s="42" t="s">
        <v>39</v>
      </c>
      <c r="X249" s="43">
        <f>IFERROR(SUM(X246:X248),"0")</f>
        <v>0</v>
      </c>
      <c r="Y249" s="43">
        <f>IFERROR(SUM(Y246:Y248),"0")</f>
        <v>0</v>
      </c>
      <c r="Z249" s="43">
        <f>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357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57"/>
      <c r="N250" s="357"/>
      <c r="O250" s="358"/>
      <c r="P250" s="354" t="s">
        <v>40</v>
      </c>
      <c r="Q250" s="355"/>
      <c r="R250" s="355"/>
      <c r="S250" s="355"/>
      <c r="T250" s="355"/>
      <c r="U250" s="355"/>
      <c r="V250" s="356"/>
      <c r="W250" s="42" t="s">
        <v>0</v>
      </c>
      <c r="X250" s="43">
        <f>IFERROR(SUMPRODUCT(X246:X248*H246:H248),"0")</f>
        <v>0</v>
      </c>
      <c r="Y250" s="43">
        <f>IFERROR(SUMPRODUCT(Y246:Y248*H246:H248),"0")</f>
        <v>0</v>
      </c>
      <c r="Z250" s="42"/>
      <c r="AA250" s="67"/>
      <c r="AB250" s="67"/>
      <c r="AC250" s="67"/>
    </row>
    <row r="251" spans="1:68" ht="14.25" customHeight="1" x14ac:dyDescent="0.25">
      <c r="A251" s="349" t="s">
        <v>91</v>
      </c>
      <c r="B251" s="349"/>
      <c r="C251" s="349"/>
      <c r="D251" s="349"/>
      <c r="E251" s="349"/>
      <c r="F251" s="349"/>
      <c r="G251" s="349"/>
      <c r="H251" s="349"/>
      <c r="I251" s="349"/>
      <c r="J251" s="349"/>
      <c r="K251" s="349"/>
      <c r="L251" s="349"/>
      <c r="M251" s="349"/>
      <c r="N251" s="349"/>
      <c r="O251" s="349"/>
      <c r="P251" s="349"/>
      <c r="Q251" s="349"/>
      <c r="R251" s="349"/>
      <c r="S251" s="349"/>
      <c r="T251" s="349"/>
      <c r="U251" s="349"/>
      <c r="V251" s="349"/>
      <c r="W251" s="349"/>
      <c r="X251" s="349"/>
      <c r="Y251" s="349"/>
      <c r="Z251" s="349"/>
      <c r="AA251" s="66"/>
      <c r="AB251" s="66"/>
      <c r="AC251" s="83"/>
    </row>
    <row r="252" spans="1:68" ht="27" customHeight="1" x14ac:dyDescent="0.25">
      <c r="A252" s="63" t="s">
        <v>349</v>
      </c>
      <c r="B252" s="63" t="s">
        <v>350</v>
      </c>
      <c r="C252" s="36">
        <v>4301132080</v>
      </c>
      <c r="D252" s="350">
        <v>4640242180397</v>
      </c>
      <c r="E252" s="350"/>
      <c r="F252" s="62">
        <v>1</v>
      </c>
      <c r="G252" s="37">
        <v>6</v>
      </c>
      <c r="H252" s="62">
        <v>6</v>
      </c>
      <c r="I252" s="62">
        <v>6.26</v>
      </c>
      <c r="J252" s="37">
        <v>84</v>
      </c>
      <c r="K252" s="37" t="s">
        <v>87</v>
      </c>
      <c r="L252" s="37" t="s">
        <v>99</v>
      </c>
      <c r="M252" s="38" t="s">
        <v>86</v>
      </c>
      <c r="N252" s="38"/>
      <c r="O252" s="37">
        <v>180</v>
      </c>
      <c r="P252" s="43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352"/>
      <c r="R252" s="352"/>
      <c r="S252" s="352"/>
      <c r="T252" s="353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49" t="s">
        <v>351</v>
      </c>
      <c r="AG252" s="81"/>
      <c r="AJ252" s="87" t="s">
        <v>100</v>
      </c>
      <c r="AK252" s="87">
        <v>12</v>
      </c>
      <c r="BB252" s="250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352</v>
      </c>
      <c r="B253" s="63" t="s">
        <v>353</v>
      </c>
      <c r="C253" s="36">
        <v>4301132104</v>
      </c>
      <c r="D253" s="350">
        <v>4640242181219</v>
      </c>
      <c r="E253" s="350"/>
      <c r="F253" s="62">
        <v>0.3</v>
      </c>
      <c r="G253" s="37">
        <v>9</v>
      </c>
      <c r="H253" s="62">
        <v>2.7</v>
      </c>
      <c r="I253" s="62">
        <v>2.8450000000000002</v>
      </c>
      <c r="J253" s="37">
        <v>234</v>
      </c>
      <c r="K253" s="37" t="s">
        <v>151</v>
      </c>
      <c r="L253" s="37" t="s">
        <v>99</v>
      </c>
      <c r="M253" s="38" t="s">
        <v>86</v>
      </c>
      <c r="N253" s="38"/>
      <c r="O253" s="37">
        <v>180</v>
      </c>
      <c r="P253" s="439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352"/>
      <c r="R253" s="352"/>
      <c r="S253" s="352"/>
      <c r="T253" s="353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IFERROR(IF(X253="","",X253*0.00502),"")</f>
        <v>0</v>
      </c>
      <c r="AA253" s="68" t="s">
        <v>46</v>
      </c>
      <c r="AB253" s="69" t="s">
        <v>46</v>
      </c>
      <c r="AC253" s="251" t="s">
        <v>351</v>
      </c>
      <c r="AG253" s="81"/>
      <c r="AJ253" s="87" t="s">
        <v>100</v>
      </c>
      <c r="AK253" s="87">
        <v>18</v>
      </c>
      <c r="BB253" s="252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357"/>
      <c r="B254" s="357"/>
      <c r="C254" s="357"/>
      <c r="D254" s="357"/>
      <c r="E254" s="357"/>
      <c r="F254" s="357"/>
      <c r="G254" s="357"/>
      <c r="H254" s="357"/>
      <c r="I254" s="357"/>
      <c r="J254" s="357"/>
      <c r="K254" s="357"/>
      <c r="L254" s="357"/>
      <c r="M254" s="357"/>
      <c r="N254" s="357"/>
      <c r="O254" s="358"/>
      <c r="P254" s="354" t="s">
        <v>40</v>
      </c>
      <c r="Q254" s="355"/>
      <c r="R254" s="355"/>
      <c r="S254" s="355"/>
      <c r="T254" s="355"/>
      <c r="U254" s="355"/>
      <c r="V254" s="356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x14ac:dyDescent="0.2">
      <c r="A255" s="357"/>
      <c r="B255" s="357"/>
      <c r="C255" s="357"/>
      <c r="D255" s="357"/>
      <c r="E255" s="357"/>
      <c r="F255" s="357"/>
      <c r="G255" s="357"/>
      <c r="H255" s="357"/>
      <c r="I255" s="357"/>
      <c r="J255" s="357"/>
      <c r="K255" s="357"/>
      <c r="L255" s="357"/>
      <c r="M255" s="357"/>
      <c r="N255" s="357"/>
      <c r="O255" s="358"/>
      <c r="P255" s="354" t="s">
        <v>40</v>
      </c>
      <c r="Q255" s="355"/>
      <c r="R255" s="355"/>
      <c r="S255" s="355"/>
      <c r="T255" s="355"/>
      <c r="U255" s="355"/>
      <c r="V255" s="356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</row>
    <row r="256" spans="1:68" ht="14.25" customHeight="1" x14ac:dyDescent="0.25">
      <c r="A256" s="349" t="s">
        <v>131</v>
      </c>
      <c r="B256" s="349"/>
      <c r="C256" s="349"/>
      <c r="D256" s="349"/>
      <c r="E256" s="349"/>
      <c r="F256" s="349"/>
      <c r="G256" s="349"/>
      <c r="H256" s="349"/>
      <c r="I256" s="349"/>
      <c r="J256" s="349"/>
      <c r="K256" s="349"/>
      <c r="L256" s="349"/>
      <c r="M256" s="349"/>
      <c r="N256" s="349"/>
      <c r="O256" s="349"/>
      <c r="P256" s="349"/>
      <c r="Q256" s="349"/>
      <c r="R256" s="349"/>
      <c r="S256" s="349"/>
      <c r="T256" s="349"/>
      <c r="U256" s="349"/>
      <c r="V256" s="349"/>
      <c r="W256" s="349"/>
      <c r="X256" s="349"/>
      <c r="Y256" s="349"/>
      <c r="Z256" s="349"/>
      <c r="AA256" s="66"/>
      <c r="AB256" s="66"/>
      <c r="AC256" s="83"/>
    </row>
    <row r="257" spans="1:68" ht="27" customHeight="1" x14ac:dyDescent="0.25">
      <c r="A257" s="63" t="s">
        <v>354</v>
      </c>
      <c r="B257" s="63" t="s">
        <v>355</v>
      </c>
      <c r="C257" s="36">
        <v>4301136051</v>
      </c>
      <c r="D257" s="350">
        <v>4640242180304</v>
      </c>
      <c r="E257" s="350"/>
      <c r="F257" s="62">
        <v>2.7</v>
      </c>
      <c r="G257" s="37">
        <v>1</v>
      </c>
      <c r="H257" s="62">
        <v>2.7</v>
      </c>
      <c r="I257" s="62">
        <v>2.8906000000000001</v>
      </c>
      <c r="J257" s="37">
        <v>126</v>
      </c>
      <c r="K257" s="37" t="s">
        <v>96</v>
      </c>
      <c r="L257" s="37" t="s">
        <v>99</v>
      </c>
      <c r="M257" s="38" t="s">
        <v>86</v>
      </c>
      <c r="N257" s="38"/>
      <c r="O257" s="37">
        <v>180</v>
      </c>
      <c r="P257" s="44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352"/>
      <c r="R257" s="352"/>
      <c r="S257" s="352"/>
      <c r="T257" s="353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IFERROR(IF(X257="","",X257*0.00936),"")</f>
        <v>0</v>
      </c>
      <c r="AA257" s="68" t="s">
        <v>46</v>
      </c>
      <c r="AB257" s="69" t="s">
        <v>46</v>
      </c>
      <c r="AC257" s="253" t="s">
        <v>356</v>
      </c>
      <c r="AG257" s="81"/>
      <c r="AJ257" s="87" t="s">
        <v>100</v>
      </c>
      <c r="AK257" s="87">
        <v>14</v>
      </c>
      <c r="BB257" s="254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357</v>
      </c>
      <c r="B258" s="63" t="s">
        <v>358</v>
      </c>
      <c r="C258" s="36">
        <v>4301136053</v>
      </c>
      <c r="D258" s="350">
        <v>4640242180236</v>
      </c>
      <c r="E258" s="350"/>
      <c r="F258" s="62">
        <v>5</v>
      </c>
      <c r="G258" s="37">
        <v>1</v>
      </c>
      <c r="H258" s="62">
        <v>5</v>
      </c>
      <c r="I258" s="62">
        <v>5.2350000000000003</v>
      </c>
      <c r="J258" s="37">
        <v>84</v>
      </c>
      <c r="K258" s="37" t="s">
        <v>87</v>
      </c>
      <c r="L258" s="37" t="s">
        <v>99</v>
      </c>
      <c r="M258" s="38" t="s">
        <v>86</v>
      </c>
      <c r="N258" s="38"/>
      <c r="O258" s="37">
        <v>180</v>
      </c>
      <c r="P258" s="44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352"/>
      <c r="R258" s="352"/>
      <c r="S258" s="352"/>
      <c r="T258" s="353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55" t="s">
        <v>356</v>
      </c>
      <c r="AG258" s="81"/>
      <c r="AJ258" s="87" t="s">
        <v>100</v>
      </c>
      <c r="AK258" s="87">
        <v>12</v>
      </c>
      <c r="BB258" s="256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359</v>
      </c>
      <c r="B259" s="63" t="s">
        <v>360</v>
      </c>
      <c r="C259" s="36">
        <v>4301136052</v>
      </c>
      <c r="D259" s="350">
        <v>4640242180410</v>
      </c>
      <c r="E259" s="350"/>
      <c r="F259" s="62">
        <v>2.2400000000000002</v>
      </c>
      <c r="G259" s="37">
        <v>1</v>
      </c>
      <c r="H259" s="62">
        <v>2.2400000000000002</v>
      </c>
      <c r="I259" s="62">
        <v>2.4319999999999999</v>
      </c>
      <c r="J259" s="37">
        <v>126</v>
      </c>
      <c r="K259" s="37" t="s">
        <v>96</v>
      </c>
      <c r="L259" s="37" t="s">
        <v>88</v>
      </c>
      <c r="M259" s="38" t="s">
        <v>86</v>
      </c>
      <c r="N259" s="38"/>
      <c r="O259" s="37">
        <v>180</v>
      </c>
      <c r="P259" s="44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52"/>
      <c r="R259" s="352"/>
      <c r="S259" s="352"/>
      <c r="T259" s="353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57" t="s">
        <v>356</v>
      </c>
      <c r="AG259" s="81"/>
      <c r="AJ259" s="87" t="s">
        <v>89</v>
      </c>
      <c r="AK259" s="87">
        <v>1</v>
      </c>
      <c r="BB259" s="258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357"/>
      <c r="B260" s="357"/>
      <c r="C260" s="357"/>
      <c r="D260" s="357"/>
      <c r="E260" s="357"/>
      <c r="F260" s="357"/>
      <c r="G260" s="357"/>
      <c r="H260" s="357"/>
      <c r="I260" s="357"/>
      <c r="J260" s="357"/>
      <c r="K260" s="357"/>
      <c r="L260" s="357"/>
      <c r="M260" s="357"/>
      <c r="N260" s="357"/>
      <c r="O260" s="358"/>
      <c r="P260" s="354" t="s">
        <v>40</v>
      </c>
      <c r="Q260" s="355"/>
      <c r="R260" s="355"/>
      <c r="S260" s="355"/>
      <c r="T260" s="355"/>
      <c r="U260" s="355"/>
      <c r="V260" s="356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357"/>
      <c r="B261" s="357"/>
      <c r="C261" s="357"/>
      <c r="D261" s="357"/>
      <c r="E261" s="357"/>
      <c r="F261" s="357"/>
      <c r="G261" s="357"/>
      <c r="H261" s="357"/>
      <c r="I261" s="357"/>
      <c r="J261" s="357"/>
      <c r="K261" s="357"/>
      <c r="L261" s="357"/>
      <c r="M261" s="357"/>
      <c r="N261" s="357"/>
      <c r="O261" s="358"/>
      <c r="P261" s="354" t="s">
        <v>40</v>
      </c>
      <c r="Q261" s="355"/>
      <c r="R261" s="355"/>
      <c r="S261" s="355"/>
      <c r="T261" s="355"/>
      <c r="U261" s="355"/>
      <c r="V261" s="356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customHeight="1" x14ac:dyDescent="0.25">
      <c r="A262" s="349" t="s">
        <v>137</v>
      </c>
      <c r="B262" s="349"/>
      <c r="C262" s="349"/>
      <c r="D262" s="349"/>
      <c r="E262" s="349"/>
      <c r="F262" s="349"/>
      <c r="G262" s="349"/>
      <c r="H262" s="349"/>
      <c r="I262" s="349"/>
      <c r="J262" s="349"/>
      <c r="K262" s="349"/>
      <c r="L262" s="349"/>
      <c r="M262" s="349"/>
      <c r="N262" s="349"/>
      <c r="O262" s="349"/>
      <c r="P262" s="349"/>
      <c r="Q262" s="349"/>
      <c r="R262" s="349"/>
      <c r="S262" s="349"/>
      <c r="T262" s="349"/>
      <c r="U262" s="349"/>
      <c r="V262" s="349"/>
      <c r="W262" s="349"/>
      <c r="X262" s="349"/>
      <c r="Y262" s="349"/>
      <c r="Z262" s="349"/>
      <c r="AA262" s="66"/>
      <c r="AB262" s="66"/>
      <c r="AC262" s="83"/>
    </row>
    <row r="263" spans="1:68" ht="37.5" customHeight="1" x14ac:dyDescent="0.25">
      <c r="A263" s="63" t="s">
        <v>361</v>
      </c>
      <c r="B263" s="63" t="s">
        <v>362</v>
      </c>
      <c r="C263" s="36">
        <v>4301135504</v>
      </c>
      <c r="D263" s="350">
        <v>4640242181554</v>
      </c>
      <c r="E263" s="350"/>
      <c r="F263" s="62">
        <v>3</v>
      </c>
      <c r="G263" s="37">
        <v>1</v>
      </c>
      <c r="H263" s="62">
        <v>3</v>
      </c>
      <c r="I263" s="62">
        <v>3.1920000000000002</v>
      </c>
      <c r="J263" s="37">
        <v>126</v>
      </c>
      <c r="K263" s="37" t="s">
        <v>96</v>
      </c>
      <c r="L263" s="37" t="s">
        <v>99</v>
      </c>
      <c r="M263" s="38" t="s">
        <v>86</v>
      </c>
      <c r="N263" s="38"/>
      <c r="O263" s="37">
        <v>180</v>
      </c>
      <c r="P263" s="443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352"/>
      <c r="R263" s="352"/>
      <c r="S263" s="352"/>
      <c r="T263" s="353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ref="Y263:Y272" si="12"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59" t="s">
        <v>363</v>
      </c>
      <c r="AG263" s="81"/>
      <c r="AJ263" s="87" t="s">
        <v>100</v>
      </c>
      <c r="AK263" s="87">
        <v>14</v>
      </c>
      <c r="BB263" s="260" t="s">
        <v>95</v>
      </c>
      <c r="BM263" s="81">
        <f t="shared" ref="BM263:BM272" si="13">IFERROR(X263*I263,"0")</f>
        <v>0</v>
      </c>
      <c r="BN263" s="81">
        <f t="shared" ref="BN263:BN272" si="14">IFERROR(Y263*I263,"0")</f>
        <v>0</v>
      </c>
      <c r="BO263" s="81">
        <f t="shared" ref="BO263:BO272" si="15">IFERROR(X263/J263,"0")</f>
        <v>0</v>
      </c>
      <c r="BP263" s="81">
        <f t="shared" ref="BP263:BP272" si="16">IFERROR(Y263/J263,"0")</f>
        <v>0</v>
      </c>
    </row>
    <row r="264" spans="1:68" ht="27" customHeight="1" x14ac:dyDescent="0.25">
      <c r="A264" s="63" t="s">
        <v>364</v>
      </c>
      <c r="B264" s="63" t="s">
        <v>365</v>
      </c>
      <c r="C264" s="36">
        <v>4301135518</v>
      </c>
      <c r="D264" s="350">
        <v>4640242181561</v>
      </c>
      <c r="E264" s="350"/>
      <c r="F264" s="62">
        <v>3.7</v>
      </c>
      <c r="G264" s="37">
        <v>1</v>
      </c>
      <c r="H264" s="62">
        <v>3.7</v>
      </c>
      <c r="I264" s="62">
        <v>3.8919999999999999</v>
      </c>
      <c r="J264" s="37">
        <v>126</v>
      </c>
      <c r="K264" s="37" t="s">
        <v>96</v>
      </c>
      <c r="L264" s="37" t="s">
        <v>99</v>
      </c>
      <c r="M264" s="38" t="s">
        <v>86</v>
      </c>
      <c r="N264" s="38"/>
      <c r="O264" s="37">
        <v>180</v>
      </c>
      <c r="P264" s="44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352"/>
      <c r="R264" s="352"/>
      <c r="S264" s="352"/>
      <c r="T264" s="353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12"/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61" t="s">
        <v>366</v>
      </c>
      <c r="AG264" s="81"/>
      <c r="AJ264" s="87" t="s">
        <v>100</v>
      </c>
      <c r="AK264" s="87">
        <v>14</v>
      </c>
      <c r="BB264" s="262" t="s">
        <v>95</v>
      </c>
      <c r="BM264" s="81">
        <f t="shared" si="13"/>
        <v>0</v>
      </c>
      <c r="BN264" s="81">
        <f t="shared" si="14"/>
        <v>0</v>
      </c>
      <c r="BO264" s="81">
        <f t="shared" si="15"/>
        <v>0</v>
      </c>
      <c r="BP264" s="81">
        <f t="shared" si="16"/>
        <v>0</v>
      </c>
    </row>
    <row r="265" spans="1:68" ht="27" customHeight="1" x14ac:dyDescent="0.25">
      <c r="A265" s="63" t="s">
        <v>367</v>
      </c>
      <c r="B265" s="63" t="s">
        <v>368</v>
      </c>
      <c r="C265" s="36">
        <v>4301135374</v>
      </c>
      <c r="D265" s="350">
        <v>4640242181424</v>
      </c>
      <c r="E265" s="350"/>
      <c r="F265" s="62">
        <v>5.5</v>
      </c>
      <c r="G265" s="37">
        <v>1</v>
      </c>
      <c r="H265" s="62">
        <v>5.5</v>
      </c>
      <c r="I265" s="62">
        <v>5.7350000000000003</v>
      </c>
      <c r="J265" s="37">
        <v>84</v>
      </c>
      <c r="K265" s="37" t="s">
        <v>87</v>
      </c>
      <c r="L265" s="37" t="s">
        <v>99</v>
      </c>
      <c r="M265" s="38" t="s">
        <v>86</v>
      </c>
      <c r="N265" s="38"/>
      <c r="O265" s="37">
        <v>180</v>
      </c>
      <c r="P265" s="44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352"/>
      <c r="R265" s="352"/>
      <c r="S265" s="352"/>
      <c r="T265" s="353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12"/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63" t="s">
        <v>363</v>
      </c>
      <c r="AG265" s="81"/>
      <c r="AJ265" s="87" t="s">
        <v>100</v>
      </c>
      <c r="AK265" s="87">
        <v>12</v>
      </c>
      <c r="BB265" s="264" t="s">
        <v>95</v>
      </c>
      <c r="BM265" s="81">
        <f t="shared" si="13"/>
        <v>0</v>
      </c>
      <c r="BN265" s="81">
        <f t="shared" si="14"/>
        <v>0</v>
      </c>
      <c r="BO265" s="81">
        <f t="shared" si="15"/>
        <v>0</v>
      </c>
      <c r="BP265" s="81">
        <f t="shared" si="16"/>
        <v>0</v>
      </c>
    </row>
    <row r="266" spans="1:68" ht="27" customHeight="1" x14ac:dyDescent="0.25">
      <c r="A266" s="63" t="s">
        <v>369</v>
      </c>
      <c r="B266" s="63" t="s">
        <v>370</v>
      </c>
      <c r="C266" s="36">
        <v>4301135405</v>
      </c>
      <c r="D266" s="350">
        <v>4640242181523</v>
      </c>
      <c r="E266" s="350"/>
      <c r="F266" s="62">
        <v>3</v>
      </c>
      <c r="G266" s="37">
        <v>1</v>
      </c>
      <c r="H266" s="62">
        <v>3</v>
      </c>
      <c r="I266" s="62">
        <v>3.1920000000000002</v>
      </c>
      <c r="J266" s="37">
        <v>126</v>
      </c>
      <c r="K266" s="37" t="s">
        <v>96</v>
      </c>
      <c r="L266" s="37" t="s">
        <v>99</v>
      </c>
      <c r="M266" s="38" t="s">
        <v>86</v>
      </c>
      <c r="N266" s="38"/>
      <c r="O266" s="37">
        <v>180</v>
      </c>
      <c r="P266" s="4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352"/>
      <c r="R266" s="352"/>
      <c r="S266" s="352"/>
      <c r="T266" s="353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12"/>
        <v>0</v>
      </c>
      <c r="Z266" s="41">
        <f t="shared" ref="Z266:Z271" si="17">IFERROR(IF(X266="","",X266*0.00936),"")</f>
        <v>0</v>
      </c>
      <c r="AA266" s="68" t="s">
        <v>46</v>
      </c>
      <c r="AB266" s="69" t="s">
        <v>46</v>
      </c>
      <c r="AC266" s="265" t="s">
        <v>366</v>
      </c>
      <c r="AG266" s="81"/>
      <c r="AJ266" s="87" t="s">
        <v>100</v>
      </c>
      <c r="AK266" s="87">
        <v>14</v>
      </c>
      <c r="BB266" s="266" t="s">
        <v>95</v>
      </c>
      <c r="BM266" s="81">
        <f t="shared" si="13"/>
        <v>0</v>
      </c>
      <c r="BN266" s="81">
        <f t="shared" si="14"/>
        <v>0</v>
      </c>
      <c r="BO266" s="81">
        <f t="shared" si="15"/>
        <v>0</v>
      </c>
      <c r="BP266" s="81">
        <f t="shared" si="16"/>
        <v>0</v>
      </c>
    </row>
    <row r="267" spans="1:68" ht="27" customHeight="1" x14ac:dyDescent="0.25">
      <c r="A267" s="63" t="s">
        <v>371</v>
      </c>
      <c r="B267" s="63" t="s">
        <v>372</v>
      </c>
      <c r="C267" s="36">
        <v>4301135375</v>
      </c>
      <c r="D267" s="350">
        <v>4640242181486</v>
      </c>
      <c r="E267" s="350"/>
      <c r="F267" s="62">
        <v>3.7</v>
      </c>
      <c r="G267" s="37">
        <v>1</v>
      </c>
      <c r="H267" s="62">
        <v>3.7</v>
      </c>
      <c r="I267" s="62">
        <v>3.8919999999999999</v>
      </c>
      <c r="J267" s="37">
        <v>126</v>
      </c>
      <c r="K267" s="37" t="s">
        <v>96</v>
      </c>
      <c r="L267" s="37" t="s">
        <v>140</v>
      </c>
      <c r="M267" s="38" t="s">
        <v>86</v>
      </c>
      <c r="N267" s="38"/>
      <c r="O267" s="37">
        <v>180</v>
      </c>
      <c r="P267" s="44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352"/>
      <c r="R267" s="352"/>
      <c r="S267" s="352"/>
      <c r="T267" s="353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12"/>
        <v>0</v>
      </c>
      <c r="Z267" s="41">
        <f t="shared" si="17"/>
        <v>0</v>
      </c>
      <c r="AA267" s="68" t="s">
        <v>46</v>
      </c>
      <c r="AB267" s="69" t="s">
        <v>46</v>
      </c>
      <c r="AC267" s="267" t="s">
        <v>363</v>
      </c>
      <c r="AG267" s="81"/>
      <c r="AJ267" s="87" t="s">
        <v>141</v>
      </c>
      <c r="AK267" s="87">
        <v>126</v>
      </c>
      <c r="BB267" s="268" t="s">
        <v>95</v>
      </c>
      <c r="BM267" s="81">
        <f t="shared" si="13"/>
        <v>0</v>
      </c>
      <c r="BN267" s="81">
        <f t="shared" si="14"/>
        <v>0</v>
      </c>
      <c r="BO267" s="81">
        <f t="shared" si="15"/>
        <v>0</v>
      </c>
      <c r="BP267" s="81">
        <f t="shared" si="16"/>
        <v>0</v>
      </c>
    </row>
    <row r="268" spans="1:68" ht="37.5" customHeight="1" x14ac:dyDescent="0.25">
      <c r="A268" s="63" t="s">
        <v>373</v>
      </c>
      <c r="B268" s="63" t="s">
        <v>374</v>
      </c>
      <c r="C268" s="36">
        <v>4301135402</v>
      </c>
      <c r="D268" s="350">
        <v>4640242181493</v>
      </c>
      <c r="E268" s="350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99</v>
      </c>
      <c r="M268" s="38" t="s">
        <v>86</v>
      </c>
      <c r="N268" s="38"/>
      <c r="O268" s="37">
        <v>180</v>
      </c>
      <c r="P268" s="448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352"/>
      <c r="R268" s="352"/>
      <c r="S268" s="352"/>
      <c r="T268" s="353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12"/>
        <v>0</v>
      </c>
      <c r="Z268" s="41">
        <f t="shared" si="17"/>
        <v>0</v>
      </c>
      <c r="AA268" s="68" t="s">
        <v>46</v>
      </c>
      <c r="AB268" s="69" t="s">
        <v>46</v>
      </c>
      <c r="AC268" s="269" t="s">
        <v>363</v>
      </c>
      <c r="AG268" s="81"/>
      <c r="AJ268" s="87" t="s">
        <v>100</v>
      </c>
      <c r="AK268" s="87">
        <v>14</v>
      </c>
      <c r="BB268" s="270" t="s">
        <v>95</v>
      </c>
      <c r="BM268" s="81">
        <f t="shared" si="13"/>
        <v>0</v>
      </c>
      <c r="BN268" s="81">
        <f t="shared" si="14"/>
        <v>0</v>
      </c>
      <c r="BO268" s="81">
        <f t="shared" si="15"/>
        <v>0</v>
      </c>
      <c r="BP268" s="81">
        <f t="shared" si="16"/>
        <v>0</v>
      </c>
    </row>
    <row r="269" spans="1:68" ht="37.5" customHeight="1" x14ac:dyDescent="0.25">
      <c r="A269" s="63" t="s">
        <v>375</v>
      </c>
      <c r="B269" s="63" t="s">
        <v>376</v>
      </c>
      <c r="C269" s="36">
        <v>4301135403</v>
      </c>
      <c r="D269" s="350">
        <v>4640242181509</v>
      </c>
      <c r="E269" s="350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99</v>
      </c>
      <c r="M269" s="38" t="s">
        <v>86</v>
      </c>
      <c r="N269" s="38"/>
      <c r="O269" s="37">
        <v>180</v>
      </c>
      <c r="P269" s="44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352"/>
      <c r="R269" s="352"/>
      <c r="S269" s="352"/>
      <c r="T269" s="353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12"/>
        <v>0</v>
      </c>
      <c r="Z269" s="41">
        <f t="shared" si="17"/>
        <v>0</v>
      </c>
      <c r="AA269" s="68" t="s">
        <v>46</v>
      </c>
      <c r="AB269" s="69" t="s">
        <v>46</v>
      </c>
      <c r="AC269" s="271" t="s">
        <v>363</v>
      </c>
      <c r="AG269" s="81"/>
      <c r="AJ269" s="87" t="s">
        <v>100</v>
      </c>
      <c r="AK269" s="87">
        <v>14</v>
      </c>
      <c r="BB269" s="272" t="s">
        <v>95</v>
      </c>
      <c r="BM269" s="81">
        <f t="shared" si="13"/>
        <v>0</v>
      </c>
      <c r="BN269" s="81">
        <f t="shared" si="14"/>
        <v>0</v>
      </c>
      <c r="BO269" s="81">
        <f t="shared" si="15"/>
        <v>0</v>
      </c>
      <c r="BP269" s="81">
        <f t="shared" si="16"/>
        <v>0</v>
      </c>
    </row>
    <row r="270" spans="1:68" ht="27" customHeight="1" x14ac:dyDescent="0.25">
      <c r="A270" s="63" t="s">
        <v>377</v>
      </c>
      <c r="B270" s="63" t="s">
        <v>378</v>
      </c>
      <c r="C270" s="36">
        <v>4301135304</v>
      </c>
      <c r="D270" s="350">
        <v>4640242181240</v>
      </c>
      <c r="E270" s="350"/>
      <c r="F270" s="62">
        <v>0.3</v>
      </c>
      <c r="G270" s="37">
        <v>9</v>
      </c>
      <c r="H270" s="62">
        <v>2.7</v>
      </c>
      <c r="I270" s="62">
        <v>2.88</v>
      </c>
      <c r="J270" s="37">
        <v>126</v>
      </c>
      <c r="K270" s="37" t="s">
        <v>96</v>
      </c>
      <c r="L270" s="37" t="s">
        <v>99</v>
      </c>
      <c r="M270" s="38" t="s">
        <v>86</v>
      </c>
      <c r="N270" s="38"/>
      <c r="O270" s="37">
        <v>180</v>
      </c>
      <c r="P270" s="450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352"/>
      <c r="R270" s="352"/>
      <c r="S270" s="352"/>
      <c r="T270" s="353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12"/>
        <v>0</v>
      </c>
      <c r="Z270" s="41">
        <f t="shared" si="17"/>
        <v>0</v>
      </c>
      <c r="AA270" s="68" t="s">
        <v>46</v>
      </c>
      <c r="AB270" s="69" t="s">
        <v>46</v>
      </c>
      <c r="AC270" s="273" t="s">
        <v>363</v>
      </c>
      <c r="AG270" s="81"/>
      <c r="AJ270" s="87" t="s">
        <v>100</v>
      </c>
      <c r="AK270" s="87">
        <v>14</v>
      </c>
      <c r="BB270" s="274" t="s">
        <v>95</v>
      </c>
      <c r="BM270" s="81">
        <f t="shared" si="13"/>
        <v>0</v>
      </c>
      <c r="BN270" s="81">
        <f t="shared" si="14"/>
        <v>0</v>
      </c>
      <c r="BO270" s="81">
        <f t="shared" si="15"/>
        <v>0</v>
      </c>
      <c r="BP270" s="81">
        <f t="shared" si="16"/>
        <v>0</v>
      </c>
    </row>
    <row r="271" spans="1:68" ht="27" customHeight="1" x14ac:dyDescent="0.25">
      <c r="A271" s="63" t="s">
        <v>379</v>
      </c>
      <c r="B271" s="63" t="s">
        <v>380</v>
      </c>
      <c r="C271" s="36">
        <v>4301135610</v>
      </c>
      <c r="D271" s="350">
        <v>4640242181318</v>
      </c>
      <c r="E271" s="350"/>
      <c r="F271" s="62">
        <v>0.3</v>
      </c>
      <c r="G271" s="37">
        <v>9</v>
      </c>
      <c r="H271" s="62">
        <v>2.7</v>
      </c>
      <c r="I271" s="62">
        <v>2.988</v>
      </c>
      <c r="J271" s="37">
        <v>126</v>
      </c>
      <c r="K271" s="37" t="s">
        <v>96</v>
      </c>
      <c r="L271" s="37" t="s">
        <v>99</v>
      </c>
      <c r="M271" s="38" t="s">
        <v>86</v>
      </c>
      <c r="N271" s="38"/>
      <c r="O271" s="37">
        <v>180</v>
      </c>
      <c r="P271" s="45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352"/>
      <c r="R271" s="352"/>
      <c r="S271" s="352"/>
      <c r="T271" s="353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12"/>
        <v>0</v>
      </c>
      <c r="Z271" s="41">
        <f t="shared" si="17"/>
        <v>0</v>
      </c>
      <c r="AA271" s="68" t="s">
        <v>46</v>
      </c>
      <c r="AB271" s="69" t="s">
        <v>46</v>
      </c>
      <c r="AC271" s="275" t="s">
        <v>366</v>
      </c>
      <c r="AG271" s="81"/>
      <c r="AJ271" s="87" t="s">
        <v>100</v>
      </c>
      <c r="AK271" s="87">
        <v>14</v>
      </c>
      <c r="BB271" s="276" t="s">
        <v>95</v>
      </c>
      <c r="BM271" s="81">
        <f t="shared" si="13"/>
        <v>0</v>
      </c>
      <c r="BN271" s="81">
        <f t="shared" si="14"/>
        <v>0</v>
      </c>
      <c r="BO271" s="81">
        <f t="shared" si="15"/>
        <v>0</v>
      </c>
      <c r="BP271" s="81">
        <f t="shared" si="16"/>
        <v>0</v>
      </c>
    </row>
    <row r="272" spans="1:68" ht="27" customHeight="1" x14ac:dyDescent="0.25">
      <c r="A272" s="63" t="s">
        <v>381</v>
      </c>
      <c r="B272" s="63" t="s">
        <v>382</v>
      </c>
      <c r="C272" s="36">
        <v>4301135306</v>
      </c>
      <c r="D272" s="350">
        <v>4640242181387</v>
      </c>
      <c r="E272" s="350"/>
      <c r="F272" s="62">
        <v>0.3</v>
      </c>
      <c r="G272" s="37">
        <v>9</v>
      </c>
      <c r="H272" s="62">
        <v>2.7</v>
      </c>
      <c r="I272" s="62">
        <v>2.8450000000000002</v>
      </c>
      <c r="J272" s="37">
        <v>234</v>
      </c>
      <c r="K272" s="37" t="s">
        <v>151</v>
      </c>
      <c r="L272" s="37" t="s">
        <v>99</v>
      </c>
      <c r="M272" s="38" t="s">
        <v>86</v>
      </c>
      <c r="N272" s="38"/>
      <c r="O272" s="37">
        <v>180</v>
      </c>
      <c r="P272" s="45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352"/>
      <c r="R272" s="352"/>
      <c r="S272" s="352"/>
      <c r="T272" s="353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12"/>
        <v>0</v>
      </c>
      <c r="Z272" s="41">
        <f>IFERROR(IF(X272="","",X272*0.00502),"")</f>
        <v>0</v>
      </c>
      <c r="AA272" s="68" t="s">
        <v>46</v>
      </c>
      <c r="AB272" s="69" t="s">
        <v>46</v>
      </c>
      <c r="AC272" s="277" t="s">
        <v>363</v>
      </c>
      <c r="AG272" s="81"/>
      <c r="AJ272" s="87" t="s">
        <v>100</v>
      </c>
      <c r="AK272" s="87">
        <v>18</v>
      </c>
      <c r="BB272" s="278" t="s">
        <v>95</v>
      </c>
      <c r="BM272" s="81">
        <f t="shared" si="13"/>
        <v>0</v>
      </c>
      <c r="BN272" s="81">
        <f t="shared" si="14"/>
        <v>0</v>
      </c>
      <c r="BO272" s="81">
        <f t="shared" si="15"/>
        <v>0</v>
      </c>
      <c r="BP272" s="81">
        <f t="shared" si="16"/>
        <v>0</v>
      </c>
    </row>
    <row r="273" spans="1:32" x14ac:dyDescent="0.2">
      <c r="A273" s="357"/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58"/>
      <c r="P273" s="354" t="s">
        <v>40</v>
      </c>
      <c r="Q273" s="355"/>
      <c r="R273" s="355"/>
      <c r="S273" s="355"/>
      <c r="T273" s="355"/>
      <c r="U273" s="355"/>
      <c r="V273" s="356"/>
      <c r="W273" s="42" t="s">
        <v>39</v>
      </c>
      <c r="X273" s="43">
        <f>IFERROR(SUM(X263:X272),"0")</f>
        <v>0</v>
      </c>
      <c r="Y273" s="43">
        <f>IFERROR(SUM(Y263:Y272),"0")</f>
        <v>0</v>
      </c>
      <c r="Z273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32" x14ac:dyDescent="0.2">
      <c r="A274" s="357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57"/>
      <c r="N274" s="357"/>
      <c r="O274" s="358"/>
      <c r="P274" s="354" t="s">
        <v>40</v>
      </c>
      <c r="Q274" s="355"/>
      <c r="R274" s="355"/>
      <c r="S274" s="355"/>
      <c r="T274" s="355"/>
      <c r="U274" s="355"/>
      <c r="V274" s="356"/>
      <c r="W274" s="42" t="s">
        <v>0</v>
      </c>
      <c r="X274" s="43">
        <f>IFERROR(SUMPRODUCT(X263:X272*H263:H272),"0")</f>
        <v>0</v>
      </c>
      <c r="Y274" s="43">
        <f>IFERROR(SUMPRODUCT(Y263:Y272*H263:H272),"0")</f>
        <v>0</v>
      </c>
      <c r="Z274" s="42"/>
      <c r="AA274" s="67"/>
      <c r="AB274" s="67"/>
      <c r="AC274" s="67"/>
    </row>
    <row r="275" spans="1:32" ht="15" customHeight="1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57"/>
      <c r="N275" s="357"/>
      <c r="O275" s="456"/>
      <c r="P275" s="453" t="s">
        <v>33</v>
      </c>
      <c r="Q275" s="454"/>
      <c r="R275" s="454"/>
      <c r="S275" s="454"/>
      <c r="T275" s="454"/>
      <c r="U275" s="454"/>
      <c r="V275" s="455"/>
      <c r="W275" s="42" t="s">
        <v>0</v>
      </c>
      <c r="X275" s="43">
        <f>IFERROR(X24+X32+X39+X47+X52+X56+X61+X67+X73+X78+X84+X94+X100+X111+X115+X119+X125+X131+X137+X142+X147+X152+X157+X164+X172+X176+X182+X189+X198+X203+X208+X214+X220+X226+X232+X238+X242+X250+X255+X261+X274,"0")</f>
        <v>0</v>
      </c>
      <c r="Y275" s="43">
        <f>IFERROR(Y24+Y32+Y39+Y47+Y52+Y56+Y61+Y67+Y73+Y78+Y84+Y94+Y100+Y111+Y115+Y119+Y125+Y131+Y137+Y142+Y147+Y152+Y157+Y164+Y172+Y176+Y182+Y189+Y198+Y203+Y208+Y214+Y220+Y226+Y232+Y238+Y242+Y250+Y255+Y261+Y274,"0")</f>
        <v>0</v>
      </c>
      <c r="Z275" s="42"/>
      <c r="AA275" s="67"/>
      <c r="AB275" s="67"/>
      <c r="AC275" s="67"/>
    </row>
    <row r="276" spans="1:32" x14ac:dyDescent="0.2">
      <c r="A276" s="357"/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456"/>
      <c r="P276" s="453" t="s">
        <v>34</v>
      </c>
      <c r="Q276" s="454"/>
      <c r="R276" s="454"/>
      <c r="S276" s="454"/>
      <c r="T276" s="454"/>
      <c r="U276" s="454"/>
      <c r="V276" s="455"/>
      <c r="W276" s="42" t="s">
        <v>0</v>
      </c>
      <c r="X276" s="43">
        <f>IFERROR(SUM(BM22:BM272),"0")</f>
        <v>0</v>
      </c>
      <c r="Y276" s="43">
        <f>IFERROR(SUM(BN22:BN272),"0")</f>
        <v>0</v>
      </c>
      <c r="Z276" s="42"/>
      <c r="AA276" s="67"/>
      <c r="AB276" s="67"/>
      <c r="AC276" s="67"/>
    </row>
    <row r="277" spans="1:32" x14ac:dyDescent="0.2">
      <c r="A277" s="357"/>
      <c r="B277" s="357"/>
      <c r="C277" s="357"/>
      <c r="D277" s="357"/>
      <c r="E277" s="357"/>
      <c r="F277" s="357"/>
      <c r="G277" s="357"/>
      <c r="H277" s="357"/>
      <c r="I277" s="357"/>
      <c r="J277" s="357"/>
      <c r="K277" s="357"/>
      <c r="L277" s="357"/>
      <c r="M277" s="357"/>
      <c r="N277" s="357"/>
      <c r="O277" s="456"/>
      <c r="P277" s="453" t="s">
        <v>35</v>
      </c>
      <c r="Q277" s="454"/>
      <c r="R277" s="454"/>
      <c r="S277" s="454"/>
      <c r="T277" s="454"/>
      <c r="U277" s="454"/>
      <c r="V277" s="455"/>
      <c r="W277" s="42" t="s">
        <v>20</v>
      </c>
      <c r="X277" s="44">
        <f>ROUNDUP(SUM(BO22:BO272),0)</f>
        <v>0</v>
      </c>
      <c r="Y277" s="44">
        <f>ROUNDUP(SUM(BP22:BP272),0)</f>
        <v>0</v>
      </c>
      <c r="Z277" s="42"/>
      <c r="AA277" s="67"/>
      <c r="AB277" s="67"/>
      <c r="AC277" s="67"/>
    </row>
    <row r="278" spans="1:32" x14ac:dyDescent="0.2">
      <c r="A278" s="357"/>
      <c r="B278" s="357"/>
      <c r="C278" s="357"/>
      <c r="D278" s="357"/>
      <c r="E278" s="357"/>
      <c r="F278" s="357"/>
      <c r="G278" s="357"/>
      <c r="H278" s="357"/>
      <c r="I278" s="357"/>
      <c r="J278" s="357"/>
      <c r="K278" s="357"/>
      <c r="L278" s="357"/>
      <c r="M278" s="357"/>
      <c r="N278" s="357"/>
      <c r="O278" s="456"/>
      <c r="P278" s="453" t="s">
        <v>36</v>
      </c>
      <c r="Q278" s="454"/>
      <c r="R278" s="454"/>
      <c r="S278" s="454"/>
      <c r="T278" s="454"/>
      <c r="U278" s="454"/>
      <c r="V278" s="455"/>
      <c r="W278" s="42" t="s">
        <v>0</v>
      </c>
      <c r="X278" s="43">
        <f>GrossWeightTotal+PalletQtyTotal*25</f>
        <v>0</v>
      </c>
      <c r="Y278" s="43">
        <f>GrossWeightTotalR+PalletQtyTotalR*25</f>
        <v>0</v>
      </c>
      <c r="Z278" s="42"/>
      <c r="AA278" s="67"/>
      <c r="AB278" s="67"/>
      <c r="AC278" s="67"/>
    </row>
    <row r="279" spans="1:32" x14ac:dyDescent="0.2">
      <c r="A279" s="357"/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456"/>
      <c r="P279" s="453" t="s">
        <v>37</v>
      </c>
      <c r="Q279" s="454"/>
      <c r="R279" s="454"/>
      <c r="S279" s="454"/>
      <c r="T279" s="454"/>
      <c r="U279" s="454"/>
      <c r="V279" s="455"/>
      <c r="W279" s="42" t="s">
        <v>20</v>
      </c>
      <c r="X279" s="43">
        <f>IFERROR(X23+X31+X38+X46+X51+X55+X60+X66+X72+X77+X83+X93+X99+X110+X114+X118+X124+X130+X136+X141+X146+X151+X156+X163+X171+X175+X181+X188+X197+X202+X207+X213+X219+X225+X231+X237+X241+X249+X254+X260+X273,"0")</f>
        <v>0</v>
      </c>
      <c r="Y279" s="43">
        <f>IFERROR(Y23+Y31+Y38+Y46+Y51+Y55+Y60+Y66+Y72+Y77+Y83+Y93+Y99+Y110+Y114+Y118+Y124+Y130+Y136+Y141+Y146+Y151+Y156+Y163+Y171+Y175+Y181+Y188+Y197+Y202+Y207+Y213+Y219+Y225+Y231+Y237+Y241+Y249+Y254+Y260+Y273,"0")</f>
        <v>0</v>
      </c>
      <c r="Z279" s="42"/>
      <c r="AA279" s="67"/>
      <c r="AB279" s="67"/>
      <c r="AC279" s="67"/>
    </row>
    <row r="280" spans="1:32" ht="14.25" x14ac:dyDescent="0.2">
      <c r="A280" s="357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57"/>
      <c r="N280" s="357"/>
      <c r="O280" s="456"/>
      <c r="P280" s="453" t="s">
        <v>38</v>
      </c>
      <c r="Q280" s="454"/>
      <c r="R280" s="454"/>
      <c r="S280" s="454"/>
      <c r="T280" s="454"/>
      <c r="U280" s="454"/>
      <c r="V280" s="455"/>
      <c r="W280" s="45" t="s">
        <v>52</v>
      </c>
      <c r="X280" s="42"/>
      <c r="Y280" s="42"/>
      <c r="Z280" s="42">
        <f>IFERROR(Z23+Z31+Z38+Z46+Z51+Z55+Z60+Z66+Z72+Z77+Z83+Z93+Z99+Z110+Z114+Z118+Z124+Z130+Z136+Z141+Z146+Z151+Z156+Z163+Z171+Z175+Z181+Z188+Z197+Z202+Z207+Z213+Z219+Z225+Z231+Z237+Z241+Z249+Z254+Z260+Z273,"0")</f>
        <v>0</v>
      </c>
      <c r="AA280" s="67"/>
      <c r="AB280" s="67"/>
      <c r="AC280" s="67"/>
    </row>
    <row r="281" spans="1:32" ht="13.5" thickBot="1" x14ac:dyDescent="0.25"/>
    <row r="282" spans="1:32" ht="27" thickTop="1" thickBot="1" x14ac:dyDescent="0.25">
      <c r="A282" s="46" t="s">
        <v>9</v>
      </c>
      <c r="B282" s="88" t="s">
        <v>81</v>
      </c>
      <c r="C282" s="459" t="s">
        <v>45</v>
      </c>
      <c r="D282" s="459" t="s">
        <v>45</v>
      </c>
      <c r="E282" s="459" t="s">
        <v>45</v>
      </c>
      <c r="F282" s="459" t="s">
        <v>45</v>
      </c>
      <c r="G282" s="459" t="s">
        <v>45</v>
      </c>
      <c r="H282" s="459" t="s">
        <v>45</v>
      </c>
      <c r="I282" s="459" t="s">
        <v>45</v>
      </c>
      <c r="J282" s="459" t="s">
        <v>45</v>
      </c>
      <c r="K282" s="459" t="s">
        <v>45</v>
      </c>
      <c r="L282" s="459" t="s">
        <v>45</v>
      </c>
      <c r="M282" s="459" t="s">
        <v>45</v>
      </c>
      <c r="N282" s="460"/>
      <c r="O282" s="459" t="s">
        <v>45</v>
      </c>
      <c r="P282" s="459" t="s">
        <v>45</v>
      </c>
      <c r="Q282" s="459" t="s">
        <v>45</v>
      </c>
      <c r="R282" s="459" t="s">
        <v>45</v>
      </c>
      <c r="S282" s="459" t="s">
        <v>45</v>
      </c>
      <c r="T282" s="459" t="s">
        <v>45</v>
      </c>
      <c r="U282" s="88" t="s">
        <v>246</v>
      </c>
      <c r="V282" s="88" t="s">
        <v>254</v>
      </c>
      <c r="W282" s="459" t="s">
        <v>273</v>
      </c>
      <c r="X282" s="459" t="s">
        <v>273</v>
      </c>
      <c r="Y282" s="459" t="s">
        <v>273</v>
      </c>
      <c r="Z282" s="459" t="s">
        <v>273</v>
      </c>
      <c r="AA282" s="459" t="s">
        <v>273</v>
      </c>
      <c r="AB282" s="88" t="s">
        <v>323</v>
      </c>
      <c r="AC282" s="88" t="s">
        <v>328</v>
      </c>
      <c r="AD282" s="88" t="s">
        <v>332</v>
      </c>
      <c r="AE282" s="88" t="s">
        <v>340</v>
      </c>
      <c r="AF282" s="1"/>
    </row>
    <row r="283" spans="1:32" ht="14.25" customHeight="1" thickTop="1" x14ac:dyDescent="0.2">
      <c r="A283" s="457" t="s">
        <v>10</v>
      </c>
      <c r="B283" s="459" t="s">
        <v>81</v>
      </c>
      <c r="C283" s="459" t="s">
        <v>90</v>
      </c>
      <c r="D283" s="459" t="s">
        <v>103</v>
      </c>
      <c r="E283" s="459" t="s">
        <v>113</v>
      </c>
      <c r="F283" s="459" t="s">
        <v>124</v>
      </c>
      <c r="G283" s="459" t="s">
        <v>147</v>
      </c>
      <c r="H283" s="459" t="s">
        <v>154</v>
      </c>
      <c r="I283" s="459" t="s">
        <v>158</v>
      </c>
      <c r="J283" s="459" t="s">
        <v>166</v>
      </c>
      <c r="K283" s="459" t="s">
        <v>181</v>
      </c>
      <c r="L283" s="459" t="s">
        <v>187</v>
      </c>
      <c r="M283" s="459" t="s">
        <v>212</v>
      </c>
      <c r="N283" s="1"/>
      <c r="O283" s="459" t="s">
        <v>218</v>
      </c>
      <c r="P283" s="459" t="s">
        <v>225</v>
      </c>
      <c r="Q283" s="459" t="s">
        <v>230</v>
      </c>
      <c r="R283" s="459" t="s">
        <v>234</v>
      </c>
      <c r="S283" s="459" t="s">
        <v>237</v>
      </c>
      <c r="T283" s="459" t="s">
        <v>242</v>
      </c>
      <c r="U283" s="459" t="s">
        <v>247</v>
      </c>
      <c r="V283" s="459" t="s">
        <v>255</v>
      </c>
      <c r="W283" s="459" t="s">
        <v>274</v>
      </c>
      <c r="X283" s="459" t="s">
        <v>289</v>
      </c>
      <c r="Y283" s="459" t="s">
        <v>301</v>
      </c>
      <c r="Z283" s="459" t="s">
        <v>306</v>
      </c>
      <c r="AA283" s="459" t="s">
        <v>317</v>
      </c>
      <c r="AB283" s="459" t="s">
        <v>324</v>
      </c>
      <c r="AC283" s="459" t="s">
        <v>329</v>
      </c>
      <c r="AD283" s="459" t="s">
        <v>333</v>
      </c>
      <c r="AE283" s="459" t="s">
        <v>340</v>
      </c>
      <c r="AF283" s="1"/>
    </row>
    <row r="284" spans="1:32" ht="13.5" thickBot="1" x14ac:dyDescent="0.25">
      <c r="A284" s="458"/>
      <c r="B284" s="459"/>
      <c r="C284" s="459"/>
      <c r="D284" s="459"/>
      <c r="E284" s="459"/>
      <c r="F284" s="459"/>
      <c r="G284" s="459"/>
      <c r="H284" s="459"/>
      <c r="I284" s="459"/>
      <c r="J284" s="459"/>
      <c r="K284" s="459"/>
      <c r="L284" s="459"/>
      <c r="M284" s="459"/>
      <c r="N284" s="1"/>
      <c r="O284" s="459"/>
      <c r="P284" s="459"/>
      <c r="Q284" s="459"/>
      <c r="R284" s="459"/>
      <c r="S284" s="459"/>
      <c r="T284" s="459"/>
      <c r="U284" s="459"/>
      <c r="V284" s="459"/>
      <c r="W284" s="459"/>
      <c r="X284" s="459"/>
      <c r="Y284" s="459"/>
      <c r="Z284" s="459"/>
      <c r="AA284" s="459"/>
      <c r="AB284" s="459"/>
      <c r="AC284" s="459"/>
      <c r="AD284" s="459"/>
      <c r="AE284" s="459"/>
      <c r="AF284" s="1"/>
    </row>
    <row r="285" spans="1:32" ht="18" thickTop="1" thickBot="1" x14ac:dyDescent="0.25">
      <c r="A285" s="46" t="s">
        <v>13</v>
      </c>
      <c r="B285" s="52">
        <f>IFERROR(X22*H22,"0")</f>
        <v>0</v>
      </c>
      <c r="C285" s="52">
        <f>IFERROR(X28*H28,"0")+IFERROR(X29*H29,"0")+IFERROR(X30*H30,"0")</f>
        <v>0</v>
      </c>
      <c r="D285" s="52">
        <f>IFERROR(X35*H35,"0")+IFERROR(X36*H36,"0")+IFERROR(X37*H37,"0")</f>
        <v>0</v>
      </c>
      <c r="E285" s="52">
        <f>IFERROR(X42*H42,"0")+IFERROR(X43*H43,"0")+IFERROR(X44*H44,"0")+IFERROR(X45*H45,"0")</f>
        <v>0</v>
      </c>
      <c r="F285" s="52">
        <f>IFERROR(X50*H50,"0")+IFERROR(X54*H54,"0")+IFERROR(X58*H58,"0")+IFERROR(X59*H59,"0")+IFERROR(X63*H63,"0")+IFERROR(X64*H64,"0")+IFERROR(X65*H65,"0")</f>
        <v>0</v>
      </c>
      <c r="G285" s="52">
        <f>IFERROR(X70*H70,"0")+IFERROR(X71*H71,"0")</f>
        <v>0</v>
      </c>
      <c r="H285" s="52">
        <f>IFERROR(X76*H76,"0")</f>
        <v>0</v>
      </c>
      <c r="I285" s="52">
        <f>IFERROR(X81*H81,"0")+IFERROR(X82*H82,"0")</f>
        <v>0</v>
      </c>
      <c r="J285" s="52">
        <f>IFERROR(X87*H87,"0")+IFERROR(X88*H88,"0")+IFERROR(X89*H89,"0")+IFERROR(X90*H90,"0")+IFERROR(X91*H91,"0")+IFERROR(X92*H92,"0")</f>
        <v>0</v>
      </c>
      <c r="K285" s="52">
        <f>IFERROR(X97*H97,"0")+IFERROR(X98*H98,"0")</f>
        <v>0</v>
      </c>
      <c r="L285" s="52">
        <f>IFERROR(X103*H103,"0")+IFERROR(X104*H104,"0")+IFERROR(X105*H105,"0")+IFERROR(X106*H106,"0")+IFERROR(X107*H107,"0")+IFERROR(X108*H108,"0")+IFERROR(X109*H109,"0")+IFERROR(X113*H113,"0")+IFERROR(X117*H117,"0")</f>
        <v>0</v>
      </c>
      <c r="M285" s="52">
        <f>IFERROR(X122*H122,"0")+IFERROR(X123*H123,"0")</f>
        <v>0</v>
      </c>
      <c r="N285" s="1"/>
      <c r="O285" s="52">
        <f>IFERROR(X128*H128,"0")+IFERROR(X129*H129,"0")</f>
        <v>0</v>
      </c>
      <c r="P285" s="52">
        <f>IFERROR(X134*H134,"0")+IFERROR(X135*H135,"0")</f>
        <v>0</v>
      </c>
      <c r="Q285" s="52">
        <f>IFERROR(X140*H140,"0")</f>
        <v>0</v>
      </c>
      <c r="R285" s="52">
        <f>IFERROR(X145*H145,"0")</f>
        <v>0</v>
      </c>
      <c r="S285" s="52">
        <f>IFERROR(X150*H150,"0")</f>
        <v>0</v>
      </c>
      <c r="T285" s="52">
        <f>IFERROR(X155*H155,"0")</f>
        <v>0</v>
      </c>
      <c r="U285" s="52">
        <f>IFERROR(X161*H161,"0")+IFERROR(X162*H162,"0")</f>
        <v>0</v>
      </c>
      <c r="V285" s="52">
        <f>IFERROR(X168*H168,"0")+IFERROR(X169*H169,"0")+IFERROR(X170*H170,"0")+IFERROR(X174*H174,"0")</f>
        <v>0</v>
      </c>
      <c r="W285" s="52">
        <f>IFERROR(X180*H180,"0")+IFERROR(X184*H184,"0")+IFERROR(X185*H185,"0")+IFERROR(X186*H186,"0")+IFERROR(X187*H187,"0")</f>
        <v>0</v>
      </c>
      <c r="X285" s="52">
        <f>IFERROR(X192*H192,"0")+IFERROR(X193*H193,"0")+IFERROR(X194*H194,"0")+IFERROR(X195*H195,"0")+IFERROR(X196*H196,"0")</f>
        <v>0</v>
      </c>
      <c r="Y285" s="52">
        <f>IFERROR(X201*H201,"0")</f>
        <v>0</v>
      </c>
      <c r="Z285" s="52">
        <f>IFERROR(X206*H206,"0")+IFERROR(X210*H210,"0")+IFERROR(X211*H211,"0")+IFERROR(X212*H212,"0")</f>
        <v>0</v>
      </c>
      <c r="AA285" s="52">
        <f>IFERROR(X217*H217,"0")+IFERROR(X218*H218,"0")</f>
        <v>0</v>
      </c>
      <c r="AB285" s="52">
        <f>IFERROR(X224*H224,"0")</f>
        <v>0</v>
      </c>
      <c r="AC285" s="52">
        <f>IFERROR(X230*H230,"0")</f>
        <v>0</v>
      </c>
      <c r="AD285" s="52">
        <f>IFERROR(X236*H236,"0")+IFERROR(X240*H240,"0")</f>
        <v>0</v>
      </c>
      <c r="AE285" s="52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0</v>
      </c>
      <c r="AF285" s="1"/>
    </row>
    <row r="286" spans="1:32" ht="13.5" thickTop="1" x14ac:dyDescent="0.2">
      <c r="C286" s="1"/>
    </row>
    <row r="287" spans="1:32" ht="19.5" customHeight="1" x14ac:dyDescent="0.2">
      <c r="A287" s="70" t="s">
        <v>62</v>
      </c>
      <c r="B287" s="70" t="s">
        <v>63</v>
      </c>
      <c r="C287" s="70" t="s">
        <v>65</v>
      </c>
    </row>
    <row r="288" spans="1:32" x14ac:dyDescent="0.2">
      <c r="A288" s="71">
        <f>SUMPRODUCT(--(BB:BB="ЗПФ"),--(W:W="кор"),H:H,Y:Y)+SUMPRODUCT(--(BB:BB="ЗПФ"),--(W:W="кг"),Y:Y)</f>
        <v>0</v>
      </c>
      <c r="B288" s="72">
        <f>SUMPRODUCT(--(BB:BB="ПГП"),--(W:W="кор"),H:H,Y:Y)+SUMPRODUCT(--(BB:BB="ПГП"),--(W:W="кг"),Y:Y)</f>
        <v>0</v>
      </c>
      <c r="C288" s="72">
        <f>SUMPRODUCT(--(BB:BB="КИЗ"),--(W:W="кор"),H:H,Y:Y)+SUMPRODUCT(--(BB:BB="КИЗ"),--(W:W="кг"),Y:Y)</f>
        <v>0</v>
      </c>
    </row>
  </sheetData>
  <sheetProtection algorithmName="SHA-512" hashValue="31ulvpGzLHe4zFMoGYBcav6AdeAYFGaYoCqd3S3biWGQEFqe22yuw8nhDT/Jy5Tf4t53/TvsyvtQMlENZ/JhRw==" saltValue="X0ZxU5iywqwy/mrBJ8yFuA==" spinCount="100000" sheet="1" objects="1" scenarios="1" sort="0" autoFilter="0" pivotTables="0"/>
  <autoFilter ref="A18:AF28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497">
    <mergeCell ref="X283:X284"/>
    <mergeCell ref="Y283:Y284"/>
    <mergeCell ref="Z283:Z284"/>
    <mergeCell ref="AA283:AA284"/>
    <mergeCell ref="AB283:AB284"/>
    <mergeCell ref="AC283:AC284"/>
    <mergeCell ref="AD283:AD284"/>
    <mergeCell ref="AE283:AE284"/>
    <mergeCell ref="C282:T282"/>
    <mergeCell ref="W282:AA282"/>
    <mergeCell ref="J283:J284"/>
    <mergeCell ref="K283:K284"/>
    <mergeCell ref="L283:L284"/>
    <mergeCell ref="M283:M284"/>
    <mergeCell ref="O283:O284"/>
    <mergeCell ref="P283:P284"/>
    <mergeCell ref="Q283:Q284"/>
    <mergeCell ref="R283:R284"/>
    <mergeCell ref="S283:S284"/>
    <mergeCell ref="T283:T284"/>
    <mergeCell ref="U283:U284"/>
    <mergeCell ref="V283:V284"/>
    <mergeCell ref="W283:W284"/>
    <mergeCell ref="A283:A284"/>
    <mergeCell ref="B283:B284"/>
    <mergeCell ref="C283:C284"/>
    <mergeCell ref="D283:D284"/>
    <mergeCell ref="E283:E284"/>
    <mergeCell ref="F283:F284"/>
    <mergeCell ref="G283:G284"/>
    <mergeCell ref="H283:H284"/>
    <mergeCell ref="I283:I284"/>
    <mergeCell ref="D271:E271"/>
    <mergeCell ref="P271:T271"/>
    <mergeCell ref="D272:E272"/>
    <mergeCell ref="P272:T272"/>
    <mergeCell ref="P273:V273"/>
    <mergeCell ref="A273:O274"/>
    <mergeCell ref="P274:V274"/>
    <mergeCell ref="P275:V275"/>
    <mergeCell ref="A275:O280"/>
    <mergeCell ref="P276:V276"/>
    <mergeCell ref="P277:V277"/>
    <mergeCell ref="P278:V278"/>
    <mergeCell ref="P279:V279"/>
    <mergeCell ref="P280:V280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D265:E265"/>
    <mergeCell ref="P265:T265"/>
    <mergeCell ref="P254:V254"/>
    <mergeCell ref="A254:O255"/>
    <mergeCell ref="P255:V255"/>
    <mergeCell ref="A256:Z256"/>
    <mergeCell ref="D257:E257"/>
    <mergeCell ref="P257:T257"/>
    <mergeCell ref="D258:E258"/>
    <mergeCell ref="P258:T258"/>
    <mergeCell ref="D259:E259"/>
    <mergeCell ref="P259:T259"/>
    <mergeCell ref="D248:E248"/>
    <mergeCell ref="P248:T248"/>
    <mergeCell ref="P249:V249"/>
    <mergeCell ref="A249:O250"/>
    <mergeCell ref="P250:V250"/>
    <mergeCell ref="A251:Z251"/>
    <mergeCell ref="D252:E252"/>
    <mergeCell ref="P252:T252"/>
    <mergeCell ref="D253:E253"/>
    <mergeCell ref="P253:T253"/>
    <mergeCell ref="P241:V241"/>
    <mergeCell ref="A241:O242"/>
    <mergeCell ref="P242:V242"/>
    <mergeCell ref="A243:Z243"/>
    <mergeCell ref="A244:Z244"/>
    <mergeCell ref="A245:Z245"/>
    <mergeCell ref="D246:E246"/>
    <mergeCell ref="P246:T246"/>
    <mergeCell ref="D247:E247"/>
    <mergeCell ref="P247:T247"/>
    <mergeCell ref="A235:Z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A234:Z234"/>
    <mergeCell ref="A221:Z221"/>
    <mergeCell ref="A222:Z222"/>
    <mergeCell ref="A223:Z223"/>
    <mergeCell ref="D224:E224"/>
    <mergeCell ref="P224:T224"/>
    <mergeCell ref="P225:V225"/>
    <mergeCell ref="A225:O226"/>
    <mergeCell ref="P226:V226"/>
    <mergeCell ref="A227:Z227"/>
    <mergeCell ref="A215:Z215"/>
    <mergeCell ref="A216:Z216"/>
    <mergeCell ref="D217:E217"/>
    <mergeCell ref="P217:T217"/>
    <mergeCell ref="D218:E218"/>
    <mergeCell ref="P218:T218"/>
    <mergeCell ref="P219:V219"/>
    <mergeCell ref="A219:O220"/>
    <mergeCell ref="P220:V220"/>
    <mergeCell ref="A209:Z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P202:V202"/>
    <mergeCell ref="A202:O203"/>
    <mergeCell ref="P203:V203"/>
    <mergeCell ref="A204:Z204"/>
    <mergeCell ref="A205:Z205"/>
    <mergeCell ref="D206:E206"/>
    <mergeCell ref="P206:T206"/>
    <mergeCell ref="P207:V207"/>
    <mergeCell ref="A207:O208"/>
    <mergeCell ref="P208:V208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A190:Z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77:Z177"/>
    <mergeCell ref="A178:Z178"/>
    <mergeCell ref="A179:Z179"/>
    <mergeCell ref="D180:E180"/>
    <mergeCell ref="P180:T180"/>
    <mergeCell ref="P181:V181"/>
    <mergeCell ref="A181:O182"/>
    <mergeCell ref="P182:V182"/>
    <mergeCell ref="A183:Z183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P175:V175"/>
    <mergeCell ref="A175:O176"/>
    <mergeCell ref="P176:V176"/>
    <mergeCell ref="P163:V163"/>
    <mergeCell ref="A163:O164"/>
    <mergeCell ref="P164:V164"/>
    <mergeCell ref="A165:Z165"/>
    <mergeCell ref="A166:Z166"/>
    <mergeCell ref="A167:Z167"/>
    <mergeCell ref="D168:E168"/>
    <mergeCell ref="P168:T168"/>
    <mergeCell ref="D169:E169"/>
    <mergeCell ref="P169:T169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D162:E162"/>
    <mergeCell ref="P162:T162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A143:Z143"/>
    <mergeCell ref="A144:Z144"/>
    <mergeCell ref="D145:E145"/>
    <mergeCell ref="P145:T145"/>
    <mergeCell ref="P146:V146"/>
    <mergeCell ref="A146:O147"/>
    <mergeCell ref="P147:V147"/>
    <mergeCell ref="A148:Z148"/>
    <mergeCell ref="A149:Z149"/>
    <mergeCell ref="P136:V136"/>
    <mergeCell ref="A136:O137"/>
    <mergeCell ref="P137:V137"/>
    <mergeCell ref="A138:Z138"/>
    <mergeCell ref="A139:Z139"/>
    <mergeCell ref="D140:E140"/>
    <mergeCell ref="P140:T140"/>
    <mergeCell ref="P141:V141"/>
    <mergeCell ref="A141:O142"/>
    <mergeCell ref="P142:V142"/>
    <mergeCell ref="P130:V130"/>
    <mergeCell ref="A130:O131"/>
    <mergeCell ref="P131:V131"/>
    <mergeCell ref="A132:Z132"/>
    <mergeCell ref="A133:Z133"/>
    <mergeCell ref="D134:E134"/>
    <mergeCell ref="P134:T134"/>
    <mergeCell ref="D135:E135"/>
    <mergeCell ref="P135:T135"/>
    <mergeCell ref="P124:V124"/>
    <mergeCell ref="A124:O125"/>
    <mergeCell ref="P125:V125"/>
    <mergeCell ref="A126:Z126"/>
    <mergeCell ref="A127:Z127"/>
    <mergeCell ref="D128:E128"/>
    <mergeCell ref="P128:T128"/>
    <mergeCell ref="D129:E129"/>
    <mergeCell ref="P129:T129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A112:Z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A95:Z95"/>
    <mergeCell ref="A96:Z96"/>
    <mergeCell ref="D97:E97"/>
    <mergeCell ref="P97:T97"/>
    <mergeCell ref="D98:E98"/>
    <mergeCell ref="P98:T98"/>
    <mergeCell ref="P99:V99"/>
    <mergeCell ref="A99:O100"/>
    <mergeCell ref="P100:V100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P77:V77"/>
    <mergeCell ref="A77:O78"/>
    <mergeCell ref="P78:V78"/>
    <mergeCell ref="A79:Z79"/>
    <mergeCell ref="A80:Z80"/>
    <mergeCell ref="D81:E81"/>
    <mergeCell ref="P81:T81"/>
    <mergeCell ref="D82:E82"/>
    <mergeCell ref="P82:T82"/>
    <mergeCell ref="D71:E71"/>
    <mergeCell ref="P71:T71"/>
    <mergeCell ref="P72:V72"/>
    <mergeCell ref="A72:O73"/>
    <mergeCell ref="P73:V73"/>
    <mergeCell ref="A74:Z74"/>
    <mergeCell ref="A75:Z75"/>
    <mergeCell ref="D76:E76"/>
    <mergeCell ref="P76:T76"/>
    <mergeCell ref="D65:E65"/>
    <mergeCell ref="P65:T65"/>
    <mergeCell ref="P66:V66"/>
    <mergeCell ref="A66:O67"/>
    <mergeCell ref="P67:V67"/>
    <mergeCell ref="A68:Z68"/>
    <mergeCell ref="A69:Z69"/>
    <mergeCell ref="D70:E70"/>
    <mergeCell ref="P70:T70"/>
    <mergeCell ref="D59:E59"/>
    <mergeCell ref="P59:T59"/>
    <mergeCell ref="P60:V60"/>
    <mergeCell ref="A60:O61"/>
    <mergeCell ref="P61:V61"/>
    <mergeCell ref="A62:Z62"/>
    <mergeCell ref="D63:E63"/>
    <mergeCell ref="P63:T63"/>
    <mergeCell ref="D64:E64"/>
    <mergeCell ref="P64:T64"/>
    <mergeCell ref="A53:Z53"/>
    <mergeCell ref="D54:E54"/>
    <mergeCell ref="P54:T54"/>
    <mergeCell ref="P55:V55"/>
    <mergeCell ref="A55:O56"/>
    <mergeCell ref="P56:V56"/>
    <mergeCell ref="A57:Z57"/>
    <mergeCell ref="D58:E58"/>
    <mergeCell ref="P58:T58"/>
    <mergeCell ref="P46:V46"/>
    <mergeCell ref="A46:O47"/>
    <mergeCell ref="P47:V47"/>
    <mergeCell ref="A48:Z48"/>
    <mergeCell ref="A49:Z49"/>
    <mergeCell ref="D50:E50"/>
    <mergeCell ref="P50:T50"/>
    <mergeCell ref="P51:V51"/>
    <mergeCell ref="A51:O52"/>
    <mergeCell ref="P52:V52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9 X246 X236 X224 X217:X218 X206 X192:X196 X174 X161 X134 X128 X117 X113 X109 X106 X58:X59 X50 X28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8:X272 X263:X266 X257:X258 X252:X253 X247:X248 X240 X230 X210:X212 X201 X184:X187 X180 X168:X170 X162 X155 X150 X145 X140 X135 X129 X122 X107:X108 X103:X105 X97:X98 X87:X92 X81:X82 X76 X70:X71 X54 X42:X45 X35:X37 X29:X30" xr:uid="{00000000-0002-0000-0000-000013000000}">
      <formula1>IF(AK29&gt;0,OR(X29=0,AND(IF(X29-AK29&gt;=0,TRUE,FALSE),X29&gt;0,IF(X29/K29=ROUND(X29/K29,0),TRUE,FALSE))),FALSE)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7 X123 X63:X65" xr:uid="{00000000-0002-0000-0000-000020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383</v>
      </c>
      <c r="H1" s="9"/>
    </row>
    <row r="3" spans="2:8" x14ac:dyDescent="0.2">
      <c r="B3" s="53" t="s">
        <v>384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385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386</v>
      </c>
      <c r="D6" s="53" t="s">
        <v>387</v>
      </c>
      <c r="E6" s="53" t="s">
        <v>46</v>
      </c>
    </row>
    <row r="8" spans="2:8" x14ac:dyDescent="0.2">
      <c r="B8" s="53" t="s">
        <v>80</v>
      </c>
      <c r="C8" s="53" t="s">
        <v>386</v>
      </c>
      <c r="D8" s="53" t="s">
        <v>46</v>
      </c>
      <c r="E8" s="53" t="s">
        <v>46</v>
      </c>
    </row>
    <row r="10" spans="2:8" x14ac:dyDescent="0.2">
      <c r="B10" s="53" t="s">
        <v>388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389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390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391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392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393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394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395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396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397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398</v>
      </c>
      <c r="C20" s="53" t="s">
        <v>46</v>
      </c>
      <c r="D20" s="53" t="s">
        <v>46</v>
      </c>
      <c r="E20" s="53" t="s">
        <v>46</v>
      </c>
    </row>
  </sheetData>
  <sheetProtection algorithmName="SHA-512" hashValue="7JKwCljVuYVWag4WOJGdP3+dW0bJpy9HhzrCCqY7XfkQ4Qaod2UV5jlMWj5lF8V5jHjHEFP4/V3JzCRZSa9a0g==" saltValue="GWK0RmY4furayzd3hT9B4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2025-10-28T13:29:44Z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