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2B702EA-8F72-492A-8747-140D118E13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X120" i="1"/>
  <c r="X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40" i="1" l="1"/>
  <c r="Y33" i="1"/>
  <c r="Y37" i="1"/>
  <c r="Y45" i="1"/>
  <c r="Y49" i="1"/>
  <c r="Y58" i="1"/>
  <c r="Y64" i="1"/>
  <c r="Y70" i="1"/>
  <c r="Y78" i="1"/>
  <c r="Y84" i="1"/>
  <c r="Y98" i="1"/>
  <c r="BP93" i="1"/>
  <c r="BN93" i="1"/>
  <c r="Z93" i="1"/>
  <c r="BP97" i="1"/>
  <c r="BN97" i="1"/>
  <c r="Z97" i="1"/>
  <c r="Y99" i="1"/>
  <c r="Y107" i="1"/>
  <c r="BP102" i="1"/>
  <c r="BN102" i="1"/>
  <c r="Z102" i="1"/>
  <c r="Y106" i="1"/>
  <c r="BP110" i="1"/>
  <c r="BN110" i="1"/>
  <c r="Z110" i="1"/>
  <c r="Z112" i="1" s="1"/>
  <c r="BP118" i="1"/>
  <c r="BN118" i="1"/>
  <c r="Z118" i="1"/>
  <c r="Y120" i="1"/>
  <c r="Y125" i="1"/>
  <c r="BP122" i="1"/>
  <c r="BN122" i="1"/>
  <c r="Z122" i="1"/>
  <c r="Z124" i="1" s="1"/>
  <c r="BP139" i="1"/>
  <c r="BN139" i="1"/>
  <c r="Z139" i="1"/>
  <c r="Y141" i="1"/>
  <c r="H512" i="1"/>
  <c r="Y145" i="1"/>
  <c r="BP144" i="1"/>
  <c r="BN144" i="1"/>
  <c r="Z144" i="1"/>
  <c r="Z145" i="1" s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2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25" i="1"/>
  <c r="BN225" i="1"/>
  <c r="Z225" i="1"/>
  <c r="BP228" i="1"/>
  <c r="BN228" i="1"/>
  <c r="Z228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Z325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Z371" i="1"/>
  <c r="BP369" i="1"/>
  <c r="BN369" i="1"/>
  <c r="Z369" i="1"/>
  <c r="Y371" i="1"/>
  <c r="F512" i="1"/>
  <c r="H9" i="1"/>
  <c r="B512" i="1"/>
  <c r="X503" i="1"/>
  <c r="X505" i="1" s="1"/>
  <c r="X504" i="1"/>
  <c r="X506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4" i="1" s="1"/>
  <c r="Z41" i="1"/>
  <c r="BN41" i="1"/>
  <c r="Y503" i="1" s="1"/>
  <c r="Y505" i="1" s="1"/>
  <c r="BP41" i="1"/>
  <c r="Z43" i="1"/>
  <c r="BN43" i="1"/>
  <c r="Y44" i="1"/>
  <c r="Y506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Z74" i="1"/>
  <c r="Z78" i="1" s="1"/>
  <c r="BN74" i="1"/>
  <c r="Z76" i="1"/>
  <c r="BN76" i="1"/>
  <c r="Z82" i="1"/>
  <c r="Z83" i="1" s="1"/>
  <c r="BN82" i="1"/>
  <c r="Z90" i="1"/>
  <c r="BP88" i="1"/>
  <c r="BN88" i="1"/>
  <c r="Z88" i="1"/>
  <c r="BP95" i="1"/>
  <c r="BN95" i="1"/>
  <c r="Z95" i="1"/>
  <c r="BP104" i="1"/>
  <c r="BN104" i="1"/>
  <c r="Z104" i="1"/>
  <c r="Y113" i="1"/>
  <c r="Y112" i="1"/>
  <c r="BP116" i="1"/>
  <c r="BN116" i="1"/>
  <c r="Z116" i="1"/>
  <c r="Z119" i="1" s="1"/>
  <c r="Y124" i="1"/>
  <c r="BP129" i="1"/>
  <c r="BN129" i="1"/>
  <c r="Z129" i="1"/>
  <c r="Z130" i="1" s="1"/>
  <c r="Y131" i="1"/>
  <c r="Y136" i="1"/>
  <c r="BP133" i="1"/>
  <c r="BN133" i="1"/>
  <c r="Z133" i="1"/>
  <c r="Z135" i="1" s="1"/>
  <c r="Y140" i="1"/>
  <c r="BP150" i="1"/>
  <c r="BN150" i="1"/>
  <c r="Z150" i="1"/>
  <c r="Y152" i="1"/>
  <c r="I512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Y185" i="1"/>
  <c r="BP189" i="1"/>
  <c r="BN189" i="1"/>
  <c r="Z189" i="1"/>
  <c r="Z190" i="1" s="1"/>
  <c r="Y191" i="1"/>
  <c r="Y202" i="1"/>
  <c r="BP193" i="1"/>
  <c r="BN193" i="1"/>
  <c r="Z193" i="1"/>
  <c r="Z201" i="1" s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Z338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1" i="1"/>
  <c r="G512" i="1"/>
  <c r="Y130" i="1"/>
  <c r="Y213" i="1"/>
  <c r="BP208" i="1"/>
  <c r="BN208" i="1"/>
  <c r="BP210" i="1"/>
  <c r="BN210" i="1"/>
  <c r="Z210" i="1"/>
  <c r="Z213" i="1" s="1"/>
  <c r="BP223" i="1"/>
  <c r="BN223" i="1"/>
  <c r="Z223" i="1"/>
  <c r="Z231" i="1" s="1"/>
  <c r="BP226" i="1"/>
  <c r="BN226" i="1"/>
  <c r="Z226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2" i="1"/>
  <c r="Y255" i="1"/>
  <c r="BP250" i="1"/>
  <c r="BN250" i="1"/>
  <c r="Z250" i="1"/>
  <c r="Z255" i="1" s="1"/>
  <c r="BP254" i="1"/>
  <c r="BN254" i="1"/>
  <c r="Z254" i="1"/>
  <c r="Y256" i="1"/>
  <c r="M512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Z350" i="1" s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Z450" i="1" s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Z444" i="1" s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Z490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s="1"/>
  <c r="Z169" i="1" l="1"/>
  <c r="Z304" i="1"/>
  <c r="Z474" i="1"/>
  <c r="Z399" i="1"/>
  <c r="Z318" i="1"/>
  <c r="Z312" i="1"/>
  <c r="Z246" i="1"/>
  <c r="Z44" i="1"/>
  <c r="Z507" i="1" s="1"/>
  <c r="Y502" i="1"/>
  <c r="Z106" i="1"/>
  <c r="Z98" i="1"/>
</calcChain>
</file>

<file path=xl/sharedStrings.xml><?xml version="1.0" encoding="utf-8"?>
<sst xmlns="http://schemas.openxmlformats.org/spreadsheetml/2006/main" count="2216" uniqueCount="792">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</sst>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8" t="s">
        <v>0</v>
      </c>
      <c r="E1" s="583"/>
      <c r="F1" s="583"/>
      <c r="G1" s="12" t="s">
        <v>1</v>
      </c>
      <c r="H1" s="628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94"/>
      <c r="C5" s="595"/>
      <c r="D5" s="632"/>
      <c r="E5" s="633"/>
      <c r="F5" s="839" t="s">
        <v>9</v>
      </c>
      <c r="G5" s="595"/>
      <c r="H5" s="632"/>
      <c r="I5" s="782"/>
      <c r="J5" s="782"/>
      <c r="K5" s="782"/>
      <c r="L5" s="782"/>
      <c r="M5" s="633"/>
      <c r="N5" s="58"/>
      <c r="P5" s="24" t="s">
        <v>10</v>
      </c>
      <c r="Q5" s="854">
        <v>45911</v>
      </c>
      <c r="R5" s="670"/>
      <c r="T5" s="711" t="s">
        <v>11</v>
      </c>
      <c r="U5" s="701"/>
      <c r="V5" s="713" t="s">
        <v>12</v>
      </c>
      <c r="W5" s="670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94"/>
      <c r="C6" s="595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0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0" t="s">
        <v>16</v>
      </c>
      <c r="U6" s="701"/>
      <c r="V6" s="769" t="s">
        <v>17</v>
      </c>
      <c r="W6" s="604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701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880" t="s">
        <v>18</v>
      </c>
      <c r="B8" s="570"/>
      <c r="C8" s="57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9">
        <v>0.41666666666666669</v>
      </c>
      <c r="R8" s="615"/>
      <c r="T8" s="565"/>
      <c r="U8" s="701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7"/>
      <c r="E9" s="573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72" t="str">
        <f>IF(AND($A$9="Тип доверенности/получателя при получении в адресе перегруза:",$D$9="Разовая доверенность"),"Введите ФИО","")</f>
        <v/>
      </c>
      <c r="I9" s="573"/>
      <c r="J9" s="5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3"/>
      <c r="L9" s="573"/>
      <c r="M9" s="573"/>
      <c r="N9" s="543"/>
      <c r="P9" s="26" t="s">
        <v>21</v>
      </c>
      <c r="Q9" s="667"/>
      <c r="R9" s="668"/>
      <c r="T9" s="565"/>
      <c r="U9" s="701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7"/>
      <c r="E10" s="573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21"/>
      <c r="R10" s="722"/>
      <c r="U10" s="24" t="s">
        <v>23</v>
      </c>
      <c r="V10" s="603" t="s">
        <v>24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0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5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5"/>
      <c r="S12" s="23"/>
      <c r="U12" s="24"/>
      <c r="V12" s="583"/>
      <c r="W12" s="565"/>
      <c r="AB12" s="51"/>
      <c r="AC12" s="51"/>
      <c r="AD12" s="51"/>
      <c r="AE12" s="51"/>
    </row>
    <row r="13" spans="1:32" s="545" customFormat="1" ht="23.25" customHeight="1" x14ac:dyDescent="0.2">
      <c r="A13" s="705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5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8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6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5" t="s">
        <v>38</v>
      </c>
      <c r="D17" s="597" t="s">
        <v>39</v>
      </c>
      <c r="E17" s="652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1"/>
      <c r="R17" s="651"/>
      <c r="S17" s="651"/>
      <c r="T17" s="652"/>
      <c r="U17" s="879" t="s">
        <v>51</v>
      </c>
      <c r="V17" s="595"/>
      <c r="W17" s="597" t="s">
        <v>52</v>
      </c>
      <c r="X17" s="597" t="s">
        <v>53</v>
      </c>
      <c r="Y17" s="877" t="s">
        <v>54</v>
      </c>
      <c r="Z17" s="780" t="s">
        <v>55</v>
      </c>
      <c r="AA17" s="762" t="s">
        <v>56</v>
      </c>
      <c r="AB17" s="762" t="s">
        <v>57</v>
      </c>
      <c r="AC17" s="762" t="s">
        <v>58</v>
      </c>
      <c r="AD17" s="762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3"/>
      <c r="E18" s="655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3"/>
      <c r="Q18" s="654"/>
      <c r="R18" s="654"/>
      <c r="S18" s="654"/>
      <c r="T18" s="655"/>
      <c r="U18" s="67" t="s">
        <v>61</v>
      </c>
      <c r="V18" s="67" t="s">
        <v>62</v>
      </c>
      <c r="W18" s="598"/>
      <c r="X18" s="598"/>
      <c r="Y18" s="878"/>
      <c r="Z18" s="781"/>
      <c r="AA18" s="763"/>
      <c r="AB18" s="763"/>
      <c r="AC18" s="763"/>
      <c r="AD18" s="836"/>
      <c r="AE18" s="837"/>
      <c r="AF18" s="838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8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4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66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66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8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4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66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6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8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4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6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6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8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30</v>
      </c>
      <c r="Y41" s="55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4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6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3">
        <f>IFERROR(X41/H41,"0")+IFERROR(X42/H42,"0")+IFERROR(X43/H43,"0")</f>
        <v>2.7777777777777777</v>
      </c>
      <c r="Y44" s="553">
        <f>IFERROR(Y41/H41,"0")+IFERROR(Y42/H42,"0")+IFERROR(Y43/H43,"0")</f>
        <v>3.0000000000000004</v>
      </c>
      <c r="Z44" s="553">
        <f>IFERROR(IF(Z41="",0,Z41),"0")+IFERROR(IF(Z42="",0,Z42),"0")+IFERROR(IF(Z43="",0,Z43),"0")</f>
        <v>5.6940000000000004E-2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6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3">
        <f>IFERROR(SUM(X41:X43),"0")</f>
        <v>30</v>
      </c>
      <c r="Y45" s="553">
        <f>IFERROR(SUM(Y41:Y43),"0")</f>
        <v>32.400000000000006</v>
      </c>
      <c r="Z45" s="37"/>
      <c r="AA45" s="554"/>
      <c r="AB45" s="554"/>
      <c r="AC45" s="554"/>
    </row>
    <row r="46" spans="1:68" ht="14.25" customHeight="1" x14ac:dyDescent="0.25">
      <c r="A46" s="568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4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6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6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8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100</v>
      </c>
      <c r="Y53" s="552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4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6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3">
        <f>IFERROR(X52/H52,"0")+IFERROR(X53/H53,"0")+IFERROR(X54/H54,"0")+IFERROR(X55/H55,"0")+IFERROR(X56/H56,"0")+IFERROR(X57/H57,"0")</f>
        <v>9.2592592592592595</v>
      </c>
      <c r="Y58" s="553">
        <f>IFERROR(Y52/H52,"0")+IFERROR(Y53/H53,"0")+IFERROR(Y54/H54,"0")+IFERROR(Y55/H55,"0")+IFERROR(Y56/H56,"0")+IFERROR(Y57/H57,"0")</f>
        <v>10</v>
      </c>
      <c r="Z58" s="553">
        <f>IFERROR(IF(Z52="",0,Z52),"0")+IFERROR(IF(Z53="",0,Z53),"0")+IFERROR(IF(Z54="",0,Z54),"0")+IFERROR(IF(Z55="",0,Z55),"0")+IFERROR(IF(Z56="",0,Z56),"0")+IFERROR(IF(Z57="",0,Z57),"0")</f>
        <v>0.1898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6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3">
        <f>IFERROR(SUM(X52:X57),"0")</f>
        <v>100</v>
      </c>
      <c r="Y59" s="553">
        <f>IFERROR(SUM(Y52:Y57),"0")</f>
        <v>108</v>
      </c>
      <c r="Z59" s="37"/>
      <c r="AA59" s="554"/>
      <c r="AB59" s="554"/>
      <c r="AC59" s="554"/>
    </row>
    <row r="60" spans="1:68" ht="14.25" customHeight="1" x14ac:dyDescent="0.25">
      <c r="A60" s="568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4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6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3">
        <f>IFERROR(X61/H61,"0")+IFERROR(X62/H62,"0")+IFERROR(X63/H63,"0")</f>
        <v>0</v>
      </c>
      <c r="Y64" s="553">
        <f>IFERROR(Y61/H61,"0")+IFERROR(Y62/H62,"0")+IFERROR(Y63/H63,"0")</f>
        <v>0</v>
      </c>
      <c r="Z64" s="553">
        <f>IFERROR(IF(Z61="",0,Z61),"0")+IFERROR(IF(Z62="",0,Z62),"0")+IFERROR(IF(Z63="",0,Z63),"0")</f>
        <v>0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66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3">
        <f>IFERROR(SUM(X61:X63),"0")</f>
        <v>0</v>
      </c>
      <c r="Y65" s="553">
        <f>IFERROR(SUM(Y61:Y63),"0")</f>
        <v>0</v>
      </c>
      <c r="Z65" s="37"/>
      <c r="AA65" s="554"/>
      <c r="AB65" s="554"/>
      <c r="AC65" s="554"/>
    </row>
    <row r="66" spans="1:68" ht="14.25" customHeight="1" x14ac:dyDescent="0.25">
      <c r="A66" s="568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4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6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66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8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4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66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6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8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4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66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66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09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6"/>
      <c r="AB85" s="546"/>
      <c r="AC85" s="546"/>
    </row>
    <row r="86" spans="1:68" ht="14.25" customHeight="1" x14ac:dyDescent="0.25">
      <c r="A86" s="568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30</v>
      </c>
      <c r="Y87" s="552">
        <f>IFERROR(IF(X87="",0,CEILING((X87/$H87),1)*$H87),"")</f>
        <v>32.400000000000006</v>
      </c>
      <c r="Z87" s="36">
        <f>IFERROR(IF(Y87=0,"",ROUNDUP(Y87/H87,0)*0.01898),"")</f>
        <v>5.6940000000000004E-2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31.208333333333329</v>
      </c>
      <c r="BN87" s="64">
        <f>IFERROR(Y87*I87/H87,"0")</f>
        <v>33.705000000000005</v>
      </c>
      <c r="BO87" s="64">
        <f>IFERROR(1/J87*(X87/H87),"0")</f>
        <v>4.3402777777777776E-2</v>
      </c>
      <c r="BP87" s="64">
        <f>IFERROR(1/J87*(Y87/H87),"0")</f>
        <v>4.6875000000000007E-2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4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66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3">
        <f>IFERROR(X87/H87,"0")+IFERROR(X88/H88,"0")+IFERROR(X89/H89,"0")</f>
        <v>2.7777777777777777</v>
      </c>
      <c r="Y90" s="553">
        <f>IFERROR(Y87/H87,"0")+IFERROR(Y88/H88,"0")+IFERROR(Y89/H89,"0")</f>
        <v>3.0000000000000004</v>
      </c>
      <c r="Z90" s="553">
        <f>IFERROR(IF(Z87="",0,Z87),"0")+IFERROR(IF(Z88="",0,Z88),"0")+IFERROR(IF(Z89="",0,Z89),"0")</f>
        <v>5.6940000000000004E-2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66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3">
        <f>IFERROR(SUM(X87:X89),"0")</f>
        <v>30</v>
      </c>
      <c r="Y91" s="553">
        <f>IFERROR(SUM(Y87:Y89),"0")</f>
        <v>32.400000000000006</v>
      </c>
      <c r="Z91" s="37"/>
      <c r="AA91" s="554"/>
      <c r="AB91" s="554"/>
      <c r="AC91" s="554"/>
    </row>
    <row r="92" spans="1:68" ht="14.25" customHeight="1" x14ac:dyDescent="0.25">
      <c r="A92" s="568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53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191</v>
      </c>
      <c r="B96" s="54" t="s">
        <v>193</v>
      </c>
      <c r="C96" s="31">
        <v>4301052039</v>
      </c>
      <c r="D96" s="555">
        <v>4607091385731</v>
      </c>
      <c r="E96" s="55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4301051438</v>
      </c>
      <c r="D97" s="555">
        <v>4680115880894</v>
      </c>
      <c r="E97" s="55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8"/>
      <c r="R97" s="558"/>
      <c r="S97" s="558"/>
      <c r="T97" s="559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4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66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3">
        <f>IFERROR(X93/H93,"0")+IFERROR(X94/H94,"0")+IFERROR(X95/H95,"0")+IFERROR(X96/H96,"0")+IFERROR(X97/H97,"0")</f>
        <v>0</v>
      </c>
      <c r="Y98" s="553">
        <f>IFERROR(Y93/H93,"0")+IFERROR(Y94/H94,"0")+IFERROR(Y95/H95,"0")+IFERROR(Y96/H96,"0")+IFERROR(Y97/H97,"0")</f>
        <v>0</v>
      </c>
      <c r="Z98" s="553">
        <f>IFERROR(IF(Z93="",0,Z93),"0")+IFERROR(IF(Z94="",0,Z94),"0")+IFERROR(IF(Z95="",0,Z95),"0")+IFERROR(IF(Z96="",0,Z96),"0")+IFERROR(IF(Z97="",0,Z97),"0")</f>
        <v>0</v>
      </c>
      <c r="AA98" s="554"/>
      <c r="AB98" s="554"/>
      <c r="AC98" s="554"/>
    </row>
    <row r="99" spans="1:68" x14ac:dyDescent="0.2">
      <c r="A99" s="565"/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6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3">
        <f>IFERROR(SUM(X93:X97),"0")</f>
        <v>0</v>
      </c>
      <c r="Y99" s="553">
        <f>IFERROR(SUM(Y93:Y97),"0")</f>
        <v>0</v>
      </c>
      <c r="Z99" s="37"/>
      <c r="AA99" s="554"/>
      <c r="AB99" s="554"/>
      <c r="AC99" s="554"/>
    </row>
    <row r="100" spans="1:68" ht="16.5" customHeight="1" x14ac:dyDescent="0.25">
      <c r="A100" s="609" t="s">
        <v>198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14.25" customHeight="1" x14ac:dyDescent="0.25">
      <c r="A101" s="568" t="s">
        <v>103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547"/>
      <c r="AB101" s="547"/>
      <c r="AC101" s="547"/>
    </row>
    <row r="102" spans="1:68" ht="27" customHeight="1" x14ac:dyDescent="0.25">
      <c r="A102" s="54" t="s">
        <v>199</v>
      </c>
      <c r="B102" s="54" t="s">
        <v>200</v>
      </c>
      <c r="C102" s="31">
        <v>4301011514</v>
      </c>
      <c r="D102" s="555">
        <v>4680115882133</v>
      </c>
      <c r="E102" s="55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4301011417</v>
      </c>
      <c r="D103" s="555">
        <v>4680115880269</v>
      </c>
      <c r="E103" s="55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4301011415</v>
      </c>
      <c r="D104" s="555">
        <v>4680115880429</v>
      </c>
      <c r="E104" s="55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206</v>
      </c>
      <c r="B105" s="54" t="s">
        <v>207</v>
      </c>
      <c r="C105" s="31">
        <v>4301011462</v>
      </c>
      <c r="D105" s="555">
        <v>4680115881457</v>
      </c>
      <c r="E105" s="55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8"/>
      <c r="R105" s="558"/>
      <c r="S105" s="558"/>
      <c r="T105" s="559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4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66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3">
        <f>IFERROR(X102/H102,"0")+IFERROR(X103/H103,"0")+IFERROR(X104/H104,"0")+IFERROR(X105/H105,"0")</f>
        <v>0</v>
      </c>
      <c r="Y106" s="553">
        <f>IFERROR(Y102/H102,"0")+IFERROR(Y103/H103,"0")+IFERROR(Y104/H104,"0")+IFERROR(Y105/H105,"0")</f>
        <v>0</v>
      </c>
      <c r="Z106" s="553">
        <f>IFERROR(IF(Z102="",0,Z102),"0")+IFERROR(IF(Z103="",0,Z103),"0")+IFERROR(IF(Z104="",0,Z104),"0")+IFERROR(IF(Z105="",0,Z105),"0")</f>
        <v>0</v>
      </c>
      <c r="AA106" s="554"/>
      <c r="AB106" s="554"/>
      <c r="AC106" s="554"/>
    </row>
    <row r="107" spans="1:68" x14ac:dyDescent="0.2">
      <c r="A107" s="565"/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6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3">
        <f>IFERROR(SUM(X102:X105),"0")</f>
        <v>0</v>
      </c>
      <c r="Y107" s="553">
        <f>IFERROR(SUM(Y102:Y105),"0")</f>
        <v>0</v>
      </c>
      <c r="Z107" s="37"/>
      <c r="AA107" s="554"/>
      <c r="AB107" s="554"/>
      <c r="AC107" s="554"/>
    </row>
    <row r="108" spans="1:68" ht="14.25" customHeight="1" x14ac:dyDescent="0.25">
      <c r="A108" s="568" t="s">
        <v>139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65"/>
      <c r="S108" s="565"/>
      <c r="T108" s="565"/>
      <c r="U108" s="565"/>
      <c r="V108" s="565"/>
      <c r="W108" s="565"/>
      <c r="X108" s="565"/>
      <c r="Y108" s="565"/>
      <c r="Z108" s="565"/>
      <c r="AA108" s="547"/>
      <c r="AB108" s="547"/>
      <c r="AC108" s="547"/>
    </row>
    <row r="109" spans="1:68" ht="16.5" customHeight="1" x14ac:dyDescent="0.25">
      <c r="A109" s="54" t="s">
        <v>208</v>
      </c>
      <c r="B109" s="54" t="s">
        <v>209</v>
      </c>
      <c r="C109" s="31">
        <v>4301020345</v>
      </c>
      <c r="D109" s="555">
        <v>4680115881488</v>
      </c>
      <c r="E109" s="55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4301020346</v>
      </c>
      <c r="D110" s="555">
        <v>4680115882775</v>
      </c>
      <c r="E110" s="55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213</v>
      </c>
      <c r="B111" s="54" t="s">
        <v>214</v>
      </c>
      <c r="C111" s="31">
        <v>4301020344</v>
      </c>
      <c r="D111" s="555">
        <v>4680115880658</v>
      </c>
      <c r="E111" s="55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8"/>
      <c r="R111" s="558"/>
      <c r="S111" s="558"/>
      <c r="T111" s="559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4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66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x14ac:dyDescent="0.2">
      <c r="A113" s="565"/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6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customHeight="1" x14ac:dyDescent="0.25">
      <c r="A114" s="568" t="s">
        <v>73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55">
        <v>4607091385168</v>
      </c>
      <c r="E115" s="55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150</v>
      </c>
      <c r="Y115" s="552">
        <f>IFERROR(IF(X115="",0,CEILING((X115/$H115),1)*$H115),"")</f>
        <v>153.9</v>
      </c>
      <c r="Z115" s="36">
        <f>IFERROR(IF(Y115=0,"",ROUNDUP(Y115/H115,0)*0.01898),"")</f>
        <v>0.36062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159.49999999999997</v>
      </c>
      <c r="BN115" s="64">
        <f>IFERROR(Y115*I115/H115,"0")</f>
        <v>163.64700000000002</v>
      </c>
      <c r="BO115" s="64">
        <f>IFERROR(1/J115*(X115/H115),"0")</f>
        <v>0.28935185185185186</v>
      </c>
      <c r="BP115" s="64">
        <f>IFERROR(1/J115*(Y115/H115),"0")</f>
        <v>0.296875</v>
      </c>
    </row>
    <row r="116" spans="1:68" ht="27" customHeight="1" x14ac:dyDescent="0.25">
      <c r="A116" s="54" t="s">
        <v>218</v>
      </c>
      <c r="B116" s="54" t="s">
        <v>219</v>
      </c>
      <c r="C116" s="31">
        <v>4301051730</v>
      </c>
      <c r="D116" s="555">
        <v>4607091383256</v>
      </c>
      <c r="E116" s="55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55">
        <v>4607091385748</v>
      </c>
      <c r="E117" s="55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16.2</v>
      </c>
      <c r="Y117" s="552">
        <f>IFERROR(IF(X117="",0,CEILING((X117/$H117),1)*$H117),"")</f>
        <v>16.200000000000003</v>
      </c>
      <c r="Z117" s="36">
        <f>IFERROR(IF(Y117=0,"",ROUNDUP(Y117/H117,0)*0.00651),"")</f>
        <v>3.9059999999999997E-2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17.711999999999996</v>
      </c>
      <c r="BN117" s="64">
        <f>IFERROR(Y117*I117/H117,"0")</f>
        <v>17.712000000000003</v>
      </c>
      <c r="BO117" s="64">
        <f>IFERROR(1/J117*(X117/H117),"0")</f>
        <v>3.2967032967032968E-2</v>
      </c>
      <c r="BP117" s="64">
        <f>IFERROR(1/J117*(Y117/H117),"0")</f>
        <v>3.2967032967032975E-2</v>
      </c>
    </row>
    <row r="118" spans="1:68" ht="16.5" customHeight="1" x14ac:dyDescent="0.25">
      <c r="A118" s="54" t="s">
        <v>222</v>
      </c>
      <c r="B118" s="54" t="s">
        <v>223</v>
      </c>
      <c r="C118" s="31">
        <v>4301051740</v>
      </c>
      <c r="D118" s="555">
        <v>4680115884533</v>
      </c>
      <c r="E118" s="55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8"/>
      <c r="R118" s="558"/>
      <c r="S118" s="558"/>
      <c r="T118" s="559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4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66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3">
        <f>IFERROR(X115/H115,"0")+IFERROR(X116/H116,"0")+IFERROR(X117/H117,"0")+IFERROR(X118/H118,"0")</f>
        <v>24.518518518518519</v>
      </c>
      <c r="Y119" s="553">
        <f>IFERROR(Y115/H115,"0")+IFERROR(Y116/H116,"0")+IFERROR(Y117/H117,"0")+IFERROR(Y118/H118,"0")</f>
        <v>25</v>
      </c>
      <c r="Z119" s="553">
        <f>IFERROR(IF(Z115="",0,Z115),"0")+IFERROR(IF(Z116="",0,Z116),"0")+IFERROR(IF(Z117="",0,Z117),"0")+IFERROR(IF(Z118="",0,Z118),"0")</f>
        <v>0.39967999999999998</v>
      </c>
      <c r="AA119" s="554"/>
      <c r="AB119" s="554"/>
      <c r="AC119" s="554"/>
    </row>
    <row r="120" spans="1:68" x14ac:dyDescent="0.2">
      <c r="A120" s="565"/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6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3">
        <f>IFERROR(SUM(X115:X118),"0")</f>
        <v>166.2</v>
      </c>
      <c r="Y120" s="553">
        <f>IFERROR(SUM(Y115:Y118),"0")</f>
        <v>170.10000000000002</v>
      </c>
      <c r="Z120" s="37"/>
      <c r="AA120" s="554"/>
      <c r="AB120" s="554"/>
      <c r="AC120" s="554"/>
    </row>
    <row r="121" spans="1:68" ht="14.25" customHeight="1" x14ac:dyDescent="0.25">
      <c r="A121" s="568" t="s">
        <v>169</v>
      </c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547"/>
      <c r="AB121" s="547"/>
      <c r="AC121" s="547"/>
    </row>
    <row r="122" spans="1:68" ht="27" customHeight="1" x14ac:dyDescent="0.25">
      <c r="A122" s="54" t="s">
        <v>225</v>
      </c>
      <c r="B122" s="54" t="s">
        <v>226</v>
      </c>
      <c r="C122" s="31">
        <v>4301060357</v>
      </c>
      <c r="D122" s="555">
        <v>4680115882652</v>
      </c>
      <c r="E122" s="55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4301060317</v>
      </c>
      <c r="D123" s="555">
        <v>4680115880238</v>
      </c>
      <c r="E123" s="55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8"/>
      <c r="R123" s="558"/>
      <c r="S123" s="558"/>
      <c r="T123" s="559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4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66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x14ac:dyDescent="0.2">
      <c r="A125" s="565"/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6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customHeight="1" x14ac:dyDescent="0.25">
      <c r="A126" s="609" t="s">
        <v>231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14.25" customHeight="1" x14ac:dyDescent="0.25">
      <c r="A127" s="568" t="s">
        <v>103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547"/>
      <c r="AB127" s="547"/>
      <c r="AC127" s="547"/>
    </row>
    <row r="128" spans="1:68" ht="27" customHeight="1" x14ac:dyDescent="0.25">
      <c r="A128" s="54" t="s">
        <v>232</v>
      </c>
      <c r="B128" s="54" t="s">
        <v>233</v>
      </c>
      <c r="C128" s="31">
        <v>4301011562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232</v>
      </c>
      <c r="B129" s="54" t="s">
        <v>235</v>
      </c>
      <c r="C129" s="31">
        <v>4301011564</v>
      </c>
      <c r="D129" s="555">
        <v>4680115882577</v>
      </c>
      <c r="E129" s="55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8"/>
      <c r="R129" s="558"/>
      <c r="S129" s="558"/>
      <c r="T129" s="559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4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66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x14ac:dyDescent="0.2">
      <c r="A131" s="565"/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6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customHeight="1" x14ac:dyDescent="0.25">
      <c r="A132" s="568" t="s">
        <v>64</v>
      </c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65"/>
      <c r="P132" s="565"/>
      <c r="Q132" s="565"/>
      <c r="R132" s="565"/>
      <c r="S132" s="565"/>
      <c r="T132" s="565"/>
      <c r="U132" s="565"/>
      <c r="V132" s="565"/>
      <c r="W132" s="565"/>
      <c r="X132" s="565"/>
      <c r="Y132" s="565"/>
      <c r="Z132" s="565"/>
      <c r="AA132" s="547"/>
      <c r="AB132" s="547"/>
      <c r="AC132" s="547"/>
    </row>
    <row r="133" spans="1:68" ht="27" customHeight="1" x14ac:dyDescent="0.25">
      <c r="A133" s="54" t="s">
        <v>236</v>
      </c>
      <c r="B133" s="54" t="s">
        <v>237</v>
      </c>
      <c r="C133" s="31">
        <v>4301031235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236</v>
      </c>
      <c r="B134" s="54" t="s">
        <v>239</v>
      </c>
      <c r="C134" s="31">
        <v>4301031234</v>
      </c>
      <c r="D134" s="555">
        <v>4680115883444</v>
      </c>
      <c r="E134" s="55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8"/>
      <c r="R134" s="558"/>
      <c r="S134" s="558"/>
      <c r="T134" s="559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4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66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x14ac:dyDescent="0.2">
      <c r="A136" s="565"/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6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customHeight="1" x14ac:dyDescent="0.25">
      <c r="A137" s="568" t="s">
        <v>73</v>
      </c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65"/>
      <c r="P137" s="565"/>
      <c r="Q137" s="565"/>
      <c r="R137" s="565"/>
      <c r="S137" s="565"/>
      <c r="T137" s="565"/>
      <c r="U137" s="565"/>
      <c r="V137" s="565"/>
      <c r="W137" s="565"/>
      <c r="X137" s="565"/>
      <c r="Y137" s="565"/>
      <c r="Z137" s="565"/>
      <c r="AA137" s="547"/>
      <c r="AB137" s="547"/>
      <c r="AC137" s="547"/>
    </row>
    <row r="138" spans="1:68" ht="16.5" customHeight="1" x14ac:dyDescent="0.25">
      <c r="A138" s="54" t="s">
        <v>240</v>
      </c>
      <c r="B138" s="54" t="s">
        <v>241</v>
      </c>
      <c r="C138" s="31">
        <v>4301051477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240</v>
      </c>
      <c r="B139" s="54" t="s">
        <v>242</v>
      </c>
      <c r="C139" s="31">
        <v>4301051476</v>
      </c>
      <c r="D139" s="555">
        <v>4680115882584</v>
      </c>
      <c r="E139" s="55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8"/>
      <c r="R139" s="558"/>
      <c r="S139" s="558"/>
      <c r="T139" s="559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4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66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x14ac:dyDescent="0.2">
      <c r="A141" s="565"/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6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customHeight="1" x14ac:dyDescent="0.25">
      <c r="A142" s="609" t="s">
        <v>101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14.25" customHeight="1" x14ac:dyDescent="0.25">
      <c r="A143" s="568" t="s">
        <v>103</v>
      </c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65"/>
      <c r="P143" s="565"/>
      <c r="Q143" s="565"/>
      <c r="R143" s="565"/>
      <c r="S143" s="565"/>
      <c r="T143" s="565"/>
      <c r="U143" s="565"/>
      <c r="V143" s="565"/>
      <c r="W143" s="565"/>
      <c r="X143" s="565"/>
      <c r="Y143" s="565"/>
      <c r="Z143" s="565"/>
      <c r="AA143" s="547"/>
      <c r="AB143" s="547"/>
      <c r="AC143" s="547"/>
    </row>
    <row r="144" spans="1:68" ht="27" customHeight="1" x14ac:dyDescent="0.25">
      <c r="A144" s="54" t="s">
        <v>243</v>
      </c>
      <c r="B144" s="54" t="s">
        <v>244</v>
      </c>
      <c r="C144" s="31">
        <v>4301011705</v>
      </c>
      <c r="D144" s="555">
        <v>4607091384604</v>
      </c>
      <c r="E144" s="55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8"/>
      <c r="R144" s="558"/>
      <c r="S144" s="558"/>
      <c r="T144" s="559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4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6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x14ac:dyDescent="0.2">
      <c r="A146" s="565"/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6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customHeight="1" x14ac:dyDescent="0.25">
      <c r="A147" s="568" t="s">
        <v>64</v>
      </c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65"/>
      <c r="P147" s="565"/>
      <c r="Q147" s="565"/>
      <c r="R147" s="565"/>
      <c r="S147" s="565"/>
      <c r="T147" s="565"/>
      <c r="U147" s="565"/>
      <c r="V147" s="565"/>
      <c r="W147" s="565"/>
      <c r="X147" s="565"/>
      <c r="Y147" s="565"/>
      <c r="Z147" s="565"/>
      <c r="AA147" s="547"/>
      <c r="AB147" s="547"/>
      <c r="AC147" s="547"/>
    </row>
    <row r="148" spans="1:68" ht="16.5" customHeight="1" x14ac:dyDescent="0.25">
      <c r="A148" s="54" t="s">
        <v>246</v>
      </c>
      <c r="B148" s="54" t="s">
        <v>247</v>
      </c>
      <c r="C148" s="31">
        <v>4301030895</v>
      </c>
      <c r="D148" s="555">
        <v>4607091387667</v>
      </c>
      <c r="E148" s="55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249</v>
      </c>
      <c r="B149" s="54" t="s">
        <v>250</v>
      </c>
      <c r="C149" s="31">
        <v>4301030961</v>
      </c>
      <c r="D149" s="555">
        <v>4607091387636</v>
      </c>
      <c r="E149" s="55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252</v>
      </c>
      <c r="B150" s="54" t="s">
        <v>253</v>
      </c>
      <c r="C150" s="31">
        <v>4301030963</v>
      </c>
      <c r="D150" s="555">
        <v>4607091382426</v>
      </c>
      <c r="E150" s="55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8"/>
      <c r="R150" s="558"/>
      <c r="S150" s="558"/>
      <c r="T150" s="559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4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66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3">
        <f>IFERROR(X148/H148,"0")+IFERROR(X149/H149,"0")+IFERROR(X150/H150,"0")</f>
        <v>0</v>
      </c>
      <c r="Y151" s="553">
        <f>IFERROR(Y148/H148,"0")+IFERROR(Y149/H149,"0")+IFERROR(Y150/H150,"0")</f>
        <v>0</v>
      </c>
      <c r="Z151" s="553">
        <f>IFERROR(IF(Z148="",0,Z148),"0")+IFERROR(IF(Z149="",0,Z149),"0")+IFERROR(IF(Z150="",0,Z150),"0")</f>
        <v>0</v>
      </c>
      <c r="AA151" s="554"/>
      <c r="AB151" s="554"/>
      <c r="AC151" s="554"/>
    </row>
    <row r="152" spans="1:68" x14ac:dyDescent="0.2">
      <c r="A152" s="565"/>
      <c r="B152" s="565"/>
      <c r="C152" s="565"/>
      <c r="D152" s="565"/>
      <c r="E152" s="565"/>
      <c r="F152" s="565"/>
      <c r="G152" s="565"/>
      <c r="H152" s="565"/>
      <c r="I152" s="565"/>
      <c r="J152" s="565"/>
      <c r="K152" s="565"/>
      <c r="L152" s="565"/>
      <c r="M152" s="565"/>
      <c r="N152" s="565"/>
      <c r="O152" s="566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3">
        <f>IFERROR(SUM(X148:X150),"0")</f>
        <v>0</v>
      </c>
      <c r="Y152" s="553">
        <f>IFERROR(SUM(Y148:Y150),"0")</f>
        <v>0</v>
      </c>
      <c r="Z152" s="37"/>
      <c r="AA152" s="554"/>
      <c r="AB152" s="554"/>
      <c r="AC152" s="554"/>
    </row>
    <row r="153" spans="1:68" ht="27.75" customHeight="1" x14ac:dyDescent="0.2">
      <c r="A153" s="611" t="s">
        <v>255</v>
      </c>
      <c r="B153" s="612"/>
      <c r="C153" s="612"/>
      <c r="D153" s="612"/>
      <c r="E153" s="612"/>
      <c r="F153" s="612"/>
      <c r="G153" s="612"/>
      <c r="H153" s="612"/>
      <c r="I153" s="612"/>
      <c r="J153" s="612"/>
      <c r="K153" s="612"/>
      <c r="L153" s="612"/>
      <c r="M153" s="612"/>
      <c r="N153" s="612"/>
      <c r="O153" s="612"/>
      <c r="P153" s="612"/>
      <c r="Q153" s="612"/>
      <c r="R153" s="612"/>
      <c r="S153" s="612"/>
      <c r="T153" s="612"/>
      <c r="U153" s="612"/>
      <c r="V153" s="612"/>
      <c r="W153" s="612"/>
      <c r="X153" s="612"/>
      <c r="Y153" s="612"/>
      <c r="Z153" s="612"/>
      <c r="AA153" s="48"/>
      <c r="AB153" s="48"/>
      <c r="AC153" s="48"/>
    </row>
    <row r="154" spans="1:68" ht="16.5" customHeight="1" x14ac:dyDescent="0.25">
      <c r="A154" s="609" t="s">
        <v>256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14.25" customHeight="1" x14ac:dyDescent="0.25">
      <c r="A155" s="568" t="s">
        <v>139</v>
      </c>
      <c r="B155" s="565"/>
      <c r="C155" s="565"/>
      <c r="D155" s="565"/>
      <c r="E155" s="565"/>
      <c r="F155" s="565"/>
      <c r="G155" s="565"/>
      <c r="H155" s="565"/>
      <c r="I155" s="565"/>
      <c r="J155" s="565"/>
      <c r="K155" s="565"/>
      <c r="L155" s="565"/>
      <c r="M155" s="565"/>
      <c r="N155" s="565"/>
      <c r="O155" s="565"/>
      <c r="P155" s="565"/>
      <c r="Q155" s="565"/>
      <c r="R155" s="565"/>
      <c r="S155" s="565"/>
      <c r="T155" s="565"/>
      <c r="U155" s="565"/>
      <c r="V155" s="565"/>
      <c r="W155" s="565"/>
      <c r="X155" s="565"/>
      <c r="Y155" s="565"/>
      <c r="Z155" s="565"/>
      <c r="AA155" s="547"/>
      <c r="AB155" s="547"/>
      <c r="AC155" s="547"/>
    </row>
    <row r="156" spans="1:68" ht="27" customHeight="1" x14ac:dyDescent="0.25">
      <c r="A156" s="54" t="s">
        <v>257</v>
      </c>
      <c r="B156" s="54" t="s">
        <v>258</v>
      </c>
      <c r="C156" s="31">
        <v>4301020323</v>
      </c>
      <c r="D156" s="555">
        <v>4680115886223</v>
      </c>
      <c r="E156" s="55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8"/>
      <c r="R156" s="558"/>
      <c r="S156" s="558"/>
      <c r="T156" s="559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4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6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x14ac:dyDescent="0.2">
      <c r="A158" s="565"/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6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customHeight="1" x14ac:dyDescent="0.25">
      <c r="A159" s="568" t="s">
        <v>64</v>
      </c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65"/>
      <c r="P159" s="565"/>
      <c r="Q159" s="565"/>
      <c r="R159" s="565"/>
      <c r="S159" s="565"/>
      <c r="T159" s="565"/>
      <c r="U159" s="565"/>
      <c r="V159" s="565"/>
      <c r="W159" s="565"/>
      <c r="X159" s="565"/>
      <c r="Y159" s="565"/>
      <c r="Z159" s="565"/>
      <c r="AA159" s="547"/>
      <c r="AB159" s="547"/>
      <c r="AC159" s="547"/>
    </row>
    <row r="160" spans="1:68" ht="27" customHeight="1" x14ac:dyDescent="0.25">
      <c r="A160" s="54" t="s">
        <v>260</v>
      </c>
      <c r="B160" s="54" t="s">
        <v>261</v>
      </c>
      <c r="C160" s="31">
        <v>4301031191</v>
      </c>
      <c r="D160" s="555">
        <v>4680115880993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4301031204</v>
      </c>
      <c r="D161" s="555">
        <v>4680115881761</v>
      </c>
      <c r="E161" s="55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4301031201</v>
      </c>
      <c r="D162" s="555">
        <v>4680115881563</v>
      </c>
      <c r="E162" s="55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4301031199</v>
      </c>
      <c r="D163" s="555">
        <v>4680115880986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4301031205</v>
      </c>
      <c r="D164" s="555">
        <v>4680115881785</v>
      </c>
      <c r="E164" s="55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4301031399</v>
      </c>
      <c r="D165" s="555">
        <v>4680115886537</v>
      </c>
      <c r="E165" s="55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276</v>
      </c>
      <c r="B166" s="54" t="s">
        <v>277</v>
      </c>
      <c r="C166" s="31">
        <v>4301031202</v>
      </c>
      <c r="D166" s="555">
        <v>4680115881679</v>
      </c>
      <c r="E166" s="55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4301031158</v>
      </c>
      <c r="D167" s="555">
        <v>4680115880191</v>
      </c>
      <c r="E167" s="55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4301031245</v>
      </c>
      <c r="D168" s="555">
        <v>4680115883963</v>
      </c>
      <c r="E168" s="55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8"/>
      <c r="R168" s="558"/>
      <c r="S168" s="558"/>
      <c r="T168" s="559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4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66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0</v>
      </c>
      <c r="Y169" s="553">
        <f>IFERROR(Y160/H160,"0")+IFERROR(Y161/H161,"0")+IFERROR(Y162/H162,"0")+IFERROR(Y163/H163,"0")+IFERROR(Y164/H164,"0")+IFERROR(Y165/H165,"0")+IFERROR(Y166/H166,"0")+IFERROR(Y167/H167,"0")+IFERROR(Y168/H168,"0")</f>
        <v>0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4"/>
      <c r="AB169" s="554"/>
      <c r="AC169" s="554"/>
    </row>
    <row r="170" spans="1:68" x14ac:dyDescent="0.2">
      <c r="A170" s="565"/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6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3">
        <f>IFERROR(SUM(X160:X168),"0")</f>
        <v>0</v>
      </c>
      <c r="Y170" s="553">
        <f>IFERROR(SUM(Y160:Y168),"0")</f>
        <v>0</v>
      </c>
      <c r="Z170" s="37"/>
      <c r="AA170" s="554"/>
      <c r="AB170" s="554"/>
      <c r="AC170" s="554"/>
    </row>
    <row r="171" spans="1:68" ht="14.25" customHeight="1" x14ac:dyDescent="0.25">
      <c r="A171" s="568" t="s">
        <v>95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547"/>
      <c r="AB171" s="547"/>
      <c r="AC171" s="547"/>
    </row>
    <row r="172" spans="1:68" ht="27" customHeight="1" x14ac:dyDescent="0.25">
      <c r="A172" s="54" t="s">
        <v>283</v>
      </c>
      <c r="B172" s="54" t="s">
        <v>284</v>
      </c>
      <c r="C172" s="31">
        <v>4301032053</v>
      </c>
      <c r="D172" s="555">
        <v>4680115886780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288</v>
      </c>
      <c r="B173" s="54" t="s">
        <v>289</v>
      </c>
      <c r="C173" s="31">
        <v>4301032051</v>
      </c>
      <c r="D173" s="555">
        <v>4680115886742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291</v>
      </c>
      <c r="B174" s="54" t="s">
        <v>292</v>
      </c>
      <c r="C174" s="31">
        <v>4301032052</v>
      </c>
      <c r="D174" s="555">
        <v>4680115886766</v>
      </c>
      <c r="E174" s="55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8"/>
      <c r="R174" s="558"/>
      <c r="S174" s="558"/>
      <c r="T174" s="559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4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66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x14ac:dyDescent="0.2">
      <c r="A176" s="565"/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6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customHeight="1" x14ac:dyDescent="0.25">
      <c r="A177" s="568" t="s">
        <v>293</v>
      </c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65"/>
      <c r="P177" s="565"/>
      <c r="Q177" s="565"/>
      <c r="R177" s="565"/>
      <c r="S177" s="565"/>
      <c r="T177" s="565"/>
      <c r="U177" s="565"/>
      <c r="V177" s="565"/>
      <c r="W177" s="565"/>
      <c r="X177" s="565"/>
      <c r="Y177" s="565"/>
      <c r="Z177" s="565"/>
      <c r="AA177" s="547"/>
      <c r="AB177" s="547"/>
      <c r="AC177" s="547"/>
    </row>
    <row r="178" spans="1:68" ht="27" customHeight="1" x14ac:dyDescent="0.25">
      <c r="A178" s="54" t="s">
        <v>294</v>
      </c>
      <c r="B178" s="54" t="s">
        <v>295</v>
      </c>
      <c r="C178" s="31">
        <v>4301170013</v>
      </c>
      <c r="D178" s="555">
        <v>4680115886797</v>
      </c>
      <c r="E178" s="55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1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8"/>
      <c r="R178" s="558"/>
      <c r="S178" s="558"/>
      <c r="T178" s="559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4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6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x14ac:dyDescent="0.2">
      <c r="A180" s="565"/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6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customHeight="1" x14ac:dyDescent="0.25">
      <c r="A181" s="609" t="s">
        <v>296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4.25" customHeight="1" x14ac:dyDescent="0.25">
      <c r="A182" s="568" t="s">
        <v>103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547"/>
      <c r="AB182" s="547"/>
      <c r="AC182" s="547"/>
    </row>
    <row r="183" spans="1:68" ht="16.5" customHeight="1" x14ac:dyDescent="0.25">
      <c r="A183" s="54" t="s">
        <v>297</v>
      </c>
      <c r="B183" s="54" t="s">
        <v>298</v>
      </c>
      <c r="C183" s="31">
        <v>4301011450</v>
      </c>
      <c r="D183" s="555">
        <v>4680115881402</v>
      </c>
      <c r="E183" s="55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300</v>
      </c>
      <c r="B184" s="54" t="s">
        <v>301</v>
      </c>
      <c r="C184" s="31">
        <v>4301011768</v>
      </c>
      <c r="D184" s="555">
        <v>4680115881396</v>
      </c>
      <c r="E184" s="55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8"/>
      <c r="R184" s="558"/>
      <c r="S184" s="558"/>
      <c r="T184" s="559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4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66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x14ac:dyDescent="0.2">
      <c r="A186" s="565"/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6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customHeight="1" x14ac:dyDescent="0.25">
      <c r="A187" s="568" t="s">
        <v>139</v>
      </c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65"/>
      <c r="P187" s="565"/>
      <c r="Q187" s="565"/>
      <c r="R187" s="565"/>
      <c r="S187" s="565"/>
      <c r="T187" s="565"/>
      <c r="U187" s="565"/>
      <c r="V187" s="565"/>
      <c r="W187" s="565"/>
      <c r="X187" s="565"/>
      <c r="Y187" s="565"/>
      <c r="Z187" s="565"/>
      <c r="AA187" s="547"/>
      <c r="AB187" s="547"/>
      <c r="AC187" s="547"/>
    </row>
    <row r="188" spans="1:68" ht="16.5" customHeight="1" x14ac:dyDescent="0.25">
      <c r="A188" s="54" t="s">
        <v>302</v>
      </c>
      <c r="B188" s="54" t="s">
        <v>303</v>
      </c>
      <c r="C188" s="31">
        <v>4301020262</v>
      </c>
      <c r="D188" s="555">
        <v>4680115882935</v>
      </c>
      <c r="E188" s="55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305</v>
      </c>
      <c r="B189" s="54" t="s">
        <v>306</v>
      </c>
      <c r="C189" s="31">
        <v>4301020220</v>
      </c>
      <c r="D189" s="555">
        <v>4680115880764</v>
      </c>
      <c r="E189" s="55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8"/>
      <c r="R189" s="558"/>
      <c r="S189" s="558"/>
      <c r="T189" s="559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4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66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x14ac:dyDescent="0.2">
      <c r="A191" s="565"/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6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customHeight="1" x14ac:dyDescent="0.25">
      <c r="A192" s="568" t="s">
        <v>64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547"/>
      <c r="AB192" s="547"/>
      <c r="AC192" s="547"/>
    </row>
    <row r="193" spans="1:68" ht="27" customHeight="1" x14ac:dyDescent="0.25">
      <c r="A193" s="54" t="s">
        <v>307</v>
      </c>
      <c r="B193" s="54" t="s">
        <v>308</v>
      </c>
      <c r="C193" s="31">
        <v>4301031224</v>
      </c>
      <c r="D193" s="555">
        <v>4680115882683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310</v>
      </c>
      <c r="B194" s="54" t="s">
        <v>311</v>
      </c>
      <c r="C194" s="31">
        <v>4301031230</v>
      </c>
      <c r="D194" s="555">
        <v>4680115882690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4301031220</v>
      </c>
      <c r="D195" s="555">
        <v>4680115882669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4301031221</v>
      </c>
      <c r="D196" s="555">
        <v>4680115882676</v>
      </c>
      <c r="E196" s="55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4301031223</v>
      </c>
      <c r="D197" s="555">
        <v>4680115884014</v>
      </c>
      <c r="E197" s="55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4301031222</v>
      </c>
      <c r="D198" s="555">
        <v>4680115884007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4301031229</v>
      </c>
      <c r="D199" s="555">
        <v>4680115884038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4301031225</v>
      </c>
      <c r="D200" s="555">
        <v>4680115884021</v>
      </c>
      <c r="E200" s="55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8"/>
      <c r="R200" s="558"/>
      <c r="S200" s="558"/>
      <c r="T200" s="559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4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66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0</v>
      </c>
      <c r="Y201" s="553">
        <f>IFERROR(Y193/H193,"0")+IFERROR(Y194/H194,"0")+IFERROR(Y195/H195,"0")+IFERROR(Y196/H196,"0")+IFERROR(Y197/H197,"0")+IFERROR(Y198/H198,"0")+IFERROR(Y199/H199,"0")+IFERROR(Y200/H200,"0")</f>
        <v>0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4"/>
      <c r="AB201" s="554"/>
      <c r="AC201" s="554"/>
    </row>
    <row r="202" spans="1:68" x14ac:dyDescent="0.2">
      <c r="A202" s="565"/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6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3">
        <f>IFERROR(SUM(X193:X200),"0")</f>
        <v>0</v>
      </c>
      <c r="Y202" s="553">
        <f>IFERROR(SUM(Y193:Y200),"0")</f>
        <v>0</v>
      </c>
      <c r="Z202" s="37"/>
      <c r="AA202" s="554"/>
      <c r="AB202" s="554"/>
      <c r="AC202" s="554"/>
    </row>
    <row r="203" spans="1:68" ht="14.25" customHeight="1" x14ac:dyDescent="0.25">
      <c r="A203" s="568" t="s">
        <v>73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547"/>
      <c r="AB203" s="547"/>
      <c r="AC203" s="547"/>
    </row>
    <row r="204" spans="1:68" ht="27" customHeight="1" x14ac:dyDescent="0.25">
      <c r="A204" s="54" t="s">
        <v>327</v>
      </c>
      <c r="B204" s="54" t="s">
        <v>328</v>
      </c>
      <c r="C204" s="31">
        <v>4301051408</v>
      </c>
      <c r="D204" s="555">
        <v>4680115881594</v>
      </c>
      <c r="E204" s="55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4301051411</v>
      </c>
      <c r="D205" s="555">
        <v>4680115881617</v>
      </c>
      <c r="E205" s="55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333</v>
      </c>
      <c r="B206" s="54" t="s">
        <v>334</v>
      </c>
      <c r="C206" s="31">
        <v>4301051656</v>
      </c>
      <c r="D206" s="555">
        <v>4680115880573</v>
      </c>
      <c r="E206" s="55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4301051407</v>
      </c>
      <c r="D207" s="555">
        <v>4680115882195</v>
      </c>
      <c r="E207" s="55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4301051752</v>
      </c>
      <c r="D208" s="555">
        <v>4680115882607</v>
      </c>
      <c r="E208" s="55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4301051666</v>
      </c>
      <c r="D209" s="555">
        <v>4680115880092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4301051668</v>
      </c>
      <c r="D210" s="555">
        <v>4680115880221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4301051945</v>
      </c>
      <c r="D211" s="555">
        <v>4680115880504</v>
      </c>
      <c r="E211" s="55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4301051410</v>
      </c>
      <c r="D212" s="555">
        <v>4680115882164</v>
      </c>
      <c r="E212" s="55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8"/>
      <c r="R212" s="558"/>
      <c r="S212" s="558"/>
      <c r="T212" s="559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4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66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0</v>
      </c>
      <c r="Y213" s="553">
        <f>IFERROR(Y204/H204,"0")+IFERROR(Y205/H205,"0")+IFERROR(Y206/H206,"0")+IFERROR(Y207/H207,"0")+IFERROR(Y208/H208,"0")+IFERROR(Y209/H209,"0")+IFERROR(Y210/H210,"0")+IFERROR(Y211/H211,"0")+IFERROR(Y212/H212,"0")</f>
        <v>0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4"/>
      <c r="AB213" s="554"/>
      <c r="AC213" s="554"/>
    </row>
    <row r="214" spans="1:68" x14ac:dyDescent="0.2">
      <c r="A214" s="565"/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6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3">
        <f>IFERROR(SUM(X204:X212),"0")</f>
        <v>0</v>
      </c>
      <c r="Y214" s="553">
        <f>IFERROR(SUM(Y204:Y212),"0")</f>
        <v>0</v>
      </c>
      <c r="Z214" s="37"/>
      <c r="AA214" s="554"/>
      <c r="AB214" s="554"/>
      <c r="AC214" s="554"/>
    </row>
    <row r="215" spans="1:68" ht="14.25" customHeight="1" x14ac:dyDescent="0.25">
      <c r="A215" s="568" t="s">
        <v>169</v>
      </c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65"/>
      <c r="P215" s="565"/>
      <c r="Q215" s="565"/>
      <c r="R215" s="565"/>
      <c r="S215" s="565"/>
      <c r="T215" s="565"/>
      <c r="U215" s="565"/>
      <c r="V215" s="565"/>
      <c r="W215" s="565"/>
      <c r="X215" s="565"/>
      <c r="Y215" s="565"/>
      <c r="Z215" s="565"/>
      <c r="AA215" s="547"/>
      <c r="AB215" s="547"/>
      <c r="AC215" s="547"/>
    </row>
    <row r="216" spans="1:68" ht="27" customHeight="1" x14ac:dyDescent="0.25">
      <c r="A216" s="54" t="s">
        <v>350</v>
      </c>
      <c r="B216" s="54" t="s">
        <v>351</v>
      </c>
      <c r="C216" s="31">
        <v>4301060463</v>
      </c>
      <c r="D216" s="555">
        <v>4680115880818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4301060389</v>
      </c>
      <c r="D217" s="555">
        <v>4680115880801</v>
      </c>
      <c r="E217" s="55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8"/>
      <c r="R217" s="558"/>
      <c r="S217" s="558"/>
      <c r="T217" s="559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4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66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x14ac:dyDescent="0.2">
      <c r="A219" s="565"/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6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customHeight="1" x14ac:dyDescent="0.25">
      <c r="A220" s="609" t="s">
        <v>356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14.25" customHeight="1" x14ac:dyDescent="0.25">
      <c r="A221" s="568" t="s">
        <v>103</v>
      </c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65"/>
      <c r="P221" s="565"/>
      <c r="Q221" s="565"/>
      <c r="R221" s="565"/>
      <c r="S221" s="565"/>
      <c r="T221" s="565"/>
      <c r="U221" s="565"/>
      <c r="V221" s="565"/>
      <c r="W221" s="565"/>
      <c r="X221" s="565"/>
      <c r="Y221" s="565"/>
      <c r="Z221" s="565"/>
      <c r="AA221" s="547"/>
      <c r="AB221" s="547"/>
      <c r="AC221" s="547"/>
    </row>
    <row r="222" spans="1:68" ht="27" customHeight="1" x14ac:dyDescent="0.25">
      <c r="A222" s="54" t="s">
        <v>357</v>
      </c>
      <c r="B222" s="54" t="s">
        <v>358</v>
      </c>
      <c r="C222" s="31">
        <v>4301011826</v>
      </c>
      <c r="D222" s="555">
        <v>4680115884137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360</v>
      </c>
      <c r="B223" s="54" t="s">
        <v>361</v>
      </c>
      <c r="C223" s="31">
        <v>4301011724</v>
      </c>
      <c r="D223" s="555">
        <v>4680115884236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363</v>
      </c>
      <c r="B224" s="54" t="s">
        <v>364</v>
      </c>
      <c r="C224" s="31">
        <v>4301011721</v>
      </c>
      <c r="D224" s="555">
        <v>4680115884175</v>
      </c>
      <c r="E224" s="55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368</v>
      </c>
      <c r="C226" s="31">
        <v>4301012196</v>
      </c>
      <c r="D226" s="555">
        <v>4680115884144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0" t="s">
        <v>369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4301012149</v>
      </c>
      <c r="D227" s="555">
        <v>4680115886551</v>
      </c>
      <c r="E227" s="55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4301011726</v>
      </c>
      <c r="D228" s="555">
        <v>4680115884182</v>
      </c>
      <c r="E228" s="55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375</v>
      </c>
      <c r="B230" s="54" t="s">
        <v>378</v>
      </c>
      <c r="C230" s="31">
        <v>4301012195</v>
      </c>
      <c r="D230" s="555">
        <v>4680115884205</v>
      </c>
      <c r="E230" s="55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">
        <v>379</v>
      </c>
      <c r="Q230" s="558"/>
      <c r="R230" s="558"/>
      <c r="S230" s="558"/>
      <c r="T230" s="559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4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66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6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customHeight="1" x14ac:dyDescent="0.25">
      <c r="A233" s="568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55">
        <v>4680115885981</v>
      </c>
      <c r="E234" s="55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8"/>
      <c r="R234" s="558"/>
      <c r="S234" s="558"/>
      <c r="T234" s="559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4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66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6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8" t="s">
        <v>383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55">
        <v>4680115886803</v>
      </c>
      <c r="E238" s="55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7" t="s">
        <v>386</v>
      </c>
      <c r="Q238" s="558"/>
      <c r="R238" s="558"/>
      <c r="S238" s="558"/>
      <c r="T238" s="559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4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66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6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8" t="s">
        <v>388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55">
        <v>4680115886704</v>
      </c>
      <c r="E242" s="55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55">
        <v>4680115886681</v>
      </c>
      <c r="E243" s="55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9" t="s">
        <v>394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55">
        <v>4680115886735</v>
      </c>
      <c r="E244" s="55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8"/>
      <c r="R244" s="558"/>
      <c r="S244" s="558"/>
      <c r="T244" s="559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4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66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66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399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8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400</v>
      </c>
      <c r="B250" s="54" t="s">
        <v>401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403</v>
      </c>
      <c r="B251" s="54" t="s">
        <v>404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409</v>
      </c>
      <c r="B253" s="54" t="s">
        <v>410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412</v>
      </c>
      <c r="B254" s="54" t="s">
        <v>413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4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66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66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09" t="s">
        <v>415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8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416</v>
      </c>
      <c r="B259" s="54" t="s">
        <v>417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418</v>
      </c>
      <c r="B260" s="54" t="s">
        <v>419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420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425</v>
      </c>
      <c r="B262" s="54" t="s">
        <v>426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2" t="s">
        <v>427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4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6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66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429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8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430</v>
      </c>
      <c r="B267" s="54" t="s">
        <v>431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433</v>
      </c>
      <c r="B268" s="54" t="s">
        <v>434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436</v>
      </c>
      <c r="B269" s="54" t="s">
        <v>437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4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66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6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439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8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440</v>
      </c>
      <c r="B274" s="54" t="s">
        <v>441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4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66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66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8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443</v>
      </c>
      <c r="B278" s="54" t="s">
        <v>444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4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66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66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446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8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447</v>
      </c>
      <c r="B283" s="54" t="s">
        <v>448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4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66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66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451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8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452</v>
      </c>
      <c r="B288" s="54" t="s">
        <v>453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455</v>
      </c>
      <c r="B289" s="54" t="s">
        <v>456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4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66"/>
      <c r="P294" s="569" t="s">
        <v>71</v>
      </c>
      <c r="Q294" s="570"/>
      <c r="R294" s="570"/>
      <c r="S294" s="570"/>
      <c r="T294" s="570"/>
      <c r="U294" s="570"/>
      <c r="V294" s="571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66"/>
      <c r="P295" s="569" t="s">
        <v>71</v>
      </c>
      <c r="Q295" s="570"/>
      <c r="R295" s="570"/>
      <c r="S295" s="570"/>
      <c r="T295" s="570"/>
      <c r="U295" s="570"/>
      <c r="V295" s="571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8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469</v>
      </c>
      <c r="B297" s="54" t="s">
        <v>470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4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66"/>
      <c r="P304" s="569" t="s">
        <v>71</v>
      </c>
      <c r="Q304" s="570"/>
      <c r="R304" s="570"/>
      <c r="S304" s="570"/>
      <c r="T304" s="570"/>
      <c r="U304" s="570"/>
      <c r="V304" s="571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66"/>
      <c r="P305" s="569" t="s">
        <v>71</v>
      </c>
      <c r="Q305" s="570"/>
      <c r="R305" s="570"/>
      <c r="S305" s="570"/>
      <c r="T305" s="570"/>
      <c r="U305" s="570"/>
      <c r="V305" s="571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customHeight="1" x14ac:dyDescent="0.25">
      <c r="A306" s="568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4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66"/>
      <c r="P312" s="569" t="s">
        <v>71</v>
      </c>
      <c r="Q312" s="570"/>
      <c r="R312" s="570"/>
      <c r="S312" s="570"/>
      <c r="T312" s="570"/>
      <c r="U312" s="570"/>
      <c r="V312" s="571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66"/>
      <c r="P313" s="569" t="s">
        <v>71</v>
      </c>
      <c r="Q313" s="570"/>
      <c r="R313" s="570"/>
      <c r="S313" s="570"/>
      <c r="T313" s="570"/>
      <c r="U313" s="570"/>
      <c r="V313" s="571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customHeight="1" x14ac:dyDescent="0.25">
      <c r="A314" s="568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503</v>
      </c>
      <c r="B315" s="54" t="s">
        <v>504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60</v>
      </c>
      <c r="Y316" s="552">
        <f>IFERROR(IF(X316="",0,CEILING((X316/$H316),1)*$H316),"")</f>
        <v>62.4</v>
      </c>
      <c r="Z316" s="36">
        <f>IFERROR(IF(Y316=0,"",ROUNDUP(Y316/H316,0)*0.01898),"")</f>
        <v>0.15184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63.992307692307698</v>
      </c>
      <c r="BN316" s="64">
        <f>IFERROR(Y316*I316/H316,"0")</f>
        <v>66.552000000000007</v>
      </c>
      <c r="BO316" s="64">
        <f>IFERROR(1/J316*(X316/H316),"0")</f>
        <v>0.1201923076923077</v>
      </c>
      <c r="BP316" s="64">
        <f>IFERROR(1/J316*(Y316/H316),"0")</f>
        <v>0.125</v>
      </c>
    </row>
    <row r="317" spans="1:68" ht="16.5" customHeight="1" x14ac:dyDescent="0.25">
      <c r="A317" s="54" t="s">
        <v>509</v>
      </c>
      <c r="B317" s="54" t="s">
        <v>510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4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66"/>
      <c r="P318" s="569" t="s">
        <v>71</v>
      </c>
      <c r="Q318" s="570"/>
      <c r="R318" s="570"/>
      <c r="S318" s="570"/>
      <c r="T318" s="570"/>
      <c r="U318" s="570"/>
      <c r="V318" s="571"/>
      <c r="W318" s="37" t="s">
        <v>72</v>
      </c>
      <c r="X318" s="553">
        <f>IFERROR(X315/H315,"0")+IFERROR(X316/H316,"0")+IFERROR(X317/H317,"0")</f>
        <v>7.6923076923076925</v>
      </c>
      <c r="Y318" s="553">
        <f>IFERROR(Y315/H315,"0")+IFERROR(Y316/H316,"0")+IFERROR(Y317/H317,"0")</f>
        <v>8</v>
      </c>
      <c r="Z318" s="553">
        <f>IFERROR(IF(Z315="",0,Z315),"0")+IFERROR(IF(Z316="",0,Z316),"0")+IFERROR(IF(Z317="",0,Z317),"0")</f>
        <v>0.15184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66"/>
      <c r="P319" s="569" t="s">
        <v>71</v>
      </c>
      <c r="Q319" s="570"/>
      <c r="R319" s="570"/>
      <c r="S319" s="570"/>
      <c r="T319" s="570"/>
      <c r="U319" s="570"/>
      <c r="V319" s="571"/>
      <c r="W319" s="37" t="s">
        <v>69</v>
      </c>
      <c r="X319" s="553">
        <f>IFERROR(SUM(X315:X317),"0")</f>
        <v>60</v>
      </c>
      <c r="Y319" s="553">
        <f>IFERROR(SUM(Y315:Y317),"0")</f>
        <v>62.4</v>
      </c>
      <c r="Z319" s="37"/>
      <c r="AA319" s="554"/>
      <c r="AB319" s="554"/>
      <c r="AC319" s="554"/>
    </row>
    <row r="320" spans="1:68" ht="14.25" customHeight="1" x14ac:dyDescent="0.25">
      <c r="A320" s="568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512</v>
      </c>
      <c r="B321" s="54" t="s">
        <v>513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2" t="s">
        <v>514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8" t="s">
        <v>518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4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66"/>
      <c r="P325" s="569" t="s">
        <v>71</v>
      </c>
      <c r="Q325" s="570"/>
      <c r="R325" s="570"/>
      <c r="S325" s="570"/>
      <c r="T325" s="570"/>
      <c r="U325" s="570"/>
      <c r="V325" s="571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66"/>
      <c r="P326" s="569" t="s">
        <v>71</v>
      </c>
      <c r="Q326" s="570"/>
      <c r="R326" s="570"/>
      <c r="S326" s="570"/>
      <c r="T326" s="570"/>
      <c r="U326" s="570"/>
      <c r="V326" s="571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8" t="s">
        <v>524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525</v>
      </c>
      <c r="B328" s="54" t="s">
        <v>526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6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4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66"/>
      <c r="P331" s="569" t="s">
        <v>71</v>
      </c>
      <c r="Q331" s="570"/>
      <c r="R331" s="570"/>
      <c r="S331" s="570"/>
      <c r="T331" s="570"/>
      <c r="U331" s="570"/>
      <c r="V331" s="571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66"/>
      <c r="P332" s="569" t="s">
        <v>71</v>
      </c>
      <c r="Q332" s="570"/>
      <c r="R332" s="570"/>
      <c r="S332" s="570"/>
      <c r="T332" s="570"/>
      <c r="U332" s="570"/>
      <c r="V332" s="571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533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8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534</v>
      </c>
      <c r="B335" s="54" t="s">
        <v>535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4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66"/>
      <c r="P338" s="569" t="s">
        <v>71</v>
      </c>
      <c r="Q338" s="570"/>
      <c r="R338" s="570"/>
      <c r="S338" s="570"/>
      <c r="T338" s="570"/>
      <c r="U338" s="570"/>
      <c r="V338" s="571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66"/>
      <c r="P339" s="569" t="s">
        <v>71</v>
      </c>
      <c r="Q339" s="570"/>
      <c r="R339" s="570"/>
      <c r="S339" s="570"/>
      <c r="T339" s="570"/>
      <c r="U339" s="570"/>
      <c r="V339" s="571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customHeight="1" x14ac:dyDescent="0.2">
      <c r="A340" s="611" t="s">
        <v>543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544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8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60</v>
      </c>
      <c r="Y343" s="552">
        <f t="shared" ref="Y343:Y349" si="43">IFERROR(IF(X343="",0,CEILING((X343/$H343),1)*$H343),"")</f>
        <v>60</v>
      </c>
      <c r="Z343" s="36">
        <f>IFERROR(IF(Y343=0,"",ROUNDUP(Y343/H343,0)*0.02175),"")</f>
        <v>8.6999999999999994E-2</v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61.92</v>
      </c>
      <c r="BN343" s="64">
        <f t="shared" ref="BN343:BN349" si="45">IFERROR(Y343*I343/H343,"0")</f>
        <v>61.92</v>
      </c>
      <c r="BO343" s="64">
        <f t="shared" ref="BO343:BO349" si="46">IFERROR(1/J343*(X343/H343),"0")</f>
        <v>8.3333333333333329E-2</v>
      </c>
      <c r="BP343" s="64">
        <f t="shared" ref="BP343:BP349" si="47">IFERROR(1/J343*(Y343/H343),"0")</f>
        <v>8.3333333333333329E-2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50</v>
      </c>
      <c r="Y344" s="552">
        <f t="shared" si="43"/>
        <v>60</v>
      </c>
      <c r="Z344" s="36">
        <f>IFERROR(IF(Y344=0,"",ROUNDUP(Y344/H344,0)*0.02175),"")</f>
        <v>8.6999999999999994E-2</v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51.6</v>
      </c>
      <c r="BN344" s="64">
        <f t="shared" si="45"/>
        <v>61.92</v>
      </c>
      <c r="BO344" s="64">
        <f t="shared" si="46"/>
        <v>6.9444444444444448E-2</v>
      </c>
      <c r="BP344" s="64">
        <f t="shared" si="47"/>
        <v>8.3333333333333329E-2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5">
        <v>4680115884830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55">
        <v>4607091383997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60</v>
      </c>
      <c r="Y346" s="552">
        <f t="shared" si="43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61.92</v>
      </c>
      <c r="BN346" s="64">
        <f t="shared" si="45"/>
        <v>61.92</v>
      </c>
      <c r="BO346" s="64">
        <f t="shared" si="46"/>
        <v>8.3333333333333329E-2</v>
      </c>
      <c r="BP346" s="64">
        <f t="shared" si="47"/>
        <v>8.3333333333333329E-2</v>
      </c>
    </row>
    <row r="347" spans="1:68" ht="27" customHeight="1" x14ac:dyDescent="0.25">
      <c r="A347" s="54" t="s">
        <v>557</v>
      </c>
      <c r="B347" s="54" t="s">
        <v>558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560</v>
      </c>
      <c r="B348" s="54" t="s">
        <v>561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562</v>
      </c>
      <c r="B349" s="54" t="s">
        <v>563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4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66"/>
      <c r="P350" s="569" t="s">
        <v>71</v>
      </c>
      <c r="Q350" s="570"/>
      <c r="R350" s="570"/>
      <c r="S350" s="570"/>
      <c r="T350" s="570"/>
      <c r="U350" s="570"/>
      <c r="V350" s="571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11.333333333333334</v>
      </c>
      <c r="Y350" s="553">
        <f>IFERROR(Y343/H343,"0")+IFERROR(Y344/H344,"0")+IFERROR(Y345/H345,"0")+IFERROR(Y346/H346,"0")+IFERROR(Y347/H347,"0")+IFERROR(Y348/H348,"0")+IFERROR(Y349/H349,"0")</f>
        <v>12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0.26100000000000001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66"/>
      <c r="P351" s="569" t="s">
        <v>71</v>
      </c>
      <c r="Q351" s="570"/>
      <c r="R351" s="570"/>
      <c r="S351" s="570"/>
      <c r="T351" s="570"/>
      <c r="U351" s="570"/>
      <c r="V351" s="571"/>
      <c r="W351" s="37" t="s">
        <v>69</v>
      </c>
      <c r="X351" s="553">
        <f>IFERROR(SUM(X343:X349),"0")</f>
        <v>170</v>
      </c>
      <c r="Y351" s="553">
        <f>IFERROR(SUM(Y343:Y349),"0")</f>
        <v>180</v>
      </c>
      <c r="Z351" s="37"/>
      <c r="AA351" s="554"/>
      <c r="AB351" s="554"/>
      <c r="AC351" s="554"/>
    </row>
    <row r="352" spans="1:68" ht="14.25" customHeight="1" x14ac:dyDescent="0.25">
      <c r="A352" s="568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120</v>
      </c>
      <c r="Y353" s="552">
        <f>IFERROR(IF(X353="",0,CEILING((X353/$H353),1)*$H353),"")</f>
        <v>120</v>
      </c>
      <c r="Z353" s="36">
        <f>IFERROR(IF(Y353=0,"",ROUNDUP(Y353/H353,0)*0.02175),"")</f>
        <v>0.17399999999999999</v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123.84</v>
      </c>
      <c r="BN353" s="64">
        <f>IFERROR(Y353*I353/H353,"0")</f>
        <v>123.84</v>
      </c>
      <c r="BO353" s="64">
        <f>IFERROR(1/J353*(X353/H353),"0")</f>
        <v>0.16666666666666666</v>
      </c>
      <c r="BP353" s="64">
        <f>IFERROR(1/J353*(Y353/H353),"0")</f>
        <v>0.16666666666666666</v>
      </c>
    </row>
    <row r="354" spans="1:68" ht="16.5" customHeight="1" x14ac:dyDescent="0.25">
      <c r="A354" s="54" t="s">
        <v>567</v>
      </c>
      <c r="B354" s="54" t="s">
        <v>568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4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66"/>
      <c r="P355" s="569" t="s">
        <v>71</v>
      </c>
      <c r="Q355" s="570"/>
      <c r="R355" s="570"/>
      <c r="S355" s="570"/>
      <c r="T355" s="570"/>
      <c r="U355" s="570"/>
      <c r="V355" s="571"/>
      <c r="W355" s="37" t="s">
        <v>72</v>
      </c>
      <c r="X355" s="553">
        <f>IFERROR(X353/H353,"0")+IFERROR(X354/H354,"0")</f>
        <v>8</v>
      </c>
      <c r="Y355" s="553">
        <f>IFERROR(Y353/H353,"0")+IFERROR(Y354/H354,"0")</f>
        <v>8</v>
      </c>
      <c r="Z355" s="553">
        <f>IFERROR(IF(Z353="",0,Z353),"0")+IFERROR(IF(Z354="",0,Z354),"0")</f>
        <v>0.17399999999999999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66"/>
      <c r="P356" s="569" t="s">
        <v>71</v>
      </c>
      <c r="Q356" s="570"/>
      <c r="R356" s="570"/>
      <c r="S356" s="570"/>
      <c r="T356" s="570"/>
      <c r="U356" s="570"/>
      <c r="V356" s="571"/>
      <c r="W356" s="37" t="s">
        <v>69</v>
      </c>
      <c r="X356" s="553">
        <f>IFERROR(SUM(X353:X354),"0")</f>
        <v>120</v>
      </c>
      <c r="Y356" s="553">
        <f>IFERROR(SUM(Y353:Y354),"0")</f>
        <v>120</v>
      </c>
      <c r="Z356" s="37"/>
      <c r="AA356" s="554"/>
      <c r="AB356" s="554"/>
      <c r="AC356" s="554"/>
    </row>
    <row r="357" spans="1:68" ht="14.25" customHeight="1" x14ac:dyDescent="0.25">
      <c r="A357" s="568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569</v>
      </c>
      <c r="B358" s="54" t="s">
        <v>570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572</v>
      </c>
      <c r="B359" s="54" t="s">
        <v>573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4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66"/>
      <c r="P360" s="569" t="s">
        <v>71</v>
      </c>
      <c r="Q360" s="570"/>
      <c r="R360" s="570"/>
      <c r="S360" s="570"/>
      <c r="T360" s="570"/>
      <c r="U360" s="570"/>
      <c r="V360" s="571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66"/>
      <c r="P361" s="569" t="s">
        <v>71</v>
      </c>
      <c r="Q361" s="570"/>
      <c r="R361" s="570"/>
      <c r="S361" s="570"/>
      <c r="T361" s="570"/>
      <c r="U361" s="570"/>
      <c r="V361" s="571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8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575</v>
      </c>
      <c r="B363" s="54" t="s">
        <v>576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577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4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66"/>
      <c r="P364" s="569" t="s">
        <v>71</v>
      </c>
      <c r="Q364" s="570"/>
      <c r="R364" s="570"/>
      <c r="S364" s="570"/>
      <c r="T364" s="570"/>
      <c r="U364" s="570"/>
      <c r="V364" s="571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66"/>
      <c r="P365" s="569" t="s">
        <v>71</v>
      </c>
      <c r="Q365" s="570"/>
      <c r="R365" s="570"/>
      <c r="S365" s="570"/>
      <c r="T365" s="570"/>
      <c r="U365" s="570"/>
      <c r="V365" s="571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579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8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580</v>
      </c>
      <c r="B368" s="54" t="s">
        <v>581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4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66"/>
      <c r="P371" s="569" t="s">
        <v>71</v>
      </c>
      <c r="Q371" s="570"/>
      <c r="R371" s="570"/>
      <c r="S371" s="570"/>
      <c r="T371" s="570"/>
      <c r="U371" s="570"/>
      <c r="V371" s="571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66"/>
      <c r="P372" s="569" t="s">
        <v>71</v>
      </c>
      <c r="Q372" s="570"/>
      <c r="R372" s="570"/>
      <c r="S372" s="570"/>
      <c r="T372" s="570"/>
      <c r="U372" s="570"/>
      <c r="V372" s="571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8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588</v>
      </c>
      <c r="B374" s="54" t="s">
        <v>589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4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66"/>
      <c r="P375" s="569" t="s">
        <v>71</v>
      </c>
      <c r="Q375" s="570"/>
      <c r="R375" s="570"/>
      <c r="S375" s="570"/>
      <c r="T375" s="570"/>
      <c r="U375" s="570"/>
      <c r="V375" s="571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66"/>
      <c r="P376" s="569" t="s">
        <v>71</v>
      </c>
      <c r="Q376" s="570"/>
      <c r="R376" s="570"/>
      <c r="S376" s="570"/>
      <c r="T376" s="570"/>
      <c r="U376" s="570"/>
      <c r="V376" s="571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8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200</v>
      </c>
      <c r="Y378" s="552">
        <f>IFERROR(IF(X378="",0,CEILING((X378/$H378),1)*$H378),"")</f>
        <v>207</v>
      </c>
      <c r="Z378" s="36">
        <f>IFERROR(IF(Y378=0,"",ROUNDUP(Y378/H378,0)*0.01898),"")</f>
        <v>0.43653999999999998</v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211.53333333333333</v>
      </c>
      <c r="BN378" s="64">
        <f>IFERROR(Y378*I378/H378,"0")</f>
        <v>218.93700000000001</v>
      </c>
      <c r="BO378" s="64">
        <f>IFERROR(1/J378*(X378/H378),"0")</f>
        <v>0.34722222222222221</v>
      </c>
      <c r="BP378" s="64">
        <f>IFERROR(1/J378*(Y378/H378),"0")</f>
        <v>0.359375</v>
      </c>
    </row>
    <row r="379" spans="1:68" ht="27" customHeight="1" x14ac:dyDescent="0.25">
      <c r="A379" s="54" t="s">
        <v>594</v>
      </c>
      <c r="B379" s="54" t="s">
        <v>595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4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66"/>
      <c r="P380" s="569" t="s">
        <v>71</v>
      </c>
      <c r="Q380" s="570"/>
      <c r="R380" s="570"/>
      <c r="S380" s="570"/>
      <c r="T380" s="570"/>
      <c r="U380" s="570"/>
      <c r="V380" s="571"/>
      <c r="W380" s="37" t="s">
        <v>72</v>
      </c>
      <c r="X380" s="553">
        <f>IFERROR(X378/H378,"0")+IFERROR(X379/H379,"0")</f>
        <v>22.222222222222221</v>
      </c>
      <c r="Y380" s="553">
        <f>IFERROR(Y378/H378,"0")+IFERROR(Y379/H379,"0")</f>
        <v>23</v>
      </c>
      <c r="Z380" s="553">
        <f>IFERROR(IF(Z378="",0,Z378),"0")+IFERROR(IF(Z379="",0,Z379),"0")</f>
        <v>0.43653999999999998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66"/>
      <c r="P381" s="569" t="s">
        <v>71</v>
      </c>
      <c r="Q381" s="570"/>
      <c r="R381" s="570"/>
      <c r="S381" s="570"/>
      <c r="T381" s="570"/>
      <c r="U381" s="570"/>
      <c r="V381" s="571"/>
      <c r="W381" s="37" t="s">
        <v>69</v>
      </c>
      <c r="X381" s="553">
        <f>IFERROR(SUM(X378:X379),"0")</f>
        <v>200</v>
      </c>
      <c r="Y381" s="553">
        <f>IFERROR(SUM(Y378:Y379),"0")</f>
        <v>207</v>
      </c>
      <c r="Z381" s="37"/>
      <c r="AA381" s="554"/>
      <c r="AB381" s="554"/>
      <c r="AC381" s="554"/>
    </row>
    <row r="382" spans="1:68" ht="14.25" customHeight="1" x14ac:dyDescent="0.25">
      <c r="A382" s="568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596</v>
      </c>
      <c r="B383" s="54" t="s">
        <v>597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4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66"/>
      <c r="P384" s="569" t="s">
        <v>71</v>
      </c>
      <c r="Q384" s="570"/>
      <c r="R384" s="570"/>
      <c r="S384" s="570"/>
      <c r="T384" s="570"/>
      <c r="U384" s="570"/>
      <c r="V384" s="571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66"/>
      <c r="P385" s="569" t="s">
        <v>71</v>
      </c>
      <c r="Q385" s="570"/>
      <c r="R385" s="570"/>
      <c r="S385" s="570"/>
      <c r="T385" s="570"/>
      <c r="U385" s="570"/>
      <c r="V385" s="571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599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600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8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601</v>
      </c>
      <c r="B389" s="54" t="s">
        <v>602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604</v>
      </c>
      <c r="B390" s="54" t="s">
        <v>605</v>
      </c>
      <c r="C390" s="31">
        <v>4301031382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604</v>
      </c>
      <c r="B391" s="54" t="s">
        <v>607</v>
      </c>
      <c r="C391" s="31">
        <v>4301031406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615</v>
      </c>
      <c r="B395" s="54" t="s">
        <v>616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621</v>
      </c>
      <c r="B397" s="54" t="s">
        <v>622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624</v>
      </c>
      <c r="B398" s="54" t="s">
        <v>625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4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66"/>
      <c r="P399" s="569" t="s">
        <v>71</v>
      </c>
      <c r="Q399" s="570"/>
      <c r="R399" s="570"/>
      <c r="S399" s="570"/>
      <c r="T399" s="570"/>
      <c r="U399" s="570"/>
      <c r="V399" s="571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66"/>
      <c r="P400" s="569" t="s">
        <v>71</v>
      </c>
      <c r="Q400" s="570"/>
      <c r="R400" s="570"/>
      <c r="S400" s="570"/>
      <c r="T400" s="570"/>
      <c r="U400" s="570"/>
      <c r="V400" s="571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8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626</v>
      </c>
      <c r="B402" s="54" t="s">
        <v>627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629</v>
      </c>
      <c r="B403" s="54" t="s">
        <v>630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4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66"/>
      <c r="P404" s="569" t="s">
        <v>71</v>
      </c>
      <c r="Q404" s="570"/>
      <c r="R404" s="570"/>
      <c r="S404" s="570"/>
      <c r="T404" s="570"/>
      <c r="U404" s="570"/>
      <c r="V404" s="571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66"/>
      <c r="P405" s="569" t="s">
        <v>71</v>
      </c>
      <c r="Q405" s="570"/>
      <c r="R405" s="570"/>
      <c r="S405" s="570"/>
      <c r="T405" s="570"/>
      <c r="U405" s="570"/>
      <c r="V405" s="571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632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8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633</v>
      </c>
      <c r="B408" s="54" t="s">
        <v>634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4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66"/>
      <c r="P409" s="569" t="s">
        <v>71</v>
      </c>
      <c r="Q409" s="570"/>
      <c r="R409" s="570"/>
      <c r="S409" s="570"/>
      <c r="T409" s="570"/>
      <c r="U409" s="570"/>
      <c r="V409" s="571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66"/>
      <c r="P410" s="569" t="s">
        <v>71</v>
      </c>
      <c r="Q410" s="570"/>
      <c r="R410" s="570"/>
      <c r="S410" s="570"/>
      <c r="T410" s="570"/>
      <c r="U410" s="570"/>
      <c r="V410" s="571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8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636</v>
      </c>
      <c r="B412" s="54" t="s">
        <v>637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4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66"/>
      <c r="P416" s="569" t="s">
        <v>71</v>
      </c>
      <c r="Q416" s="570"/>
      <c r="R416" s="570"/>
      <c r="S416" s="570"/>
      <c r="T416" s="570"/>
      <c r="U416" s="570"/>
      <c r="V416" s="571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66"/>
      <c r="P417" s="569" t="s">
        <v>71</v>
      </c>
      <c r="Q417" s="570"/>
      <c r="R417" s="570"/>
      <c r="S417" s="570"/>
      <c r="T417" s="570"/>
      <c r="U417" s="570"/>
      <c r="V417" s="571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647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8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648</v>
      </c>
      <c r="B420" s="54" t="s">
        <v>649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4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66"/>
      <c r="P421" s="569" t="s">
        <v>71</v>
      </c>
      <c r="Q421" s="570"/>
      <c r="R421" s="570"/>
      <c r="S421" s="570"/>
      <c r="T421" s="570"/>
      <c r="U421" s="570"/>
      <c r="V421" s="571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66"/>
      <c r="P422" s="569" t="s">
        <v>71</v>
      </c>
      <c r="Q422" s="570"/>
      <c r="R422" s="570"/>
      <c r="S422" s="570"/>
      <c r="T422" s="570"/>
      <c r="U422" s="570"/>
      <c r="V422" s="571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651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8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652</v>
      </c>
      <c r="B425" s="54" t="s">
        <v>653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4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66"/>
      <c r="P426" s="569" t="s">
        <v>71</v>
      </c>
      <c r="Q426" s="570"/>
      <c r="R426" s="570"/>
      <c r="S426" s="570"/>
      <c r="T426" s="570"/>
      <c r="U426" s="570"/>
      <c r="V426" s="571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66"/>
      <c r="P427" s="569" t="s">
        <v>71</v>
      </c>
      <c r="Q427" s="570"/>
      <c r="R427" s="570"/>
      <c r="S427" s="570"/>
      <c r="T427" s="570"/>
      <c r="U427" s="570"/>
      <c r="V427" s="571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655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655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8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656</v>
      </c>
      <c r="B431" s="54" t="s">
        <v>657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">
        <v>667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669</v>
      </c>
      <c r="B435" s="54" t="s">
        <v>670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675</v>
      </c>
      <c r="B437" s="54" t="s">
        <v>676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2" t="s">
        <v>684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4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66"/>
      <c r="P444" s="569" t="s">
        <v>71</v>
      </c>
      <c r="Q444" s="570"/>
      <c r="R444" s="570"/>
      <c r="S444" s="570"/>
      <c r="T444" s="570"/>
      <c r="U444" s="570"/>
      <c r="V444" s="571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66"/>
      <c r="P445" s="569" t="s">
        <v>71</v>
      </c>
      <c r="Q445" s="570"/>
      <c r="R445" s="570"/>
      <c r="S445" s="570"/>
      <c r="T445" s="570"/>
      <c r="U445" s="570"/>
      <c r="V445" s="571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customHeight="1" x14ac:dyDescent="0.25">
      <c r="A446" s="568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150</v>
      </c>
      <c r="Y447" s="552">
        <f>IFERROR(IF(X447="",0,CEILING((X447/$H447),1)*$H447),"")</f>
        <v>153.12</v>
      </c>
      <c r="Z447" s="36">
        <f>IFERROR(IF(Y447=0,"",ROUNDUP(Y447/H447,0)*0.01196),"")</f>
        <v>0.34683999999999998</v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160.22727272727272</v>
      </c>
      <c r="BN447" s="64">
        <f>IFERROR(Y447*I447/H447,"0")</f>
        <v>163.56</v>
      </c>
      <c r="BO447" s="64">
        <f>IFERROR(1/J447*(X447/H447),"0")</f>
        <v>0.27316433566433568</v>
      </c>
      <c r="BP447" s="64">
        <f>IFERROR(1/J447*(Y447/H447),"0")</f>
        <v>0.27884615384615385</v>
      </c>
    </row>
    <row r="448" spans="1:68" ht="16.5" customHeight="1" x14ac:dyDescent="0.25">
      <c r="A448" s="54" t="s">
        <v>694</v>
      </c>
      <c r="B448" s="54" t="s">
        <v>695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696</v>
      </c>
      <c r="B449" s="54" t="s">
        <v>697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4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66"/>
      <c r="P450" s="569" t="s">
        <v>71</v>
      </c>
      <c r="Q450" s="570"/>
      <c r="R450" s="570"/>
      <c r="S450" s="570"/>
      <c r="T450" s="570"/>
      <c r="U450" s="570"/>
      <c r="V450" s="571"/>
      <c r="W450" s="37" t="s">
        <v>72</v>
      </c>
      <c r="X450" s="553">
        <f>IFERROR(X447/H447,"0")+IFERROR(X448/H448,"0")+IFERROR(X449/H449,"0")</f>
        <v>28.409090909090907</v>
      </c>
      <c r="Y450" s="553">
        <f>IFERROR(Y447/H447,"0")+IFERROR(Y448/H448,"0")+IFERROR(Y449/H449,"0")</f>
        <v>29</v>
      </c>
      <c r="Z450" s="553">
        <f>IFERROR(IF(Z447="",0,Z447),"0")+IFERROR(IF(Z448="",0,Z448),"0")+IFERROR(IF(Z449="",0,Z449),"0")</f>
        <v>0.34683999999999998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66"/>
      <c r="P451" s="569" t="s">
        <v>71</v>
      </c>
      <c r="Q451" s="570"/>
      <c r="R451" s="570"/>
      <c r="S451" s="570"/>
      <c r="T451" s="570"/>
      <c r="U451" s="570"/>
      <c r="V451" s="571"/>
      <c r="W451" s="37" t="s">
        <v>69</v>
      </c>
      <c r="X451" s="553">
        <f>IFERROR(SUM(X447:X449),"0")</f>
        <v>150</v>
      </c>
      <c r="Y451" s="553">
        <f>IFERROR(SUM(Y447:Y449),"0")</f>
        <v>153.12</v>
      </c>
      <c r="Z451" s="37"/>
      <c r="AA451" s="554"/>
      <c r="AB451" s="554"/>
      <c r="AC451" s="554"/>
    </row>
    <row r="452" spans="1:68" ht="14.25" customHeight="1" x14ac:dyDescent="0.25">
      <c r="A452" s="568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80</v>
      </c>
      <c r="Y453" s="552">
        <f t="shared" ref="Y453:Y458" si="60">IFERROR(IF(X453="",0,CEILING((X453/$H453),1)*$H453),"")</f>
        <v>84.48</v>
      </c>
      <c r="Z453" s="36">
        <f>IFERROR(IF(Y453=0,"",ROUNDUP(Y453/H453,0)*0.01196),"")</f>
        <v>0.19136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85.454545454545453</v>
      </c>
      <c r="BN453" s="64">
        <f t="shared" ref="BN453:BN458" si="62">IFERROR(Y453*I453/H453,"0")</f>
        <v>90.24</v>
      </c>
      <c r="BO453" s="64">
        <f t="shared" ref="BO453:BO458" si="63">IFERROR(1/J453*(X453/H453),"0")</f>
        <v>0.14568764568764569</v>
      </c>
      <c r="BP453" s="64">
        <f t="shared" ref="BP453:BP458" si="64">IFERROR(1/J453*(Y453/H453),"0")</f>
        <v>0.15384615384615385</v>
      </c>
    </row>
    <row r="454" spans="1:68" ht="27" customHeight="1" x14ac:dyDescent="0.25">
      <c r="A454" s="54" t="s">
        <v>701</v>
      </c>
      <c r="B454" s="54" t="s">
        <v>702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50</v>
      </c>
      <c r="Y454" s="552">
        <f t="shared" si="60"/>
        <v>52.800000000000004</v>
      </c>
      <c r="Z454" s="36">
        <f>IFERROR(IF(Y454=0,"",ROUNDUP(Y454/H454,0)*0.01196),"")</f>
        <v>0.1196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53.409090909090907</v>
      </c>
      <c r="BN454" s="64">
        <f t="shared" si="62"/>
        <v>56.400000000000006</v>
      </c>
      <c r="BO454" s="64">
        <f t="shared" si="63"/>
        <v>9.1054778554778545E-2</v>
      </c>
      <c r="BP454" s="64">
        <f t="shared" si="64"/>
        <v>9.6153846153846159E-2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100</v>
      </c>
      <c r="Y455" s="552">
        <f t="shared" si="60"/>
        <v>100.32000000000001</v>
      </c>
      <c r="Z455" s="36">
        <f>IFERROR(IF(Y455=0,"",ROUNDUP(Y455/H455,0)*0.01196),"")</f>
        <v>0.22724</v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106.81818181818181</v>
      </c>
      <c r="BN455" s="64">
        <f t="shared" si="62"/>
        <v>107.16</v>
      </c>
      <c r="BO455" s="64">
        <f t="shared" si="63"/>
        <v>0.18210955710955709</v>
      </c>
      <c r="BP455" s="64">
        <f t="shared" si="64"/>
        <v>0.18269230769230771</v>
      </c>
    </row>
    <row r="456" spans="1:68" ht="27" customHeight="1" x14ac:dyDescent="0.25">
      <c r="A456" s="54" t="s">
        <v>707</v>
      </c>
      <c r="B456" s="54" t="s">
        <v>708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4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66"/>
      <c r="P459" s="569" t="s">
        <v>71</v>
      </c>
      <c r="Q459" s="570"/>
      <c r="R459" s="570"/>
      <c r="S459" s="570"/>
      <c r="T459" s="570"/>
      <c r="U459" s="570"/>
      <c r="V459" s="571"/>
      <c r="W459" s="37" t="s">
        <v>72</v>
      </c>
      <c r="X459" s="553">
        <f>IFERROR(X453/H453,"0")+IFERROR(X454/H454,"0")+IFERROR(X455/H455,"0")+IFERROR(X456/H456,"0")+IFERROR(X457/H457,"0")+IFERROR(X458/H458,"0")</f>
        <v>43.560606060606055</v>
      </c>
      <c r="Y459" s="553">
        <f>IFERROR(Y453/H453,"0")+IFERROR(Y454/H454,"0")+IFERROR(Y455/H455,"0")+IFERROR(Y456/H456,"0")+IFERROR(Y457/H457,"0")+IFERROR(Y458/H458,"0")</f>
        <v>45</v>
      </c>
      <c r="Z459" s="553">
        <f>IFERROR(IF(Z453="",0,Z453),"0")+IFERROR(IF(Z454="",0,Z454),"0")+IFERROR(IF(Z455="",0,Z455),"0")+IFERROR(IF(Z456="",0,Z456),"0")+IFERROR(IF(Z457="",0,Z457),"0")+IFERROR(IF(Z458="",0,Z458),"0")</f>
        <v>0.53820000000000001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66"/>
      <c r="P460" s="569" t="s">
        <v>71</v>
      </c>
      <c r="Q460" s="570"/>
      <c r="R460" s="570"/>
      <c r="S460" s="570"/>
      <c r="T460" s="570"/>
      <c r="U460" s="570"/>
      <c r="V460" s="571"/>
      <c r="W460" s="37" t="s">
        <v>69</v>
      </c>
      <c r="X460" s="553">
        <f>IFERROR(SUM(X453:X458),"0")</f>
        <v>230</v>
      </c>
      <c r="Y460" s="553">
        <f>IFERROR(SUM(Y453:Y458),"0")</f>
        <v>237.60000000000002</v>
      </c>
      <c r="Z460" s="37"/>
      <c r="AA460" s="554"/>
      <c r="AB460" s="554"/>
      <c r="AC460" s="554"/>
    </row>
    <row r="461" spans="1:68" ht="14.25" customHeight="1" x14ac:dyDescent="0.25">
      <c r="A461" s="568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713</v>
      </c>
      <c r="B462" s="54" t="s">
        <v>714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716</v>
      </c>
      <c r="B463" s="54" t="s">
        <v>717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719</v>
      </c>
      <c r="B464" s="54" t="s">
        <v>720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4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66"/>
      <c r="P465" s="569" t="s">
        <v>71</v>
      </c>
      <c r="Q465" s="570"/>
      <c r="R465" s="570"/>
      <c r="S465" s="570"/>
      <c r="T465" s="570"/>
      <c r="U465" s="570"/>
      <c r="V465" s="571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66"/>
      <c r="P466" s="569" t="s">
        <v>71</v>
      </c>
      <c r="Q466" s="570"/>
      <c r="R466" s="570"/>
      <c r="S466" s="570"/>
      <c r="T466" s="570"/>
      <c r="U466" s="570"/>
      <c r="V466" s="571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722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722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8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723</v>
      </c>
      <c r="B470" s="54" t="s">
        <v>724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4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66"/>
      <c r="P474" s="569" t="s">
        <v>71</v>
      </c>
      <c r="Q474" s="570"/>
      <c r="R474" s="570"/>
      <c r="S474" s="570"/>
      <c r="T474" s="570"/>
      <c r="U474" s="570"/>
      <c r="V474" s="571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66"/>
      <c r="P475" s="569" t="s">
        <v>71</v>
      </c>
      <c r="Q475" s="570"/>
      <c r="R475" s="570"/>
      <c r="S475" s="570"/>
      <c r="T475" s="570"/>
      <c r="U475" s="570"/>
      <c r="V475" s="571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8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734</v>
      </c>
      <c r="B477" s="54" t="s">
        <v>735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737</v>
      </c>
      <c r="B478" s="54" t="s">
        <v>738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4" t="s">
        <v>739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741</v>
      </c>
      <c r="B479" s="54" t="s">
        <v>742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4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66"/>
      <c r="P480" s="569" t="s">
        <v>71</v>
      </c>
      <c r="Q480" s="570"/>
      <c r="R480" s="570"/>
      <c r="S480" s="570"/>
      <c r="T480" s="570"/>
      <c r="U480" s="570"/>
      <c r="V480" s="571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66"/>
      <c r="P481" s="569" t="s">
        <v>71</v>
      </c>
      <c r="Q481" s="570"/>
      <c r="R481" s="570"/>
      <c r="S481" s="570"/>
      <c r="T481" s="570"/>
      <c r="U481" s="570"/>
      <c r="V481" s="571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8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744</v>
      </c>
      <c r="B483" s="54" t="s">
        <v>745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747</v>
      </c>
      <c r="B484" s="54" t="s">
        <v>748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64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66"/>
      <c r="P485" s="569" t="s">
        <v>71</v>
      </c>
      <c r="Q485" s="570"/>
      <c r="R485" s="570"/>
      <c r="S485" s="570"/>
      <c r="T485" s="570"/>
      <c r="U485" s="570"/>
      <c r="V485" s="571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66"/>
      <c r="P486" s="569" t="s">
        <v>71</v>
      </c>
      <c r="Q486" s="570"/>
      <c r="R486" s="570"/>
      <c r="S486" s="570"/>
      <c r="T486" s="570"/>
      <c r="U486" s="570"/>
      <c r="V486" s="571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8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750</v>
      </c>
      <c r="B488" s="54" t="s">
        <v>751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753</v>
      </c>
      <c r="B489" s="54" t="s">
        <v>754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4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66"/>
      <c r="P490" s="569" t="s">
        <v>71</v>
      </c>
      <c r="Q490" s="570"/>
      <c r="R490" s="570"/>
      <c r="S490" s="570"/>
      <c r="T490" s="570"/>
      <c r="U490" s="570"/>
      <c r="V490" s="571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66"/>
      <c r="P491" s="569" t="s">
        <v>71</v>
      </c>
      <c r="Q491" s="570"/>
      <c r="R491" s="570"/>
      <c r="S491" s="570"/>
      <c r="T491" s="570"/>
      <c r="U491" s="570"/>
      <c r="V491" s="571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8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755</v>
      </c>
      <c r="B493" s="54" t="s">
        <v>756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4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66"/>
      <c r="P495" s="569" t="s">
        <v>71</v>
      </c>
      <c r="Q495" s="570"/>
      <c r="R495" s="570"/>
      <c r="S495" s="570"/>
      <c r="T495" s="570"/>
      <c r="U495" s="570"/>
      <c r="V495" s="571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66"/>
      <c r="P496" s="569" t="s">
        <v>71</v>
      </c>
      <c r="Q496" s="570"/>
      <c r="R496" s="570"/>
      <c r="S496" s="570"/>
      <c r="T496" s="570"/>
      <c r="U496" s="570"/>
      <c r="V496" s="571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761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8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762</v>
      </c>
      <c r="B499" s="54" t="s">
        <v>763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4" t="s">
        <v>764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64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66"/>
      <c r="P500" s="569" t="s">
        <v>71</v>
      </c>
      <c r="Q500" s="570"/>
      <c r="R500" s="570"/>
      <c r="S500" s="570"/>
      <c r="T500" s="570"/>
      <c r="U500" s="570"/>
      <c r="V500" s="571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66"/>
      <c r="P501" s="569" t="s">
        <v>71</v>
      </c>
      <c r="Q501" s="570"/>
      <c r="R501" s="570"/>
      <c r="S501" s="570"/>
      <c r="T501" s="570"/>
      <c r="U501" s="570"/>
      <c r="V501" s="571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0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1"/>
      <c r="P502" s="593" t="s">
        <v>766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1256.2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1303.02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1"/>
      <c r="P503" s="593" t="s">
        <v>767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1324.3711763791762</v>
      </c>
      <c r="Y503" s="553">
        <f>IFERROR(SUM(BN22:BN499),"0")</f>
        <v>1373.5680000000002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1"/>
      <c r="P504" s="593" t="s">
        <v>768</v>
      </c>
      <c r="Q504" s="594"/>
      <c r="R504" s="594"/>
      <c r="S504" s="594"/>
      <c r="T504" s="594"/>
      <c r="U504" s="594"/>
      <c r="V504" s="595"/>
      <c r="W504" s="37" t="s">
        <v>769</v>
      </c>
      <c r="X504" s="38">
        <f>ROUNDUP(SUM(BO22:BO499),0)</f>
        <v>3</v>
      </c>
      <c r="Y504" s="38">
        <f>ROUNDUP(SUM(BP22:BP499),0)</f>
        <v>3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1"/>
      <c r="P505" s="593" t="s">
        <v>770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1399.3711763791762</v>
      </c>
      <c r="Y505" s="553">
        <f>GrossWeightTotalR+PalletQtyTotalR*25</f>
        <v>1448.5680000000002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1"/>
      <c r="P506" s="593" t="s">
        <v>771</v>
      </c>
      <c r="Q506" s="594"/>
      <c r="R506" s="594"/>
      <c r="S506" s="594"/>
      <c r="T506" s="594"/>
      <c r="U506" s="594"/>
      <c r="V506" s="595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160.55089355089356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166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1"/>
      <c r="P507" s="593" t="s">
        <v>772</v>
      </c>
      <c r="Q507" s="594"/>
      <c r="R507" s="594"/>
      <c r="S507" s="594"/>
      <c r="T507" s="594"/>
      <c r="U507" s="594"/>
      <c r="V507" s="595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2.6117799999999995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4" t="s">
        <v>101</v>
      </c>
      <c r="D509" s="650"/>
      <c r="E509" s="650"/>
      <c r="F509" s="650"/>
      <c r="G509" s="650"/>
      <c r="H509" s="592"/>
      <c r="I509" s="574" t="s">
        <v>255</v>
      </c>
      <c r="J509" s="650"/>
      <c r="K509" s="650"/>
      <c r="L509" s="650"/>
      <c r="M509" s="650"/>
      <c r="N509" s="650"/>
      <c r="O509" s="650"/>
      <c r="P509" s="650"/>
      <c r="Q509" s="650"/>
      <c r="R509" s="650"/>
      <c r="S509" s="592"/>
      <c r="T509" s="574" t="s">
        <v>543</v>
      </c>
      <c r="U509" s="592"/>
      <c r="V509" s="574" t="s">
        <v>599</v>
      </c>
      <c r="W509" s="650"/>
      <c r="X509" s="650"/>
      <c r="Y509" s="592"/>
      <c r="Z509" s="548" t="s">
        <v>655</v>
      </c>
      <c r="AA509" s="574" t="s">
        <v>722</v>
      </c>
      <c r="AB509" s="592"/>
      <c r="AC509" s="52"/>
      <c r="AF509" s="549"/>
    </row>
    <row r="510" spans="1:68" ht="14.25" customHeight="1" thickTop="1" x14ac:dyDescent="0.2">
      <c r="A510" s="759" t="s">
        <v>775</v>
      </c>
      <c r="B510" s="574" t="s">
        <v>63</v>
      </c>
      <c r="C510" s="574" t="s">
        <v>102</v>
      </c>
      <c r="D510" s="574" t="s">
        <v>119</v>
      </c>
      <c r="E510" s="574" t="s">
        <v>176</v>
      </c>
      <c r="F510" s="574" t="s">
        <v>198</v>
      </c>
      <c r="G510" s="574" t="s">
        <v>231</v>
      </c>
      <c r="H510" s="574" t="s">
        <v>101</v>
      </c>
      <c r="I510" s="574" t="s">
        <v>256</v>
      </c>
      <c r="J510" s="574" t="s">
        <v>296</v>
      </c>
      <c r="K510" s="574" t="s">
        <v>356</v>
      </c>
      <c r="L510" s="574" t="s">
        <v>399</v>
      </c>
      <c r="M510" s="574" t="s">
        <v>415</v>
      </c>
      <c r="N510" s="549"/>
      <c r="O510" s="574" t="s">
        <v>429</v>
      </c>
      <c r="P510" s="574" t="s">
        <v>439</v>
      </c>
      <c r="Q510" s="574" t="s">
        <v>446</v>
      </c>
      <c r="R510" s="574" t="s">
        <v>451</v>
      </c>
      <c r="S510" s="574" t="s">
        <v>533</v>
      </c>
      <c r="T510" s="574" t="s">
        <v>544</v>
      </c>
      <c r="U510" s="574" t="s">
        <v>579</v>
      </c>
      <c r="V510" s="574" t="s">
        <v>600</v>
      </c>
      <c r="W510" s="574" t="s">
        <v>632</v>
      </c>
      <c r="X510" s="574" t="s">
        <v>647</v>
      </c>
      <c r="Y510" s="574" t="s">
        <v>651</v>
      </c>
      <c r="Z510" s="574" t="s">
        <v>655</v>
      </c>
      <c r="AA510" s="574" t="s">
        <v>722</v>
      </c>
      <c r="AB510" s="574" t="s">
        <v>761</v>
      </c>
      <c r="AC510" s="52"/>
      <c r="AF510" s="549"/>
    </row>
    <row r="511" spans="1:68" ht="13.5" customHeight="1" thickBot="1" x14ac:dyDescent="0.25">
      <c r="A511" s="760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49"/>
      <c r="O511" s="575"/>
      <c r="P511" s="575"/>
      <c r="Q511" s="575"/>
      <c r="R511" s="575"/>
      <c r="S511" s="575"/>
      <c r="T511" s="575"/>
      <c r="U511" s="575"/>
      <c r="V511" s="575"/>
      <c r="W511" s="575"/>
      <c r="X511" s="575"/>
      <c r="Y511" s="575"/>
      <c r="Z511" s="575"/>
      <c r="AA511" s="575"/>
      <c r="AB511" s="575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32.400000000000006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108</v>
      </c>
      <c r="E512" s="46">
        <f>IFERROR(Y87*1,"0")+IFERROR(Y88*1,"0")+IFERROR(Y89*1,"0")+IFERROR(Y93*1,"0")+IFERROR(Y94*1,"0")+IFERROR(Y95*1,"0")+IFERROR(Y96*1,"0")+IFERROR(Y97*1,"0")</f>
        <v>32.400000000000006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170.10000000000002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0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62.4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300</v>
      </c>
      <c r="U512" s="46">
        <f>IFERROR(Y368*1,"0")+IFERROR(Y369*1,"0")+IFERROR(Y370*1,"0")+IFERROR(Y374*1,"0")+IFERROR(Y378*1,"0")+IFERROR(Y379*1,"0")+IFERROR(Y383*1,"0")</f>
        <v>207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390.72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501:V501"/>
    <mergeCell ref="A500:O501"/>
    <mergeCell ref="D291:E291"/>
    <mergeCell ref="A279:O280"/>
    <mergeCell ref="P174:T174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252:E252"/>
    <mergeCell ref="P123:T123"/>
    <mergeCell ref="P110:T110"/>
    <mergeCell ref="P408:T408"/>
    <mergeCell ref="A249:Z249"/>
    <mergeCell ref="P495:V495"/>
    <mergeCell ref="A320:Z320"/>
    <mergeCell ref="P351:V351"/>
    <mergeCell ref="A127:Z127"/>
    <mergeCell ref="P422:V422"/>
    <mergeCell ref="A314:Z314"/>
    <mergeCell ref="A114:Z114"/>
    <mergeCell ref="P239:V239"/>
    <mergeCell ref="A257:Z257"/>
    <mergeCell ref="P439:T439"/>
    <mergeCell ref="P433:T433"/>
    <mergeCell ref="P262:T262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23:E223"/>
    <mergeCell ref="A263:O264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M17:M18"/>
    <mergeCell ref="A469:Z469"/>
    <mergeCell ref="P336:T336"/>
    <mergeCell ref="P131:V131"/>
    <mergeCell ref="O17:O18"/>
    <mergeCell ref="A248:Z248"/>
    <mergeCell ref="P350:V350"/>
    <mergeCell ref="P410:V410"/>
    <mergeCell ref="P481:V481"/>
    <mergeCell ref="P102:T102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D29:E29"/>
    <mergeCell ref="P344:T344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P483:T483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D436:E436"/>
    <mergeCell ref="D292:E292"/>
    <mergeCell ref="P346:T346"/>
    <mergeCell ref="D227:E227"/>
    <mergeCell ref="P321:T321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A450:O451"/>
    <mergeCell ref="P188:T188"/>
    <mergeCell ref="A182:Z182"/>
    <mergeCell ref="I510:I511"/>
    <mergeCell ref="A467:Z467"/>
    <mergeCell ref="A296:Z296"/>
    <mergeCell ref="A461:Z461"/>
    <mergeCell ref="D288:E288"/>
    <mergeCell ref="P421:V421"/>
    <mergeCell ref="D434:E434"/>
    <mergeCell ref="P488:T488"/>
    <mergeCell ref="P240:V240"/>
    <mergeCell ref="P111:T111"/>
    <mergeCell ref="D225:E225"/>
    <mergeCell ref="A399:O400"/>
    <mergeCell ref="P61:T61"/>
    <mergeCell ref="D200:E200"/>
    <mergeCell ref="P359:T359"/>
    <mergeCell ref="A273:Z27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AA17:AA18"/>
    <mergeCell ref="A377:Z377"/>
    <mergeCell ref="P107:V107"/>
    <mergeCell ref="AC17:AC18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AB17:AB18"/>
    <mergeCell ref="P120:V120"/>
    <mergeCell ref="D299:E299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89:T89"/>
    <mergeCell ref="P309:T309"/>
    <mergeCell ref="P505:V505"/>
    <mergeCell ref="D178:E178"/>
    <mergeCell ref="D172:E172"/>
    <mergeCell ref="P88:T8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00:V500"/>
    <mergeCell ref="P58:V58"/>
    <mergeCell ref="P395:T395"/>
    <mergeCell ref="A340:Z340"/>
    <mergeCell ref="D267:E267"/>
    <mergeCell ref="D425:E425"/>
    <mergeCell ref="D359:E359"/>
    <mergeCell ref="P96:T96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P59:V59"/>
    <mergeCell ref="P47:T47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268:T268"/>
    <mergeCell ref="P230:T230"/>
    <mergeCell ref="D211:E211"/>
    <mergeCell ref="P190:V190"/>
    <mergeCell ref="P168:T168"/>
    <mergeCell ref="P130:V130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C510:C511"/>
    <mergeCell ref="E510:E511"/>
    <mergeCell ref="P479:T479"/>
    <mergeCell ref="K510:K511"/>
    <mergeCell ref="M510:M511"/>
    <mergeCell ref="J510:J511"/>
    <mergeCell ref="L510:L511"/>
    <mergeCell ref="P507:V507"/>
    <mergeCell ref="T510:T511"/>
    <mergeCell ref="V510:V511"/>
    <mergeCell ref="A510:A511"/>
    <mergeCell ref="P502:V502"/>
    <mergeCell ref="S510:S511"/>
    <mergeCell ref="U510:U511"/>
    <mergeCell ref="A474:O475"/>
    <mergeCell ref="D290:E290"/>
    <mergeCell ref="P98:V98"/>
    <mergeCell ref="D94:E94"/>
    <mergeCell ref="P471:T471"/>
    <mergeCell ref="P259:T259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P480:V480"/>
    <mergeCell ref="P280:V280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A215:Z215"/>
    <mergeCell ref="D378:E378"/>
    <mergeCell ref="D129:E129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D81:E81"/>
    <mergeCell ref="P94:T94"/>
    <mergeCell ref="P458:T458"/>
    <mergeCell ref="D379:E379"/>
    <mergeCell ref="D208:E208"/>
    <mergeCell ref="D8:M8"/>
    <mergeCell ref="P485:V485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W17:W18"/>
    <mergeCell ref="P90:V90"/>
    <mergeCell ref="A86:Z86"/>
    <mergeCell ref="P234:T234"/>
    <mergeCell ref="P279:V279"/>
    <mergeCell ref="P31:T31"/>
    <mergeCell ref="P180:V180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D479:E479"/>
    <mergeCell ref="A266:Z266"/>
    <mergeCell ref="P235:V235"/>
    <mergeCell ref="P506:V506"/>
    <mergeCell ref="A60:Z60"/>
    <mergeCell ref="D494:E494"/>
    <mergeCell ref="P252:T252"/>
    <mergeCell ref="P81:T81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503:V503"/>
    <mergeCell ref="P332:V332"/>
    <mergeCell ref="A331:O332"/>
    <mergeCell ref="P459:V459"/>
    <mergeCell ref="P325:V325"/>
    <mergeCell ref="P473:T473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D473:E473"/>
    <mergeCell ref="P244:T24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2025-09-09T07:27:25Z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