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AA14F8B-15C5-4DA8-AC68-10F0AC277E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7" i="1" s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V512" i="1" s="1"/>
  <c r="P389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T512" i="1" s="1"/>
  <c r="P343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S512" i="1" s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Y325" i="1" s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5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9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G512" i="1" s="1"/>
  <c r="P128" i="1"/>
  <c r="X125" i="1"/>
  <c r="X124" i="1"/>
  <c r="BO123" i="1"/>
  <c r="BM123" i="1"/>
  <c r="Y123" i="1"/>
  <c r="Y125" i="1" s="1"/>
  <c r="P123" i="1"/>
  <c r="BP122" i="1"/>
  <c r="BO122" i="1"/>
  <c r="BN122" i="1"/>
  <c r="BM122" i="1"/>
  <c r="Z122" i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3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2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2" i="1"/>
  <c r="X503" i="1"/>
  <c r="X504" i="1"/>
  <c r="X506" i="1"/>
  <c r="Y24" i="1"/>
  <c r="Z27" i="1"/>
  <c r="BN27" i="1"/>
  <c r="Y503" i="1" s="1"/>
  <c r="Y505" i="1" s="1"/>
  <c r="BP27" i="1"/>
  <c r="Z29" i="1"/>
  <c r="Z32" i="1" s="1"/>
  <c r="BN29" i="1"/>
  <c r="Z31" i="1"/>
  <c r="BN31" i="1"/>
  <c r="Z35" i="1"/>
  <c r="Z36" i="1" s="1"/>
  <c r="BN35" i="1"/>
  <c r="BP35" i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Z78" i="1" s="1"/>
  <c r="BN74" i="1"/>
  <c r="BP74" i="1"/>
  <c r="Z76" i="1"/>
  <c r="BN76" i="1"/>
  <c r="Z82" i="1"/>
  <c r="Z83" i="1" s="1"/>
  <c r="BN82" i="1"/>
  <c r="BP82" i="1"/>
  <c r="Z87" i="1"/>
  <c r="Z90" i="1" s="1"/>
  <c r="BN87" i="1"/>
  <c r="BP87" i="1"/>
  <c r="Z89" i="1"/>
  <c r="BN89" i="1"/>
  <c r="Y90" i="1"/>
  <c r="Z94" i="1"/>
  <c r="Z98" i="1" s="1"/>
  <c r="BN94" i="1"/>
  <c r="BP94" i="1"/>
  <c r="Z96" i="1"/>
  <c r="BN96" i="1"/>
  <c r="F512" i="1"/>
  <c r="Z103" i="1"/>
  <c r="Z106" i="1" s="1"/>
  <c r="BN103" i="1"/>
  <c r="BP103" i="1"/>
  <c r="Z105" i="1"/>
  <c r="BN105" i="1"/>
  <c r="Y106" i="1"/>
  <c r="Z109" i="1"/>
  <c r="Z112" i="1" s="1"/>
  <c r="BN109" i="1"/>
  <c r="BP109" i="1"/>
  <c r="Z111" i="1"/>
  <c r="BN111" i="1"/>
  <c r="Y112" i="1"/>
  <c r="Z115" i="1"/>
  <c r="Z119" i="1" s="1"/>
  <c r="BN115" i="1"/>
  <c r="BP115" i="1"/>
  <c r="Z117" i="1"/>
  <c r="BN117" i="1"/>
  <c r="Y120" i="1"/>
  <c r="Z123" i="1"/>
  <c r="Z124" i="1" s="1"/>
  <c r="BN123" i="1"/>
  <c r="BP123" i="1"/>
  <c r="Z128" i="1"/>
  <c r="Z130" i="1" s="1"/>
  <c r="BN128" i="1"/>
  <c r="BP128" i="1"/>
  <c r="Y131" i="1"/>
  <c r="Z134" i="1"/>
  <c r="Z135" i="1" s="1"/>
  <c r="BN134" i="1"/>
  <c r="BP134" i="1"/>
  <c r="Z138" i="1"/>
  <c r="Z140" i="1" s="1"/>
  <c r="BN138" i="1"/>
  <c r="BP138" i="1"/>
  <c r="Y141" i="1"/>
  <c r="H512" i="1"/>
  <c r="Y146" i="1"/>
  <c r="Z149" i="1"/>
  <c r="Z151" i="1" s="1"/>
  <c r="BN149" i="1"/>
  <c r="BP149" i="1"/>
  <c r="I512" i="1"/>
  <c r="Y158" i="1"/>
  <c r="Z161" i="1"/>
  <c r="Z169" i="1" s="1"/>
  <c r="BN161" i="1"/>
  <c r="Z163" i="1"/>
  <c r="BN163" i="1"/>
  <c r="Z165" i="1"/>
  <c r="BN165" i="1"/>
  <c r="Z167" i="1"/>
  <c r="BN167" i="1"/>
  <c r="Y170" i="1"/>
  <c r="Z173" i="1"/>
  <c r="Z175" i="1" s="1"/>
  <c r="BN173" i="1"/>
  <c r="BP173" i="1"/>
  <c r="J512" i="1"/>
  <c r="Z184" i="1"/>
  <c r="Z185" i="1" s="1"/>
  <c r="BN184" i="1"/>
  <c r="BP184" i="1"/>
  <c r="Y185" i="1"/>
  <c r="Z188" i="1"/>
  <c r="Z190" i="1" s="1"/>
  <c r="BN188" i="1"/>
  <c r="BP188" i="1"/>
  <c r="Y191" i="1"/>
  <c r="Y201" i="1"/>
  <c r="Z194" i="1"/>
  <c r="Z201" i="1" s="1"/>
  <c r="BN194" i="1"/>
  <c r="BP198" i="1"/>
  <c r="BN198" i="1"/>
  <c r="Z198" i="1"/>
  <c r="BP206" i="1"/>
  <c r="BN206" i="1"/>
  <c r="Z206" i="1"/>
  <c r="F9" i="1"/>
  <c r="J9" i="1"/>
  <c r="Y45" i="1"/>
  <c r="Y58" i="1"/>
  <c r="Y506" i="1" s="1"/>
  <c r="Y91" i="1"/>
  <c r="Y130" i="1"/>
  <c r="BP196" i="1"/>
  <c r="Y504" i="1" s="1"/>
  <c r="BN196" i="1"/>
  <c r="Z196" i="1"/>
  <c r="BP200" i="1"/>
  <c r="BN200" i="1"/>
  <c r="Z200" i="1"/>
  <c r="Y202" i="1"/>
  <c r="Y214" i="1"/>
  <c r="Y213" i="1"/>
  <c r="BP204" i="1"/>
  <c r="BN204" i="1"/>
  <c r="Z204" i="1"/>
  <c r="Z231" i="1"/>
  <c r="Z208" i="1"/>
  <c r="BN208" i="1"/>
  <c r="Z210" i="1"/>
  <c r="BN210" i="1"/>
  <c r="Z212" i="1"/>
  <c r="BN212" i="1"/>
  <c r="Z216" i="1"/>
  <c r="Z218" i="1" s="1"/>
  <c r="BN216" i="1"/>
  <c r="BP216" i="1"/>
  <c r="Y219" i="1"/>
  <c r="K512" i="1"/>
  <c r="Z223" i="1"/>
  <c r="BN223" i="1"/>
  <c r="Z225" i="1"/>
  <c r="BN225" i="1"/>
  <c r="Z226" i="1"/>
  <c r="BN226" i="1"/>
  <c r="Z228" i="1"/>
  <c r="BN228" i="1"/>
  <c r="Y232" i="1"/>
  <c r="Z238" i="1"/>
  <c r="Z239" i="1" s="1"/>
  <c r="BN238" i="1"/>
  <c r="BP238" i="1"/>
  <c r="Y239" i="1"/>
  <c r="Z242" i="1"/>
  <c r="Z246" i="1" s="1"/>
  <c r="BN242" i="1"/>
  <c r="BP242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0" i="1"/>
  <c r="BN260" i="1"/>
  <c r="Y264" i="1"/>
  <c r="O512" i="1"/>
  <c r="Y270" i="1"/>
  <c r="BP267" i="1"/>
  <c r="BP290" i="1"/>
  <c r="BN290" i="1"/>
  <c r="Z290" i="1"/>
  <c r="BP298" i="1"/>
  <c r="BN298" i="1"/>
  <c r="Z298" i="1"/>
  <c r="BP302" i="1"/>
  <c r="BN302" i="1"/>
  <c r="Z302" i="1"/>
  <c r="Z304" i="1" s="1"/>
  <c r="BP310" i="1"/>
  <c r="BN310" i="1"/>
  <c r="Z310" i="1"/>
  <c r="Y231" i="1"/>
  <c r="Y256" i="1"/>
  <c r="Y263" i="1"/>
  <c r="BP269" i="1"/>
  <c r="BN269" i="1"/>
  <c r="Z269" i="1"/>
  <c r="Z270" i="1" s="1"/>
  <c r="Y271" i="1"/>
  <c r="P512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2" i="1"/>
  <c r="Y284" i="1"/>
  <c r="BP283" i="1"/>
  <c r="BN283" i="1"/>
  <c r="Z283" i="1"/>
  <c r="Z284" i="1" s="1"/>
  <c r="Y285" i="1"/>
  <c r="R512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Z312" i="1" s="1"/>
  <c r="Y312" i="1"/>
  <c r="Z360" i="1"/>
  <c r="Z380" i="1"/>
  <c r="Z490" i="1"/>
  <c r="Y318" i="1"/>
  <c r="Y326" i="1"/>
  <c r="Y332" i="1"/>
  <c r="Y339" i="1"/>
  <c r="Y351" i="1"/>
  <c r="Y355" i="1"/>
  <c r="Y361" i="1"/>
  <c r="Y371" i="1"/>
  <c r="Y381" i="1"/>
  <c r="Y385" i="1"/>
  <c r="Y399" i="1"/>
  <c r="Y405" i="1"/>
  <c r="Y410" i="1"/>
  <c r="Y416" i="1"/>
  <c r="BP437" i="1"/>
  <c r="BN437" i="1"/>
  <c r="Z437" i="1"/>
  <c r="BP440" i="1"/>
  <c r="BN440" i="1"/>
  <c r="Z440" i="1"/>
  <c r="Y444" i="1"/>
  <c r="BP448" i="1"/>
  <c r="BN448" i="1"/>
  <c r="Z448" i="1"/>
  <c r="Z450" i="1" s="1"/>
  <c r="BP456" i="1"/>
  <c r="BN456" i="1"/>
  <c r="Z456" i="1"/>
  <c r="BP464" i="1"/>
  <c r="BN464" i="1"/>
  <c r="Z464" i="1"/>
  <c r="Y466" i="1"/>
  <c r="Y475" i="1"/>
  <c r="BP470" i="1"/>
  <c r="BN470" i="1"/>
  <c r="Z470" i="1"/>
  <c r="AA512" i="1"/>
  <c r="Y474" i="1"/>
  <c r="BP479" i="1"/>
  <c r="BN479" i="1"/>
  <c r="Z479" i="1"/>
  <c r="Z480" i="1" s="1"/>
  <c r="Y481" i="1"/>
  <c r="Y486" i="1"/>
  <c r="BP483" i="1"/>
  <c r="BN483" i="1"/>
  <c r="Z483" i="1"/>
  <c r="Z485" i="1" s="1"/>
  <c r="Z316" i="1"/>
  <c r="Z318" i="1" s="1"/>
  <c r="BN316" i="1"/>
  <c r="Z321" i="1"/>
  <c r="Z325" i="1" s="1"/>
  <c r="BN321" i="1"/>
  <c r="BP321" i="1"/>
  <c r="Z322" i="1"/>
  <c r="BN322" i="1"/>
  <c r="Z324" i="1"/>
  <c r="BN324" i="1"/>
  <c r="Z328" i="1"/>
  <c r="BN328" i="1"/>
  <c r="BP328" i="1"/>
  <c r="Z330" i="1"/>
  <c r="BN330" i="1"/>
  <c r="Z335" i="1"/>
  <c r="Z338" i="1" s="1"/>
  <c r="BN335" i="1"/>
  <c r="BP335" i="1"/>
  <c r="Z337" i="1"/>
  <c r="BN337" i="1"/>
  <c r="Y338" i="1"/>
  <c r="Z343" i="1"/>
  <c r="Z350" i="1" s="1"/>
  <c r="BN343" i="1"/>
  <c r="BP343" i="1"/>
  <c r="Z345" i="1"/>
  <c r="BN345" i="1"/>
  <c r="Z347" i="1"/>
  <c r="BN347" i="1"/>
  <c r="Z349" i="1"/>
  <c r="BN349" i="1"/>
  <c r="Y350" i="1"/>
  <c r="Z353" i="1"/>
  <c r="Z355" i="1" s="1"/>
  <c r="BN353" i="1"/>
  <c r="BP353" i="1"/>
  <c r="Z359" i="1"/>
  <c r="BN359" i="1"/>
  <c r="U512" i="1"/>
  <c r="Z369" i="1"/>
  <c r="Z371" i="1" s="1"/>
  <c r="BN369" i="1"/>
  <c r="Y372" i="1"/>
  <c r="Z379" i="1"/>
  <c r="BN379" i="1"/>
  <c r="Z383" i="1"/>
  <c r="Z384" i="1" s="1"/>
  <c r="BN383" i="1"/>
  <c r="BP383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Z408" i="1"/>
  <c r="Z409" i="1" s="1"/>
  <c r="BN408" i="1"/>
  <c r="BP408" i="1"/>
  <c r="Y409" i="1"/>
  <c r="Z412" i="1"/>
  <c r="Z416" i="1" s="1"/>
  <c r="BN412" i="1"/>
  <c r="BP412" i="1"/>
  <c r="Z414" i="1"/>
  <c r="BN414" i="1"/>
  <c r="Y422" i="1"/>
  <c r="Y427" i="1"/>
  <c r="Z512" i="1"/>
  <c r="Y445" i="1"/>
  <c r="Z432" i="1"/>
  <c r="Z444" i="1" s="1"/>
  <c r="BN432" i="1"/>
  <c r="Z435" i="1"/>
  <c r="BN435" i="1"/>
  <c r="BP439" i="1"/>
  <c r="BN439" i="1"/>
  <c r="Z439" i="1"/>
  <c r="BP442" i="1"/>
  <c r="BN442" i="1"/>
  <c r="Z442" i="1"/>
  <c r="Y451" i="1"/>
  <c r="Y450" i="1"/>
  <c r="BP454" i="1"/>
  <c r="BN454" i="1"/>
  <c r="Z454" i="1"/>
  <c r="BP458" i="1"/>
  <c r="BN458" i="1"/>
  <c r="Z458" i="1"/>
  <c r="Z459" i="1" s="1"/>
  <c r="Y460" i="1"/>
  <c r="Y465" i="1"/>
  <c r="BP462" i="1"/>
  <c r="BN462" i="1"/>
  <c r="Z462" i="1"/>
  <c r="BP472" i="1"/>
  <c r="BN472" i="1"/>
  <c r="Z472" i="1"/>
  <c r="Y480" i="1"/>
  <c r="Y485" i="1"/>
  <c r="BP489" i="1"/>
  <c r="BN489" i="1"/>
  <c r="Z489" i="1"/>
  <c r="Y491" i="1"/>
  <c r="Y496" i="1"/>
  <c r="BP493" i="1"/>
  <c r="BN493" i="1"/>
  <c r="Z493" i="1"/>
  <c r="Z495" i="1" s="1"/>
  <c r="Y495" i="1"/>
  <c r="Y501" i="1"/>
  <c r="Z499" i="1"/>
  <c r="Z500" i="1" s="1"/>
  <c r="BN499" i="1"/>
  <c r="BP499" i="1"/>
  <c r="Y500" i="1"/>
  <c r="Y502" i="1" l="1"/>
  <c r="Z465" i="1"/>
  <c r="Z331" i="1"/>
  <c r="Z474" i="1"/>
  <c r="Z294" i="1"/>
  <c r="Z213" i="1"/>
  <c r="Z507" i="1" s="1"/>
  <c r="X505" i="1"/>
</calcChain>
</file>

<file path=xl/sharedStrings.xml><?xml version="1.0" encoding="utf-8"?>
<sst xmlns="http://schemas.openxmlformats.org/spreadsheetml/2006/main" count="2216" uniqueCount="792">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</sst>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45911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0" t="s">
        <v>16</v>
      </c>
      <c r="U6" s="701"/>
      <c r="V6" s="769" t="s">
        <v>17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70"/>
      <c r="C8" s="57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9">
        <v>0.41666666666666669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7"/>
      <c r="E9" s="57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543"/>
      <c r="P9" s="26" t="s">
        <v>21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7"/>
      <c r="E10" s="57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1"/>
      <c r="R10" s="722"/>
      <c r="U10" s="24" t="s">
        <v>23</v>
      </c>
      <c r="V10" s="603" t="s">
        <v>24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5" t="s">
        <v>38</v>
      </c>
      <c r="D17" s="597" t="s">
        <v>39</v>
      </c>
      <c r="E17" s="652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1"/>
      <c r="R17" s="651"/>
      <c r="S17" s="651"/>
      <c r="T17" s="652"/>
      <c r="U17" s="879" t="s">
        <v>51</v>
      </c>
      <c r="V17" s="595"/>
      <c r="W17" s="597" t="s">
        <v>52</v>
      </c>
      <c r="X17" s="597" t="s">
        <v>53</v>
      </c>
      <c r="Y17" s="877" t="s">
        <v>54</v>
      </c>
      <c r="Z17" s="780" t="s">
        <v>55</v>
      </c>
      <c r="AA17" s="762" t="s">
        <v>56</v>
      </c>
      <c r="AB17" s="762" t="s">
        <v>57</v>
      </c>
      <c r="AC17" s="762" t="s">
        <v>58</v>
      </c>
      <c r="AD17" s="762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200</v>
      </c>
      <c r="Y41" s="55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3">
        <f>IFERROR(X41/H41,"0")+IFERROR(X42/H42,"0")+IFERROR(X43/H43,"0")</f>
        <v>18.518518518518519</v>
      </c>
      <c r="Y44" s="553">
        <f>IFERROR(Y41/H41,"0")+IFERROR(Y42/H42,"0")+IFERROR(Y43/H43,"0")</f>
        <v>19</v>
      </c>
      <c r="Z44" s="553">
        <f>IFERROR(IF(Z41="",0,Z41),"0")+IFERROR(IF(Z42="",0,Z42),"0")+IFERROR(IF(Z43="",0,Z43),"0")</f>
        <v>0.36062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3">
        <f>IFERROR(SUM(X41:X43),"0")</f>
        <v>200</v>
      </c>
      <c r="Y45" s="553">
        <f>IFERROR(SUM(Y41:Y43),"0")</f>
        <v>205.20000000000002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500</v>
      </c>
      <c r="Y53" s="552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3">
        <f>IFERROR(X52/H52,"0")+IFERROR(X53/H53,"0")+IFERROR(X54/H54,"0")+IFERROR(X55/H55,"0")+IFERROR(X56/H56,"0")+IFERROR(X57/H57,"0")</f>
        <v>46.296296296296291</v>
      </c>
      <c r="Y58" s="553">
        <f>IFERROR(Y52/H52,"0")+IFERROR(Y53/H53,"0")+IFERROR(Y54/H54,"0")+IFERROR(Y55/H55,"0")+IFERROR(Y56/H56,"0")+IFERROR(Y57/H57,"0")</f>
        <v>47</v>
      </c>
      <c r="Z58" s="553">
        <f>IFERROR(IF(Z52="",0,Z52),"0")+IFERROR(IF(Z53="",0,Z53),"0")+IFERROR(IF(Z54="",0,Z54),"0")+IFERROR(IF(Z55="",0,Z55),"0")+IFERROR(IF(Z56="",0,Z56),"0")+IFERROR(IF(Z57="",0,Z57),"0")</f>
        <v>0.89205999999999996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3">
        <f>IFERROR(SUM(X52:X57),"0")</f>
        <v>500</v>
      </c>
      <c r="Y59" s="553">
        <f>IFERROR(SUM(Y52:Y57),"0")</f>
        <v>507.6</v>
      </c>
      <c r="Z59" s="37"/>
      <c r="AA59" s="554"/>
      <c r="AB59" s="554"/>
      <c r="AC59" s="554"/>
    </row>
    <row r="60" spans="1:68" ht="14.25" customHeight="1" x14ac:dyDescent="0.25">
      <c r="A60" s="568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150</v>
      </c>
      <c r="Y61" s="552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3">
        <f>IFERROR(X61/H61,"0")+IFERROR(X62/H62,"0")+IFERROR(X63/H63,"0")</f>
        <v>13.888888888888888</v>
      </c>
      <c r="Y64" s="553">
        <f>IFERROR(Y61/H61,"0")+IFERROR(Y62/H62,"0")+IFERROR(Y63/H63,"0")</f>
        <v>14</v>
      </c>
      <c r="Z64" s="553">
        <f>IFERROR(IF(Z61="",0,Z61),"0")+IFERROR(IF(Z62="",0,Z62),"0")+IFERROR(IF(Z63="",0,Z63),"0")</f>
        <v>0.26572000000000001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3">
        <f>IFERROR(SUM(X61:X63),"0")</f>
        <v>150</v>
      </c>
      <c r="Y65" s="553">
        <f>IFERROR(SUM(Y61:Y63),"0")</f>
        <v>151.20000000000002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9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400</v>
      </c>
      <c r="Y87" s="552">
        <f>IFERROR(IF(X87="",0,CEILING((X87/$H87),1)*$H87),"")</f>
        <v>410.40000000000003</v>
      </c>
      <c r="Z87" s="36">
        <f>IFERROR(IF(Y87=0,"",ROUNDUP(Y87/H87,0)*0.01898),"")</f>
        <v>0.72123999999999999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416.11111111111109</v>
      </c>
      <c r="BN87" s="64">
        <f>IFERROR(Y87*I87/H87,"0")</f>
        <v>426.92999999999995</v>
      </c>
      <c r="BO87" s="64">
        <f>IFERROR(1/J87*(X87/H87),"0")</f>
        <v>0.57870370370370372</v>
      </c>
      <c r="BP87" s="64">
        <f>IFERROR(1/J87*(Y87/H87),"0")</f>
        <v>0.59375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3">
        <f>IFERROR(X87/H87,"0")+IFERROR(X88/H88,"0")+IFERROR(X89/H89,"0")</f>
        <v>37.037037037037038</v>
      </c>
      <c r="Y90" s="553">
        <f>IFERROR(Y87/H87,"0")+IFERROR(Y88/H88,"0")+IFERROR(Y89/H89,"0")</f>
        <v>38</v>
      </c>
      <c r="Z90" s="553">
        <f>IFERROR(IF(Z87="",0,Z87),"0")+IFERROR(IF(Z88="",0,Z88),"0")+IFERROR(IF(Z89="",0,Z89),"0")</f>
        <v>0.72123999999999999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3">
        <f>IFERROR(SUM(X87:X89),"0")</f>
        <v>400</v>
      </c>
      <c r="Y91" s="553">
        <f>IFERROR(SUM(Y87:Y89),"0")</f>
        <v>410.40000000000003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3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225</v>
      </c>
      <c r="Y96" s="552">
        <f>IFERROR(IF(X96="",0,CEILING((X96/$H96),1)*$H96),"")</f>
        <v>226.8</v>
      </c>
      <c r="Z96" s="36">
        <f>IFERROR(IF(Y96=0,"",ROUNDUP(Y96/H96,0)*0.00651),"")</f>
        <v>0.54683999999999999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246</v>
      </c>
      <c r="BN96" s="64">
        <f>IFERROR(Y96*I96/H96,"0")</f>
        <v>247.96799999999999</v>
      </c>
      <c r="BO96" s="64">
        <f>IFERROR(1/J96*(X96/H96),"0")</f>
        <v>0.45787545787545786</v>
      </c>
      <c r="BP96" s="64">
        <f>IFERROR(1/J96*(Y96/H96),"0")</f>
        <v>0.46153846153846156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8"/>
      <c r="R97" s="558"/>
      <c r="S97" s="558"/>
      <c r="T97" s="559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3">
        <f>IFERROR(X93/H93,"0")+IFERROR(X94/H94,"0")+IFERROR(X95/H95,"0")+IFERROR(X96/H96,"0")+IFERROR(X97/H97,"0")</f>
        <v>83.333333333333329</v>
      </c>
      <c r="Y98" s="553">
        <f>IFERROR(Y93/H93,"0")+IFERROR(Y94/H94,"0")+IFERROR(Y95/H95,"0")+IFERROR(Y96/H96,"0")+IFERROR(Y97/H97,"0")</f>
        <v>84</v>
      </c>
      <c r="Z98" s="553">
        <f>IFERROR(IF(Z93="",0,Z93),"0")+IFERROR(IF(Z94="",0,Z94),"0")+IFERROR(IF(Z95="",0,Z95),"0")+IFERROR(IF(Z96="",0,Z96),"0")+IFERROR(IF(Z97="",0,Z97),"0")</f>
        <v>0.54683999999999999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3">
        <f>IFERROR(SUM(X93:X97),"0")</f>
        <v>225</v>
      </c>
      <c r="Y99" s="553">
        <f>IFERROR(SUM(Y93:Y97),"0")</f>
        <v>226.8</v>
      </c>
      <c r="Z99" s="37"/>
      <c r="AA99" s="554"/>
      <c r="AB99" s="554"/>
      <c r="AC99" s="554"/>
    </row>
    <row r="100" spans="1:68" ht="16.5" customHeight="1" x14ac:dyDescent="0.25">
      <c r="A100" s="609" t="s">
        <v>198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103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customHeight="1" x14ac:dyDescent="0.25">
      <c r="A108" s="568" t="s">
        <v>139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customHeight="1" x14ac:dyDescent="0.25">
      <c r="A114" s="568" t="s">
        <v>73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100</v>
      </c>
      <c r="Y115" s="552">
        <f>IFERROR(IF(X115="",0,CEILING((X115/$H115),1)*$H115),"")</f>
        <v>105.3</v>
      </c>
      <c r="Z115" s="36">
        <f>IFERROR(IF(Y115=0,"",ROUNDUP(Y115/H115,0)*0.01898),"")</f>
        <v>0.24674000000000001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106.33333333333333</v>
      </c>
      <c r="BN115" s="64">
        <f>IFERROR(Y115*I115/H115,"0")</f>
        <v>111.96900000000001</v>
      </c>
      <c r="BO115" s="64">
        <f>IFERROR(1/J115*(X115/H115),"0")</f>
        <v>0.19290123456790123</v>
      </c>
      <c r="BP115" s="64">
        <f>IFERROR(1/J115*(Y115/H115),"0")</f>
        <v>0.203125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675</v>
      </c>
      <c r="Y117" s="552">
        <f>IFERROR(IF(X117="",0,CEILING((X117/$H117),1)*$H117),"")</f>
        <v>675</v>
      </c>
      <c r="Z117" s="36">
        <f>IFERROR(IF(Y117=0,"",ROUNDUP(Y117/H117,0)*0.00651),"")</f>
        <v>1.6274999999999999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737.99999999999989</v>
      </c>
      <c r="BN117" s="64">
        <f>IFERROR(Y117*I117/H117,"0")</f>
        <v>737.99999999999989</v>
      </c>
      <c r="BO117" s="64">
        <f>IFERROR(1/J117*(X117/H117),"0")</f>
        <v>1.3736263736263736</v>
      </c>
      <c r="BP117" s="64">
        <f>IFERROR(1/J117*(Y117/H117),"0")</f>
        <v>1.3736263736263736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3">
        <f>IFERROR(X115/H115,"0")+IFERROR(X116/H116,"0")+IFERROR(X117/H117,"0")+IFERROR(X118/H118,"0")</f>
        <v>262.34567901234567</v>
      </c>
      <c r="Y119" s="553">
        <f>IFERROR(Y115/H115,"0")+IFERROR(Y116/H116,"0")+IFERROR(Y117/H117,"0")+IFERROR(Y118/H118,"0")</f>
        <v>263</v>
      </c>
      <c r="Z119" s="553">
        <f>IFERROR(IF(Z115="",0,Z115),"0")+IFERROR(IF(Z116="",0,Z116),"0")+IFERROR(IF(Z117="",0,Z117),"0")+IFERROR(IF(Z118="",0,Z118),"0")</f>
        <v>1.8742399999999999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3">
        <f>IFERROR(SUM(X115:X118),"0")</f>
        <v>775</v>
      </c>
      <c r="Y120" s="553">
        <f>IFERROR(SUM(Y115:Y118),"0")</f>
        <v>780.3</v>
      </c>
      <c r="Z120" s="37"/>
      <c r="AA120" s="554"/>
      <c r="AB120" s="554"/>
      <c r="AC120" s="554"/>
    </row>
    <row r="121" spans="1:68" ht="14.25" customHeight="1" x14ac:dyDescent="0.25">
      <c r="A121" s="568" t="s">
        <v>169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8"/>
      <c r="R123" s="558"/>
      <c r="S123" s="558"/>
      <c r="T123" s="559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231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103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8"/>
      <c r="R129" s="558"/>
      <c r="S129" s="558"/>
      <c r="T129" s="559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customHeight="1" x14ac:dyDescent="0.25">
      <c r="A132" s="568" t="s">
        <v>64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8"/>
      <c r="R134" s="558"/>
      <c r="S134" s="558"/>
      <c r="T134" s="559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customHeight="1" x14ac:dyDescent="0.25">
      <c r="A137" s="568" t="s">
        <v>73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8"/>
      <c r="R139" s="558"/>
      <c r="S139" s="558"/>
      <c r="T139" s="559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customHeight="1" x14ac:dyDescent="0.25">
      <c r="A142" s="609" t="s">
        <v>101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103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8"/>
      <c r="R144" s="558"/>
      <c r="S144" s="558"/>
      <c r="T144" s="559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customHeight="1" x14ac:dyDescent="0.25">
      <c r="A147" s="568" t="s">
        <v>64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3">
        <f>IFERROR(X148/H148,"0")+IFERROR(X149/H149,"0")+IFERROR(X150/H150,"0")</f>
        <v>0</v>
      </c>
      <c r="Y151" s="553">
        <f>IFERROR(Y148/H148,"0")+IFERROR(Y149/H149,"0")+IFERROR(Y150/H150,"0")</f>
        <v>0</v>
      </c>
      <c r="Z151" s="553">
        <f>IFERROR(IF(Z148="",0,Z148),"0")+IFERROR(IF(Z149="",0,Z149),"0")+IFERROR(IF(Z150="",0,Z150),"0")</f>
        <v>0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3">
        <f>IFERROR(SUM(X148:X150),"0")</f>
        <v>0</v>
      </c>
      <c r="Y152" s="553">
        <f>IFERROR(SUM(Y148:Y150),"0")</f>
        <v>0</v>
      </c>
      <c r="Z152" s="37"/>
      <c r="AA152" s="554"/>
      <c r="AB152" s="554"/>
      <c r="AC152" s="554"/>
    </row>
    <row r="153" spans="1:68" ht="27.75" customHeight="1" x14ac:dyDescent="0.2">
      <c r="A153" s="611" t="s">
        <v>255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256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139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8"/>
      <c r="R156" s="558"/>
      <c r="S156" s="558"/>
      <c r="T156" s="559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64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customHeight="1" x14ac:dyDescent="0.25">
      <c r="A171" s="568" t="s">
        <v>95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customHeight="1" x14ac:dyDescent="0.25">
      <c r="A177" s="568" t="s">
        <v>293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8"/>
      <c r="R178" s="558"/>
      <c r="S178" s="558"/>
      <c r="T178" s="559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customHeight="1" x14ac:dyDescent="0.25">
      <c r="A181" s="609" t="s">
        <v>296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103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8"/>
      <c r="R184" s="558"/>
      <c r="S184" s="558"/>
      <c r="T184" s="559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139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8"/>
      <c r="R189" s="558"/>
      <c r="S189" s="558"/>
      <c r="T189" s="559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64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customHeight="1" x14ac:dyDescent="0.25">
      <c r="A203" s="568" t="s">
        <v>73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40</v>
      </c>
      <c r="Y209" s="552">
        <f t="shared" si="21"/>
        <v>40.799999999999997</v>
      </c>
      <c r="Z209" s="36">
        <f t="shared" si="26"/>
        <v>0.11067</v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44.20000000000001</v>
      </c>
      <c r="BN209" s="64">
        <f t="shared" si="23"/>
        <v>45.084000000000003</v>
      </c>
      <c r="BO209" s="64">
        <f t="shared" si="24"/>
        <v>9.1575091575091583E-2</v>
      </c>
      <c r="BP209" s="64">
        <f t="shared" si="25"/>
        <v>9.3406593406593408E-2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120</v>
      </c>
      <c r="Y210" s="552">
        <f t="shared" si="21"/>
        <v>120</v>
      </c>
      <c r="Z210" s="36">
        <f t="shared" si="26"/>
        <v>0.32550000000000001</v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66.666666666666671</v>
      </c>
      <c r="Y213" s="553">
        <f>IFERROR(Y204/H204,"0")+IFERROR(Y205/H205,"0")+IFERROR(Y206/H206,"0")+IFERROR(Y207/H207,"0")+IFERROR(Y208/H208,"0")+IFERROR(Y209/H209,"0")+IFERROR(Y210/H210,"0")+IFERROR(Y211/H211,"0")+IFERROR(Y212/H212,"0")</f>
        <v>67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0.43617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3">
        <f>IFERROR(SUM(X204:X212),"0")</f>
        <v>160</v>
      </c>
      <c r="Y214" s="553">
        <f>IFERROR(SUM(Y204:Y212),"0")</f>
        <v>160.80000000000001</v>
      </c>
      <c r="Z214" s="37"/>
      <c r="AA214" s="554"/>
      <c r="AB214" s="554"/>
      <c r="AC214" s="554"/>
    </row>
    <row r="215" spans="1:68" ht="14.25" customHeight="1" x14ac:dyDescent="0.25">
      <c r="A215" s="568" t="s">
        <v>169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8"/>
      <c r="R217" s="558"/>
      <c r="S217" s="558"/>
      <c r="T217" s="559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356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103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368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0" t="s">
        <v>369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378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">
        <v>379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383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8" t="s">
        <v>388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9" t="s">
        <v>394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399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415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427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429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439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446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451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452</v>
      </c>
      <c r="B288" s="54" t="s">
        <v>453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71</v>
      </c>
      <c r="Q294" s="570"/>
      <c r="R294" s="570"/>
      <c r="S294" s="570"/>
      <c r="T294" s="570"/>
      <c r="U294" s="570"/>
      <c r="V294" s="571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71</v>
      </c>
      <c r="Q295" s="570"/>
      <c r="R295" s="570"/>
      <c r="S295" s="570"/>
      <c r="T295" s="570"/>
      <c r="U295" s="570"/>
      <c r="V295" s="571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71</v>
      </c>
      <c r="Q304" s="570"/>
      <c r="R304" s="570"/>
      <c r="S304" s="570"/>
      <c r="T304" s="570"/>
      <c r="U304" s="570"/>
      <c r="V304" s="57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71</v>
      </c>
      <c r="Q305" s="570"/>
      <c r="R305" s="570"/>
      <c r="S305" s="570"/>
      <c r="T305" s="570"/>
      <c r="U305" s="570"/>
      <c r="V305" s="571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150</v>
      </c>
      <c r="Y307" s="552">
        <f>IFERROR(IF(X307="",0,CEILING((X307/$H307),1)*$H307),"")</f>
        <v>156</v>
      </c>
      <c r="Z307" s="36">
        <f>IFERROR(IF(Y307=0,"",ROUNDUP(Y307/H307,0)*0.01898),"")</f>
        <v>0.37959999999999999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159.86538461538461</v>
      </c>
      <c r="BN307" s="64">
        <f>IFERROR(Y307*I307/H307,"0")</f>
        <v>166.26000000000002</v>
      </c>
      <c r="BO307" s="64">
        <f>IFERROR(1/J307*(X307/H307),"0")</f>
        <v>0.30048076923076922</v>
      </c>
      <c r="BP307" s="64">
        <f>IFERROR(1/J307*(Y307/H307),"0")</f>
        <v>0.3125</v>
      </c>
    </row>
    <row r="308" spans="1:68" ht="27" customHeight="1" x14ac:dyDescent="0.25">
      <c r="A308" s="54" t="s">
        <v>491</v>
      </c>
      <c r="B308" s="54" t="s">
        <v>492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71</v>
      </c>
      <c r="Q312" s="570"/>
      <c r="R312" s="570"/>
      <c r="S312" s="570"/>
      <c r="T312" s="570"/>
      <c r="U312" s="570"/>
      <c r="V312" s="571"/>
      <c r="W312" s="37" t="s">
        <v>72</v>
      </c>
      <c r="X312" s="553">
        <f>IFERROR(X307/H307,"0")+IFERROR(X308/H308,"0")+IFERROR(X309/H309,"0")+IFERROR(X310/H310,"0")+IFERROR(X311/H311,"0")</f>
        <v>19.23076923076923</v>
      </c>
      <c r="Y312" s="553">
        <f>IFERROR(Y307/H307,"0")+IFERROR(Y308/H308,"0")+IFERROR(Y309/H309,"0")+IFERROR(Y310/H310,"0")+IFERROR(Y311/H311,"0")</f>
        <v>20</v>
      </c>
      <c r="Z312" s="553">
        <f>IFERROR(IF(Z307="",0,Z307),"0")+IFERROR(IF(Z308="",0,Z308),"0")+IFERROR(IF(Z309="",0,Z309),"0")+IFERROR(IF(Z310="",0,Z310),"0")+IFERROR(IF(Z311="",0,Z311),"0")</f>
        <v>0.37959999999999999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71</v>
      </c>
      <c r="Q313" s="570"/>
      <c r="R313" s="570"/>
      <c r="S313" s="570"/>
      <c r="T313" s="570"/>
      <c r="U313" s="570"/>
      <c r="V313" s="571"/>
      <c r="W313" s="37" t="s">
        <v>69</v>
      </c>
      <c r="X313" s="553">
        <f>IFERROR(SUM(X307:X311),"0")</f>
        <v>150</v>
      </c>
      <c r="Y313" s="553">
        <f>IFERROR(SUM(Y307:Y311),"0")</f>
        <v>156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100</v>
      </c>
      <c r="Y316" s="552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71</v>
      </c>
      <c r="Q318" s="570"/>
      <c r="R318" s="570"/>
      <c r="S318" s="570"/>
      <c r="T318" s="570"/>
      <c r="U318" s="570"/>
      <c r="V318" s="571"/>
      <c r="W318" s="37" t="s">
        <v>72</v>
      </c>
      <c r="X318" s="553">
        <f>IFERROR(X315/H315,"0")+IFERROR(X316/H316,"0")+IFERROR(X317/H317,"0")</f>
        <v>12.820512820512821</v>
      </c>
      <c r="Y318" s="553">
        <f>IFERROR(Y315/H315,"0")+IFERROR(Y316/H316,"0")+IFERROR(Y317/H317,"0")</f>
        <v>13</v>
      </c>
      <c r="Z318" s="553">
        <f>IFERROR(IF(Z315="",0,Z315),"0")+IFERROR(IF(Z316="",0,Z316),"0")+IFERROR(IF(Z317="",0,Z317),"0")</f>
        <v>0.24674000000000001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71</v>
      </c>
      <c r="Q319" s="570"/>
      <c r="R319" s="570"/>
      <c r="S319" s="570"/>
      <c r="T319" s="570"/>
      <c r="U319" s="570"/>
      <c r="V319" s="571"/>
      <c r="W319" s="37" t="s">
        <v>69</v>
      </c>
      <c r="X319" s="553">
        <f>IFERROR(SUM(X315:X317),"0")</f>
        <v>100</v>
      </c>
      <c r="Y319" s="553">
        <f>IFERROR(SUM(Y315:Y317),"0")</f>
        <v>101.39999999999999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2" t="s">
        <v>514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8" t="s">
        <v>518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71</v>
      </c>
      <c r="Q325" s="570"/>
      <c r="R325" s="570"/>
      <c r="S325" s="570"/>
      <c r="T325" s="570"/>
      <c r="U325" s="570"/>
      <c r="V325" s="571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71</v>
      </c>
      <c r="Q326" s="570"/>
      <c r="R326" s="570"/>
      <c r="S326" s="570"/>
      <c r="T326" s="570"/>
      <c r="U326" s="570"/>
      <c r="V326" s="571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8" t="s">
        <v>524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525</v>
      </c>
      <c r="B328" s="54" t="s">
        <v>526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71</v>
      </c>
      <c r="Q331" s="570"/>
      <c r="R331" s="570"/>
      <c r="S331" s="570"/>
      <c r="T331" s="570"/>
      <c r="U331" s="570"/>
      <c r="V331" s="57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71</v>
      </c>
      <c r="Q332" s="570"/>
      <c r="R332" s="570"/>
      <c r="S332" s="570"/>
      <c r="T332" s="570"/>
      <c r="U332" s="570"/>
      <c r="V332" s="57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533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126</v>
      </c>
      <c r="Y336" s="552">
        <f>IFERROR(IF(X336="",0,CEILING((X336/$H336),1)*$H336),"")</f>
        <v>126</v>
      </c>
      <c r="Z336" s="36">
        <f>IFERROR(IF(Y336=0,"",ROUNDUP(Y336/H336,0)*0.00651),"")</f>
        <v>0.3906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141.11999999999998</v>
      </c>
      <c r="BN336" s="64">
        <f>IFERROR(Y336*I336/H336,"0")</f>
        <v>141.11999999999998</v>
      </c>
      <c r="BO336" s="64">
        <f>IFERROR(1/J336*(X336/H336),"0")</f>
        <v>0.32967032967032972</v>
      </c>
      <c r="BP336" s="64">
        <f>IFERROR(1/J336*(Y336/H336),"0")</f>
        <v>0.32967032967032972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71</v>
      </c>
      <c r="Q338" s="570"/>
      <c r="R338" s="570"/>
      <c r="S338" s="570"/>
      <c r="T338" s="570"/>
      <c r="U338" s="570"/>
      <c r="V338" s="571"/>
      <c r="W338" s="37" t="s">
        <v>72</v>
      </c>
      <c r="X338" s="553">
        <f>IFERROR(X335/H335,"0")+IFERROR(X336/H336,"0")+IFERROR(X337/H337,"0")</f>
        <v>60</v>
      </c>
      <c r="Y338" s="553">
        <f>IFERROR(Y335/H335,"0")+IFERROR(Y336/H336,"0")+IFERROR(Y337/H337,"0")</f>
        <v>60</v>
      </c>
      <c r="Z338" s="553">
        <f>IFERROR(IF(Z335="",0,Z335),"0")+IFERROR(IF(Z336="",0,Z336),"0")+IFERROR(IF(Z337="",0,Z337),"0")</f>
        <v>0.3906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71</v>
      </c>
      <c r="Q339" s="570"/>
      <c r="R339" s="570"/>
      <c r="S339" s="570"/>
      <c r="T339" s="570"/>
      <c r="U339" s="570"/>
      <c r="V339" s="571"/>
      <c r="W339" s="37" t="s">
        <v>69</v>
      </c>
      <c r="X339" s="553">
        <f>IFERROR(SUM(X335:X337),"0")</f>
        <v>126</v>
      </c>
      <c r="Y339" s="553">
        <f>IFERROR(SUM(Y335:Y337),"0")</f>
        <v>126</v>
      </c>
      <c r="Z339" s="37"/>
      <c r="AA339" s="554"/>
      <c r="AB339" s="554"/>
      <c r="AC339" s="554"/>
    </row>
    <row r="340" spans="1:68" ht="27.75" customHeight="1" x14ac:dyDescent="0.2">
      <c r="A340" s="611" t="s">
        <v>543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544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2000</v>
      </c>
      <c r="Y343" s="552">
        <f t="shared" ref="Y343:Y349" si="43">IFERROR(IF(X343="",0,CEILING((X343/$H343),1)*$H343),"")</f>
        <v>2010</v>
      </c>
      <c r="Z343" s="36">
        <f>IFERROR(IF(Y343=0,"",ROUNDUP(Y343/H343,0)*0.02175),"")</f>
        <v>2.9144999999999999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2064</v>
      </c>
      <c r="BN343" s="64">
        <f t="shared" ref="BN343:BN349" si="45">IFERROR(Y343*I343/H343,"0")</f>
        <v>2074.3200000000002</v>
      </c>
      <c r="BO343" s="64">
        <f t="shared" ref="BO343:BO349" si="46">IFERROR(1/J343*(X343/H343),"0")</f>
        <v>2.7777777777777777</v>
      </c>
      <c r="BP343" s="64">
        <f t="shared" ref="BP343:BP349" si="47">IFERROR(1/J343*(Y343/H343),"0")</f>
        <v>2.7916666666666665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1000</v>
      </c>
      <c r="Y344" s="552">
        <f t="shared" si="43"/>
        <v>1005</v>
      </c>
      <c r="Z344" s="36">
        <f>IFERROR(IF(Y344=0,"",ROUNDUP(Y344/H344,0)*0.02175),"")</f>
        <v>1.4572499999999999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1032</v>
      </c>
      <c r="BN344" s="64">
        <f t="shared" si="45"/>
        <v>1037.1600000000001</v>
      </c>
      <c r="BO344" s="64">
        <f t="shared" si="46"/>
        <v>1.3888888888888888</v>
      </c>
      <c r="BP344" s="64">
        <f t="shared" si="47"/>
        <v>1.3958333333333333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5">
        <v>4680115884830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2000</v>
      </c>
      <c r="Y345" s="552">
        <f t="shared" si="43"/>
        <v>2010</v>
      </c>
      <c r="Z345" s="36">
        <f>IFERROR(IF(Y345=0,"",ROUNDUP(Y345/H345,0)*0.02175),"")</f>
        <v>2.9144999999999999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2064</v>
      </c>
      <c r="BN345" s="64">
        <f t="shared" si="45"/>
        <v>2074.3200000000002</v>
      </c>
      <c r="BO345" s="64">
        <f t="shared" si="46"/>
        <v>2.7777777777777777</v>
      </c>
      <c r="BP345" s="64">
        <f t="shared" si="47"/>
        <v>2.7916666666666665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55">
        <v>4607091383997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71</v>
      </c>
      <c r="Q350" s="570"/>
      <c r="R350" s="570"/>
      <c r="S350" s="570"/>
      <c r="T350" s="570"/>
      <c r="U350" s="570"/>
      <c r="V350" s="57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333.33333333333337</v>
      </c>
      <c r="Y350" s="553">
        <f>IFERROR(Y343/H343,"0")+IFERROR(Y344/H344,"0")+IFERROR(Y345/H345,"0")+IFERROR(Y346/H346,"0")+IFERROR(Y347/H347,"0")+IFERROR(Y348/H348,"0")+IFERROR(Y349/H349,"0")</f>
        <v>335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7.286249999999999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71</v>
      </c>
      <c r="Q351" s="570"/>
      <c r="R351" s="570"/>
      <c r="S351" s="570"/>
      <c r="T351" s="570"/>
      <c r="U351" s="570"/>
      <c r="V351" s="571"/>
      <c r="W351" s="37" t="s">
        <v>69</v>
      </c>
      <c r="X351" s="553">
        <f>IFERROR(SUM(X343:X349),"0")</f>
        <v>5000</v>
      </c>
      <c r="Y351" s="553">
        <f>IFERROR(SUM(Y343:Y349),"0")</f>
        <v>5025</v>
      </c>
      <c r="Z351" s="37"/>
      <c r="AA351" s="554"/>
      <c r="AB351" s="554"/>
      <c r="AC351" s="554"/>
    </row>
    <row r="352" spans="1:68" ht="14.25" customHeight="1" x14ac:dyDescent="0.25">
      <c r="A352" s="568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1500</v>
      </c>
      <c r="Y353" s="552">
        <f>IFERROR(IF(X353="",0,CEILING((X353/$H353),1)*$H353),"")</f>
        <v>1500</v>
      </c>
      <c r="Z353" s="36">
        <f>IFERROR(IF(Y353=0,"",ROUNDUP(Y353/H353,0)*0.02175),"")</f>
        <v>2.1749999999999998</v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1548</v>
      </c>
      <c r="BN353" s="64">
        <f>IFERROR(Y353*I353/H353,"0")</f>
        <v>1548</v>
      </c>
      <c r="BO353" s="64">
        <f>IFERROR(1/J353*(X353/H353),"0")</f>
        <v>2.083333333333333</v>
      </c>
      <c r="BP353" s="64">
        <f>IFERROR(1/J353*(Y353/H353),"0")</f>
        <v>2.083333333333333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71</v>
      </c>
      <c r="Q355" s="570"/>
      <c r="R355" s="570"/>
      <c r="S355" s="570"/>
      <c r="T355" s="570"/>
      <c r="U355" s="570"/>
      <c r="V355" s="571"/>
      <c r="W355" s="37" t="s">
        <v>72</v>
      </c>
      <c r="X355" s="553">
        <f>IFERROR(X353/H353,"0")+IFERROR(X354/H354,"0")</f>
        <v>100</v>
      </c>
      <c r="Y355" s="553">
        <f>IFERROR(Y353/H353,"0")+IFERROR(Y354/H354,"0")</f>
        <v>100</v>
      </c>
      <c r="Z355" s="553">
        <f>IFERROR(IF(Z353="",0,Z353),"0")+IFERROR(IF(Z354="",0,Z354),"0")</f>
        <v>2.1749999999999998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71</v>
      </c>
      <c r="Q356" s="570"/>
      <c r="R356" s="570"/>
      <c r="S356" s="570"/>
      <c r="T356" s="570"/>
      <c r="U356" s="570"/>
      <c r="V356" s="571"/>
      <c r="W356" s="37" t="s">
        <v>69</v>
      </c>
      <c r="X356" s="553">
        <f>IFERROR(SUM(X353:X354),"0")</f>
        <v>1500</v>
      </c>
      <c r="Y356" s="553">
        <f>IFERROR(SUM(Y353:Y354),"0")</f>
        <v>1500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71</v>
      </c>
      <c r="Q360" s="570"/>
      <c r="R360" s="570"/>
      <c r="S360" s="570"/>
      <c r="T360" s="570"/>
      <c r="U360" s="570"/>
      <c r="V360" s="57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71</v>
      </c>
      <c r="Q361" s="570"/>
      <c r="R361" s="570"/>
      <c r="S361" s="570"/>
      <c r="T361" s="570"/>
      <c r="U361" s="570"/>
      <c r="V361" s="57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577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71</v>
      </c>
      <c r="Q364" s="570"/>
      <c r="R364" s="570"/>
      <c r="S364" s="570"/>
      <c r="T364" s="570"/>
      <c r="U364" s="570"/>
      <c r="V364" s="57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71</v>
      </c>
      <c r="Q365" s="570"/>
      <c r="R365" s="570"/>
      <c r="S365" s="570"/>
      <c r="T365" s="570"/>
      <c r="U365" s="570"/>
      <c r="V365" s="57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579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580</v>
      </c>
      <c r="B368" s="54" t="s">
        <v>581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71</v>
      </c>
      <c r="Q371" s="570"/>
      <c r="R371" s="570"/>
      <c r="S371" s="570"/>
      <c r="T371" s="570"/>
      <c r="U371" s="570"/>
      <c r="V371" s="57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71</v>
      </c>
      <c r="Q372" s="570"/>
      <c r="R372" s="570"/>
      <c r="S372" s="570"/>
      <c r="T372" s="570"/>
      <c r="U372" s="570"/>
      <c r="V372" s="57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71</v>
      </c>
      <c r="Q375" s="570"/>
      <c r="R375" s="570"/>
      <c r="S375" s="570"/>
      <c r="T375" s="570"/>
      <c r="U375" s="570"/>
      <c r="V375" s="57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71</v>
      </c>
      <c r="Q376" s="570"/>
      <c r="R376" s="570"/>
      <c r="S376" s="570"/>
      <c r="T376" s="570"/>
      <c r="U376" s="570"/>
      <c r="V376" s="57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5000</v>
      </c>
      <c r="Y378" s="552">
        <f>IFERROR(IF(X378="",0,CEILING((X378/$H378),1)*$H378),"")</f>
        <v>5004</v>
      </c>
      <c r="Z378" s="36">
        <f>IFERROR(IF(Y378=0,"",ROUNDUP(Y378/H378,0)*0.01898),"")</f>
        <v>10.55288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5288.333333333333</v>
      </c>
      <c r="BN378" s="64">
        <f>IFERROR(Y378*I378/H378,"0")</f>
        <v>5292.5640000000003</v>
      </c>
      <c r="BO378" s="64">
        <f>IFERROR(1/J378*(X378/H378),"0")</f>
        <v>8.6805555555555554</v>
      </c>
      <c r="BP378" s="64">
        <f>IFERROR(1/J378*(Y378/H378),"0")</f>
        <v>8.6875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71</v>
      </c>
      <c r="Q380" s="570"/>
      <c r="R380" s="570"/>
      <c r="S380" s="570"/>
      <c r="T380" s="570"/>
      <c r="U380" s="570"/>
      <c r="V380" s="571"/>
      <c r="W380" s="37" t="s">
        <v>72</v>
      </c>
      <c r="X380" s="553">
        <f>IFERROR(X378/H378,"0")+IFERROR(X379/H379,"0")</f>
        <v>555.55555555555554</v>
      </c>
      <c r="Y380" s="553">
        <f>IFERROR(Y378/H378,"0")+IFERROR(Y379/H379,"0")</f>
        <v>556</v>
      </c>
      <c r="Z380" s="553">
        <f>IFERROR(IF(Z378="",0,Z378),"0")+IFERROR(IF(Z379="",0,Z379),"0")</f>
        <v>10.55288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71</v>
      </c>
      <c r="Q381" s="570"/>
      <c r="R381" s="570"/>
      <c r="S381" s="570"/>
      <c r="T381" s="570"/>
      <c r="U381" s="570"/>
      <c r="V381" s="571"/>
      <c r="W381" s="37" t="s">
        <v>69</v>
      </c>
      <c r="X381" s="553">
        <f>IFERROR(SUM(X378:X379),"0")</f>
        <v>5000</v>
      </c>
      <c r="Y381" s="553">
        <f>IFERROR(SUM(Y378:Y379),"0")</f>
        <v>5004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596</v>
      </c>
      <c r="B383" s="54" t="s">
        <v>597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71</v>
      </c>
      <c r="Q384" s="570"/>
      <c r="R384" s="570"/>
      <c r="S384" s="570"/>
      <c r="T384" s="570"/>
      <c r="U384" s="570"/>
      <c r="V384" s="57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71</v>
      </c>
      <c r="Q385" s="570"/>
      <c r="R385" s="570"/>
      <c r="S385" s="570"/>
      <c r="T385" s="570"/>
      <c r="U385" s="570"/>
      <c r="V385" s="57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599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604</v>
      </c>
      <c r="B390" s="54" t="s">
        <v>605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615</v>
      </c>
      <c r="B395" s="54" t="s">
        <v>616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624</v>
      </c>
      <c r="B398" s="54" t="s">
        <v>625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71</v>
      </c>
      <c r="Q399" s="570"/>
      <c r="R399" s="570"/>
      <c r="S399" s="570"/>
      <c r="T399" s="570"/>
      <c r="U399" s="570"/>
      <c r="V399" s="57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71</v>
      </c>
      <c r="Q400" s="570"/>
      <c r="R400" s="570"/>
      <c r="S400" s="570"/>
      <c r="T400" s="570"/>
      <c r="U400" s="570"/>
      <c r="V400" s="571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626</v>
      </c>
      <c r="B402" s="54" t="s">
        <v>627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629</v>
      </c>
      <c r="B403" s="54" t="s">
        <v>630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71</v>
      </c>
      <c r="Q404" s="570"/>
      <c r="R404" s="570"/>
      <c r="S404" s="570"/>
      <c r="T404" s="570"/>
      <c r="U404" s="570"/>
      <c r="V404" s="57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71</v>
      </c>
      <c r="Q405" s="570"/>
      <c r="R405" s="570"/>
      <c r="S405" s="570"/>
      <c r="T405" s="570"/>
      <c r="U405" s="570"/>
      <c r="V405" s="57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632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633</v>
      </c>
      <c r="B408" s="54" t="s">
        <v>634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71</v>
      </c>
      <c r="Q409" s="570"/>
      <c r="R409" s="570"/>
      <c r="S409" s="570"/>
      <c r="T409" s="570"/>
      <c r="U409" s="570"/>
      <c r="V409" s="57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71</v>
      </c>
      <c r="Q410" s="570"/>
      <c r="R410" s="570"/>
      <c r="S410" s="570"/>
      <c r="T410" s="570"/>
      <c r="U410" s="570"/>
      <c r="V410" s="57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71</v>
      </c>
      <c r="Q416" s="570"/>
      <c r="R416" s="570"/>
      <c r="S416" s="570"/>
      <c r="T416" s="570"/>
      <c r="U416" s="570"/>
      <c r="V416" s="57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71</v>
      </c>
      <c r="Q417" s="570"/>
      <c r="R417" s="570"/>
      <c r="S417" s="570"/>
      <c r="T417" s="570"/>
      <c r="U417" s="570"/>
      <c r="V417" s="57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647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648</v>
      </c>
      <c r="B420" s="54" t="s">
        <v>649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71</v>
      </c>
      <c r="Q421" s="570"/>
      <c r="R421" s="570"/>
      <c r="S421" s="570"/>
      <c r="T421" s="570"/>
      <c r="U421" s="570"/>
      <c r="V421" s="57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71</v>
      </c>
      <c r="Q422" s="570"/>
      <c r="R422" s="570"/>
      <c r="S422" s="570"/>
      <c r="T422" s="570"/>
      <c r="U422" s="570"/>
      <c r="V422" s="57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651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652</v>
      </c>
      <c r="B425" s="54" t="s">
        <v>653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71</v>
      </c>
      <c r="Q426" s="570"/>
      <c r="R426" s="570"/>
      <c r="S426" s="570"/>
      <c r="T426" s="570"/>
      <c r="U426" s="570"/>
      <c r="V426" s="57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71</v>
      </c>
      <c r="Q427" s="570"/>
      <c r="R427" s="570"/>
      <c r="S427" s="570"/>
      <c r="T427" s="570"/>
      <c r="U427" s="570"/>
      <c r="V427" s="57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655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655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200</v>
      </c>
      <c r="Y432" s="552">
        <f t="shared" si="54"/>
        <v>200.64000000000001</v>
      </c>
      <c r="Z432" s="36">
        <f t="shared" si="55"/>
        <v>0.45448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213.63636363636363</v>
      </c>
      <c r="BN432" s="64">
        <f t="shared" si="57"/>
        <v>214.32</v>
      </c>
      <c r="BO432" s="64">
        <f t="shared" si="58"/>
        <v>0.36421911421911418</v>
      </c>
      <c r="BP432" s="64">
        <f t="shared" si="59"/>
        <v>0.36538461538461542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1000</v>
      </c>
      <c r="Y433" s="552">
        <f t="shared" si="54"/>
        <v>1003.2</v>
      </c>
      <c r="Z433" s="36">
        <f t="shared" si="55"/>
        <v>2.2724000000000002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1068.1818181818182</v>
      </c>
      <c r="BN433" s="64">
        <f t="shared" si="57"/>
        <v>1071.5999999999999</v>
      </c>
      <c r="BO433" s="64">
        <f t="shared" si="58"/>
        <v>1.821095571095571</v>
      </c>
      <c r="BP433" s="64">
        <f t="shared" si="59"/>
        <v>1.8269230769230771</v>
      </c>
    </row>
    <row r="434" spans="1:68" ht="27" customHeight="1" x14ac:dyDescent="0.25">
      <c r="A434" s="54" t="s">
        <v>665</v>
      </c>
      <c r="B434" s="54" t="s">
        <v>666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">
        <v>667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669</v>
      </c>
      <c r="B435" s="54" t="s">
        <v>670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500</v>
      </c>
      <c r="Y436" s="552">
        <f t="shared" si="54"/>
        <v>501.6</v>
      </c>
      <c r="Z436" s="36">
        <f t="shared" si="55"/>
        <v>1.1362000000000001</v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534.09090909090912</v>
      </c>
      <c r="BN436" s="64">
        <f t="shared" si="57"/>
        <v>535.79999999999995</v>
      </c>
      <c r="BO436" s="64">
        <f t="shared" si="58"/>
        <v>0.91054778554778548</v>
      </c>
      <c r="BP436" s="64">
        <f t="shared" si="59"/>
        <v>0.91346153846153855</v>
      </c>
    </row>
    <row r="437" spans="1:68" ht="16.5" customHeight="1" x14ac:dyDescent="0.25">
      <c r="A437" s="54" t="s">
        <v>675</v>
      </c>
      <c r="B437" s="54" t="s">
        <v>676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2" t="s">
        <v>684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71</v>
      </c>
      <c r="Q444" s="570"/>
      <c r="R444" s="570"/>
      <c r="S444" s="570"/>
      <c r="T444" s="570"/>
      <c r="U444" s="570"/>
      <c r="V444" s="57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321.96969696969694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323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3.8630800000000005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71</v>
      </c>
      <c r="Q445" s="570"/>
      <c r="R445" s="570"/>
      <c r="S445" s="570"/>
      <c r="T445" s="570"/>
      <c r="U445" s="570"/>
      <c r="V445" s="571"/>
      <c r="W445" s="37" t="s">
        <v>69</v>
      </c>
      <c r="X445" s="553">
        <f>IFERROR(SUM(X431:X443),"0")</f>
        <v>1700</v>
      </c>
      <c r="Y445" s="553">
        <f>IFERROR(SUM(Y431:Y443),"0")</f>
        <v>1705.44</v>
      </c>
      <c r="Z445" s="37"/>
      <c r="AA445" s="554"/>
      <c r="AB445" s="554"/>
      <c r="AC445" s="554"/>
    </row>
    <row r="446" spans="1:68" ht="14.25" customHeight="1" x14ac:dyDescent="0.25">
      <c r="A446" s="568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500</v>
      </c>
      <c r="Y447" s="552">
        <f>IFERROR(IF(X447="",0,CEILING((X447/$H447),1)*$H447),"")</f>
        <v>501.6</v>
      </c>
      <c r="Z447" s="36">
        <f>IFERROR(IF(Y447=0,"",ROUNDUP(Y447/H447,0)*0.01196),"")</f>
        <v>1.1362000000000001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534.09090909090912</v>
      </c>
      <c r="BN447" s="64">
        <f>IFERROR(Y447*I447/H447,"0")</f>
        <v>535.79999999999995</v>
      </c>
      <c r="BO447" s="64">
        <f>IFERROR(1/J447*(X447/H447),"0")</f>
        <v>0.91054778554778548</v>
      </c>
      <c r="BP447" s="64">
        <f>IFERROR(1/J447*(Y447/H447),"0")</f>
        <v>0.91346153846153855</v>
      </c>
    </row>
    <row r="448" spans="1:68" ht="16.5" customHeight="1" x14ac:dyDescent="0.25">
      <c r="A448" s="54" t="s">
        <v>694</v>
      </c>
      <c r="B448" s="54" t="s">
        <v>695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696</v>
      </c>
      <c r="B449" s="54" t="s">
        <v>697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71</v>
      </c>
      <c r="Q450" s="570"/>
      <c r="R450" s="570"/>
      <c r="S450" s="570"/>
      <c r="T450" s="570"/>
      <c r="U450" s="570"/>
      <c r="V450" s="571"/>
      <c r="W450" s="37" t="s">
        <v>72</v>
      </c>
      <c r="X450" s="553">
        <f>IFERROR(X447/H447,"0")+IFERROR(X448/H448,"0")+IFERROR(X449/H449,"0")</f>
        <v>94.696969696969688</v>
      </c>
      <c r="Y450" s="553">
        <f>IFERROR(Y447/H447,"0")+IFERROR(Y448/H448,"0")+IFERROR(Y449/H449,"0")</f>
        <v>95</v>
      </c>
      <c r="Z450" s="553">
        <f>IFERROR(IF(Z447="",0,Z447),"0")+IFERROR(IF(Z448="",0,Z448),"0")+IFERROR(IF(Z449="",0,Z449),"0")</f>
        <v>1.1362000000000001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71</v>
      </c>
      <c r="Q451" s="570"/>
      <c r="R451" s="570"/>
      <c r="S451" s="570"/>
      <c r="T451" s="570"/>
      <c r="U451" s="570"/>
      <c r="V451" s="571"/>
      <c r="W451" s="37" t="s">
        <v>69</v>
      </c>
      <c r="X451" s="553">
        <f>IFERROR(SUM(X447:X449),"0")</f>
        <v>500</v>
      </c>
      <c r="Y451" s="553">
        <f>IFERROR(SUM(Y447:Y449),"0")</f>
        <v>501.6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200</v>
      </c>
      <c r="Y453" s="552">
        <f t="shared" ref="Y453:Y458" si="60">IFERROR(IF(X453="",0,CEILING((X453/$H453),1)*$H453),"")</f>
        <v>200.64000000000001</v>
      </c>
      <c r="Z453" s="36">
        <f>IFERROR(IF(Y453=0,"",ROUNDUP(Y453/H453,0)*0.01196),"")</f>
        <v>0.45448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213.63636363636363</v>
      </c>
      <c r="BN453" s="64">
        <f t="shared" ref="BN453:BN458" si="62">IFERROR(Y453*I453/H453,"0")</f>
        <v>214.32</v>
      </c>
      <c r="BO453" s="64">
        <f t="shared" ref="BO453:BO458" si="63">IFERROR(1/J453*(X453/H453),"0")</f>
        <v>0.36421911421911418</v>
      </c>
      <c r="BP453" s="64">
        <f t="shared" ref="BP453:BP458" si="64">IFERROR(1/J453*(Y453/H453),"0")</f>
        <v>0.36538461538461542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200</v>
      </c>
      <c r="Y454" s="552">
        <f t="shared" si="60"/>
        <v>200.64000000000001</v>
      </c>
      <c r="Z454" s="36">
        <f>IFERROR(IF(Y454=0,"",ROUNDUP(Y454/H454,0)*0.01196),"")</f>
        <v>0.45448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213.63636363636363</v>
      </c>
      <c r="BN454" s="64">
        <f t="shared" si="62"/>
        <v>214.32</v>
      </c>
      <c r="BO454" s="64">
        <f t="shared" si="63"/>
        <v>0.36421911421911418</v>
      </c>
      <c r="BP454" s="64">
        <f t="shared" si="64"/>
        <v>0.36538461538461542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400</v>
      </c>
      <c r="Y455" s="552">
        <f t="shared" si="60"/>
        <v>401.28000000000003</v>
      </c>
      <c r="Z455" s="36">
        <f>IFERROR(IF(Y455=0,"",ROUNDUP(Y455/H455,0)*0.01196),"")</f>
        <v>0.90895999999999999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427.27272727272725</v>
      </c>
      <c r="BN455" s="64">
        <f t="shared" si="62"/>
        <v>428.64</v>
      </c>
      <c r="BO455" s="64">
        <f t="shared" si="63"/>
        <v>0.72843822843822836</v>
      </c>
      <c r="BP455" s="64">
        <f t="shared" si="64"/>
        <v>0.73076923076923084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71</v>
      </c>
      <c r="Q459" s="570"/>
      <c r="R459" s="570"/>
      <c r="S459" s="570"/>
      <c r="T459" s="570"/>
      <c r="U459" s="570"/>
      <c r="V459" s="571"/>
      <c r="W459" s="37" t="s">
        <v>72</v>
      </c>
      <c r="X459" s="553">
        <f>IFERROR(X453/H453,"0")+IFERROR(X454/H454,"0")+IFERROR(X455/H455,"0")+IFERROR(X456/H456,"0")+IFERROR(X457/H457,"0")+IFERROR(X458/H458,"0")</f>
        <v>151.5151515151515</v>
      </c>
      <c r="Y459" s="553">
        <f>IFERROR(Y453/H453,"0")+IFERROR(Y454/H454,"0")+IFERROR(Y455/H455,"0")+IFERROR(Y456/H456,"0")+IFERROR(Y457/H457,"0")+IFERROR(Y458/H458,"0")</f>
        <v>152</v>
      </c>
      <c r="Z459" s="553">
        <f>IFERROR(IF(Z453="",0,Z453),"0")+IFERROR(IF(Z454="",0,Z454),"0")+IFERROR(IF(Z455="",0,Z455),"0")+IFERROR(IF(Z456="",0,Z456),"0")+IFERROR(IF(Z457="",0,Z457),"0")+IFERROR(IF(Z458="",0,Z458),"0")</f>
        <v>1.81792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71</v>
      </c>
      <c r="Q460" s="570"/>
      <c r="R460" s="570"/>
      <c r="S460" s="570"/>
      <c r="T460" s="570"/>
      <c r="U460" s="570"/>
      <c r="V460" s="571"/>
      <c r="W460" s="37" t="s">
        <v>69</v>
      </c>
      <c r="X460" s="553">
        <f>IFERROR(SUM(X453:X458),"0")</f>
        <v>800</v>
      </c>
      <c r="Y460" s="553">
        <f>IFERROR(SUM(Y453:Y458),"0")</f>
        <v>802.56000000000006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713</v>
      </c>
      <c r="B462" s="54" t="s">
        <v>714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716</v>
      </c>
      <c r="B463" s="54" t="s">
        <v>717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719</v>
      </c>
      <c r="B464" s="54" t="s">
        <v>720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71</v>
      </c>
      <c r="Q465" s="570"/>
      <c r="R465" s="570"/>
      <c r="S465" s="570"/>
      <c r="T465" s="570"/>
      <c r="U465" s="570"/>
      <c r="V465" s="57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71</v>
      </c>
      <c r="Q466" s="570"/>
      <c r="R466" s="570"/>
      <c r="S466" s="570"/>
      <c r="T466" s="570"/>
      <c r="U466" s="570"/>
      <c r="V466" s="57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722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722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723</v>
      </c>
      <c r="B470" s="54" t="s">
        <v>724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100</v>
      </c>
      <c r="Y472" s="552">
        <f>IFERROR(IF(X472="",0,CEILING((X472/$H472),1)*$H472),"")</f>
        <v>108</v>
      </c>
      <c r="Z472" s="36">
        <f>IFERROR(IF(Y472=0,"",ROUNDUP(Y472/H472,0)*0.01898),"")</f>
        <v>0.17082</v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103.625</v>
      </c>
      <c r="BN472" s="64">
        <f>IFERROR(Y472*I472/H472,"0")</f>
        <v>111.91500000000001</v>
      </c>
      <c r="BO472" s="64">
        <f>IFERROR(1/J472*(X472/H472),"0")</f>
        <v>0.13020833333333334</v>
      </c>
      <c r="BP472" s="64">
        <f>IFERROR(1/J472*(Y472/H472),"0")</f>
        <v>0.140625</v>
      </c>
    </row>
    <row r="473" spans="1:68" ht="27" customHeight="1" x14ac:dyDescent="0.25">
      <c r="A473" s="54" t="s">
        <v>732</v>
      </c>
      <c r="B473" s="54" t="s">
        <v>733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71</v>
      </c>
      <c r="Q474" s="570"/>
      <c r="R474" s="570"/>
      <c r="S474" s="570"/>
      <c r="T474" s="570"/>
      <c r="U474" s="570"/>
      <c r="V474" s="571"/>
      <c r="W474" s="37" t="s">
        <v>72</v>
      </c>
      <c r="X474" s="553">
        <f>IFERROR(X470/H470,"0")+IFERROR(X471/H471,"0")+IFERROR(X472/H472,"0")+IFERROR(X473/H473,"0")</f>
        <v>8.3333333333333339</v>
      </c>
      <c r="Y474" s="553">
        <f>IFERROR(Y470/H470,"0")+IFERROR(Y471/H471,"0")+IFERROR(Y472/H472,"0")+IFERROR(Y473/H473,"0")</f>
        <v>9</v>
      </c>
      <c r="Z474" s="553">
        <f>IFERROR(IF(Z470="",0,Z470),"0")+IFERROR(IF(Z471="",0,Z471),"0")+IFERROR(IF(Z472="",0,Z472),"0")+IFERROR(IF(Z473="",0,Z473),"0")</f>
        <v>0.17082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71</v>
      </c>
      <c r="Q475" s="570"/>
      <c r="R475" s="570"/>
      <c r="S475" s="570"/>
      <c r="T475" s="570"/>
      <c r="U475" s="570"/>
      <c r="V475" s="571"/>
      <c r="W475" s="37" t="s">
        <v>69</v>
      </c>
      <c r="X475" s="553">
        <f>IFERROR(SUM(X470:X473),"0")</f>
        <v>100</v>
      </c>
      <c r="Y475" s="553">
        <f>IFERROR(SUM(Y470:Y473),"0")</f>
        <v>108</v>
      </c>
      <c r="Z475" s="37"/>
      <c r="AA475" s="554"/>
      <c r="AB475" s="554"/>
      <c r="AC475" s="554"/>
    </row>
    <row r="476" spans="1:68" ht="14.25" customHeight="1" x14ac:dyDescent="0.25">
      <c r="A476" s="568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734</v>
      </c>
      <c r="B477" s="54" t="s">
        <v>735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737</v>
      </c>
      <c r="B478" s="54" t="s">
        <v>738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4" t="s">
        <v>739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741</v>
      </c>
      <c r="B479" s="54" t="s">
        <v>742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71</v>
      </c>
      <c r="Q480" s="570"/>
      <c r="R480" s="570"/>
      <c r="S480" s="570"/>
      <c r="T480" s="570"/>
      <c r="U480" s="570"/>
      <c r="V480" s="57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71</v>
      </c>
      <c r="Q481" s="570"/>
      <c r="R481" s="570"/>
      <c r="S481" s="570"/>
      <c r="T481" s="570"/>
      <c r="U481" s="570"/>
      <c r="V481" s="57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71</v>
      </c>
      <c r="Q485" s="570"/>
      <c r="R485" s="570"/>
      <c r="S485" s="570"/>
      <c r="T485" s="570"/>
      <c r="U485" s="570"/>
      <c r="V485" s="571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71</v>
      </c>
      <c r="Q486" s="570"/>
      <c r="R486" s="570"/>
      <c r="S486" s="570"/>
      <c r="T486" s="570"/>
      <c r="U486" s="570"/>
      <c r="V486" s="571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350</v>
      </c>
      <c r="Y488" s="552">
        <f>IFERROR(IF(X488="",0,CEILING((X488/$H488),1)*$H488),"")</f>
        <v>351</v>
      </c>
      <c r="Z488" s="36">
        <f>IFERROR(IF(Y488=0,"",ROUNDUP(Y488/H488,0)*0.01898),"")</f>
        <v>0.74021999999999999</v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370.18333333333334</v>
      </c>
      <c r="BN488" s="64">
        <f>IFERROR(Y488*I488/H488,"0")</f>
        <v>371.24099999999999</v>
      </c>
      <c r="BO488" s="64">
        <f>IFERROR(1/J488*(X488/H488),"0")</f>
        <v>0.60763888888888884</v>
      </c>
      <c r="BP488" s="64">
        <f>IFERROR(1/J488*(Y488/H488),"0")</f>
        <v>0.609375</v>
      </c>
    </row>
    <row r="489" spans="1:68" ht="27" customHeight="1" x14ac:dyDescent="0.25">
      <c r="A489" s="54" t="s">
        <v>753</v>
      </c>
      <c r="B489" s="54" t="s">
        <v>754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71</v>
      </c>
      <c r="Q490" s="570"/>
      <c r="R490" s="570"/>
      <c r="S490" s="570"/>
      <c r="T490" s="570"/>
      <c r="U490" s="570"/>
      <c r="V490" s="571"/>
      <c r="W490" s="37" t="s">
        <v>72</v>
      </c>
      <c r="X490" s="553">
        <f>IFERROR(X488/H488,"0")+IFERROR(X489/H489,"0")</f>
        <v>38.888888888888886</v>
      </c>
      <c r="Y490" s="553">
        <f>IFERROR(Y488/H488,"0")+IFERROR(Y489/H489,"0")</f>
        <v>39</v>
      </c>
      <c r="Z490" s="553">
        <f>IFERROR(IF(Z488="",0,Z488),"0")+IFERROR(IF(Z489="",0,Z489),"0")</f>
        <v>0.74021999999999999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71</v>
      </c>
      <c r="Q491" s="570"/>
      <c r="R491" s="570"/>
      <c r="S491" s="570"/>
      <c r="T491" s="570"/>
      <c r="U491" s="570"/>
      <c r="V491" s="571"/>
      <c r="W491" s="37" t="s">
        <v>69</v>
      </c>
      <c r="X491" s="553">
        <f>IFERROR(SUM(X488:X489),"0")</f>
        <v>350</v>
      </c>
      <c r="Y491" s="553">
        <f>IFERROR(SUM(Y488:Y489),"0")</f>
        <v>351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755</v>
      </c>
      <c r="B493" s="54" t="s">
        <v>756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71</v>
      </c>
      <c r="Q495" s="570"/>
      <c r="R495" s="570"/>
      <c r="S495" s="570"/>
      <c r="T495" s="570"/>
      <c r="U495" s="570"/>
      <c r="V495" s="57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71</v>
      </c>
      <c r="Q496" s="570"/>
      <c r="R496" s="570"/>
      <c r="S496" s="570"/>
      <c r="T496" s="570"/>
      <c r="U496" s="570"/>
      <c r="V496" s="57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761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762</v>
      </c>
      <c r="B499" s="54" t="s">
        <v>763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4" t="s">
        <v>764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71</v>
      </c>
      <c r="Q500" s="570"/>
      <c r="R500" s="570"/>
      <c r="S500" s="570"/>
      <c r="T500" s="570"/>
      <c r="U500" s="570"/>
      <c r="V500" s="57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71</v>
      </c>
      <c r="Q501" s="570"/>
      <c r="R501" s="570"/>
      <c r="S501" s="570"/>
      <c r="T501" s="570"/>
      <c r="U501" s="570"/>
      <c r="V501" s="57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766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17736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17823.300000000003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767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18649.806907536909</v>
      </c>
      <c r="Y503" s="553">
        <f>IFERROR(SUM(BN22:BN499),"0")</f>
        <v>18741.197999999997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768</v>
      </c>
      <c r="Q504" s="594"/>
      <c r="R504" s="594"/>
      <c r="S504" s="594"/>
      <c r="T504" s="594"/>
      <c r="U504" s="594"/>
      <c r="V504" s="595"/>
      <c r="W504" s="37" t="s">
        <v>769</v>
      </c>
      <c r="X504" s="38">
        <f>ROUNDUP(SUM(BO22:BO499),0)</f>
        <v>29</v>
      </c>
      <c r="Y504" s="38">
        <f>ROUNDUP(SUM(BP22:BP499),0)</f>
        <v>30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770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19374.806907536909</v>
      </c>
      <c r="Y505" s="553">
        <f>GrossWeightTotalR+PalletQtyTotalR*25</f>
        <v>19491.197999999997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771</v>
      </c>
      <c r="Q506" s="594"/>
      <c r="R506" s="594"/>
      <c r="S506" s="594"/>
      <c r="T506" s="594"/>
      <c r="U506" s="594"/>
      <c r="V506" s="595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2224.4306310972975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2234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772</v>
      </c>
      <c r="Q507" s="594"/>
      <c r="R507" s="594"/>
      <c r="S507" s="594"/>
      <c r="T507" s="594"/>
      <c r="U507" s="594"/>
      <c r="V507" s="595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33.856200000000001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4" t="s">
        <v>101</v>
      </c>
      <c r="D509" s="650"/>
      <c r="E509" s="650"/>
      <c r="F509" s="650"/>
      <c r="G509" s="650"/>
      <c r="H509" s="592"/>
      <c r="I509" s="574" t="s">
        <v>255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543</v>
      </c>
      <c r="U509" s="592"/>
      <c r="V509" s="574" t="s">
        <v>599</v>
      </c>
      <c r="W509" s="650"/>
      <c r="X509" s="650"/>
      <c r="Y509" s="592"/>
      <c r="Z509" s="548" t="s">
        <v>655</v>
      </c>
      <c r="AA509" s="574" t="s">
        <v>722</v>
      </c>
      <c r="AB509" s="592"/>
      <c r="AC509" s="52"/>
      <c r="AF509" s="549"/>
    </row>
    <row r="510" spans="1:68" ht="14.25" customHeight="1" thickTop="1" x14ac:dyDescent="0.2">
      <c r="A510" s="759" t="s">
        <v>775</v>
      </c>
      <c r="B510" s="574" t="s">
        <v>63</v>
      </c>
      <c r="C510" s="574" t="s">
        <v>102</v>
      </c>
      <c r="D510" s="574" t="s">
        <v>119</v>
      </c>
      <c r="E510" s="574" t="s">
        <v>176</v>
      </c>
      <c r="F510" s="574" t="s">
        <v>198</v>
      </c>
      <c r="G510" s="574" t="s">
        <v>231</v>
      </c>
      <c r="H510" s="574" t="s">
        <v>101</v>
      </c>
      <c r="I510" s="574" t="s">
        <v>256</v>
      </c>
      <c r="J510" s="574" t="s">
        <v>296</v>
      </c>
      <c r="K510" s="574" t="s">
        <v>356</v>
      </c>
      <c r="L510" s="574" t="s">
        <v>399</v>
      </c>
      <c r="M510" s="574" t="s">
        <v>415</v>
      </c>
      <c r="N510" s="549"/>
      <c r="O510" s="574" t="s">
        <v>429</v>
      </c>
      <c r="P510" s="574" t="s">
        <v>439</v>
      </c>
      <c r="Q510" s="574" t="s">
        <v>446</v>
      </c>
      <c r="R510" s="574" t="s">
        <v>451</v>
      </c>
      <c r="S510" s="574" t="s">
        <v>533</v>
      </c>
      <c r="T510" s="574" t="s">
        <v>544</v>
      </c>
      <c r="U510" s="574" t="s">
        <v>579</v>
      </c>
      <c r="V510" s="574" t="s">
        <v>600</v>
      </c>
      <c r="W510" s="574" t="s">
        <v>632</v>
      </c>
      <c r="X510" s="574" t="s">
        <v>647</v>
      </c>
      <c r="Y510" s="574" t="s">
        <v>651</v>
      </c>
      <c r="Z510" s="574" t="s">
        <v>655</v>
      </c>
      <c r="AA510" s="574" t="s">
        <v>722</v>
      </c>
      <c r="AB510" s="574" t="s">
        <v>761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205.20000000000002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658.80000000000007</v>
      </c>
      <c r="E512" s="46">
        <f>IFERROR(Y87*1,"0")+IFERROR(Y88*1,"0")+IFERROR(Y89*1,"0")+IFERROR(Y93*1,"0")+IFERROR(Y94*1,"0")+IFERROR(Y95*1,"0")+IFERROR(Y96*1,"0")+IFERROR(Y97*1,"0")</f>
        <v>637.20000000000005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780.3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0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160.80000000000001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257.39999999999998</v>
      </c>
      <c r="S512" s="46">
        <f>IFERROR(Y335*1,"0")+IFERROR(Y336*1,"0")+IFERROR(Y337*1,"0")</f>
        <v>126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6525</v>
      </c>
      <c r="U512" s="46">
        <f>IFERROR(Y368*1,"0")+IFERROR(Y369*1,"0")+IFERROR(Y370*1,"0")+IFERROR(Y374*1,"0")+IFERROR(Y378*1,"0")+IFERROR(Y379*1,"0")+IFERROR(Y383*1,"0")</f>
        <v>5004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3009.6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459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2025-09-09T07:05:51Z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