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EF3846F8-5852-48AA-899C-55BCBF1CA5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1" l="1"/>
  <c r="X500" i="1"/>
  <c r="BO499" i="1"/>
  <c r="BM499" i="1"/>
  <c r="Y499" i="1"/>
  <c r="X496" i="1"/>
  <c r="X495" i="1"/>
  <c r="BO494" i="1"/>
  <c r="BM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BO483" i="1"/>
  <c r="BM483" i="1"/>
  <c r="Y483" i="1"/>
  <c r="Y485" i="1" s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Y512" i="1" s="1"/>
  <c r="P425" i="1"/>
  <c r="X422" i="1"/>
  <c r="X421" i="1"/>
  <c r="BO420" i="1"/>
  <c r="BM420" i="1"/>
  <c r="Y420" i="1"/>
  <c r="P420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Y409" i="1"/>
  <c r="X409" i="1"/>
  <c r="BP408" i="1"/>
  <c r="BO408" i="1"/>
  <c r="BN408" i="1"/>
  <c r="BM408" i="1"/>
  <c r="Z408" i="1"/>
  <c r="Z409" i="1" s="1"/>
  <c r="Y408" i="1"/>
  <c r="P408" i="1"/>
  <c r="X405" i="1"/>
  <c r="Y404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Q512" i="1" s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BP259" i="1" s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Y202" i="1" s="1"/>
  <c r="P193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X186" i="1"/>
  <c r="X185" i="1"/>
  <c r="BO184" i="1"/>
  <c r="BM184" i="1"/>
  <c r="Y184" i="1"/>
  <c r="BP184" i="1" s="1"/>
  <c r="P184" i="1"/>
  <c r="BO183" i="1"/>
  <c r="BM183" i="1"/>
  <c r="Y183" i="1"/>
  <c r="P183" i="1"/>
  <c r="X180" i="1"/>
  <c r="X179" i="1"/>
  <c r="BO178" i="1"/>
  <c r="BM178" i="1"/>
  <c r="Y178" i="1"/>
  <c r="Y179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BP150" i="1" s="1"/>
  <c r="P150" i="1"/>
  <c r="BO149" i="1"/>
  <c r="BM149" i="1"/>
  <c r="Y149" i="1"/>
  <c r="BP149" i="1" s="1"/>
  <c r="P149" i="1"/>
  <c r="BO148" i="1"/>
  <c r="BM148" i="1"/>
  <c r="Y148" i="1"/>
  <c r="Y151" i="1" s="1"/>
  <c r="P148" i="1"/>
  <c r="X146" i="1"/>
  <c r="X145" i="1"/>
  <c r="BO144" i="1"/>
  <c r="BM144" i="1"/>
  <c r="Y144" i="1"/>
  <c r="H512" i="1" s="1"/>
  <c r="P144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Y136" i="1" s="1"/>
  <c r="P133" i="1"/>
  <c r="X131" i="1"/>
  <c r="X130" i="1"/>
  <c r="BO129" i="1"/>
  <c r="BM129" i="1"/>
  <c r="Y129" i="1"/>
  <c r="BP129" i="1" s="1"/>
  <c r="P129" i="1"/>
  <c r="BO128" i="1"/>
  <c r="BM128" i="1"/>
  <c r="Y128" i="1"/>
  <c r="P128" i="1"/>
  <c r="X125" i="1"/>
  <c r="X124" i="1"/>
  <c r="BO123" i="1"/>
  <c r="BM123" i="1"/>
  <c r="Y123" i="1"/>
  <c r="BP123" i="1" s="1"/>
  <c r="P123" i="1"/>
  <c r="BO122" i="1"/>
  <c r="BM122" i="1"/>
  <c r="Y122" i="1"/>
  <c r="Y125" i="1" s="1"/>
  <c r="P122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Y113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P102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Y98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4" i="1" s="1"/>
  <c r="BM22" i="1"/>
  <c r="Y22" i="1"/>
  <c r="B512" i="1" s="1"/>
  <c r="P22" i="1"/>
  <c r="H10" i="1"/>
  <c r="A9" i="1"/>
  <c r="F10" i="1" s="1"/>
  <c r="D7" i="1"/>
  <c r="Q6" i="1"/>
  <c r="P2" i="1"/>
  <c r="BP87" i="1" l="1"/>
  <c r="BN87" i="1"/>
  <c r="Z87" i="1"/>
  <c r="BP111" i="1"/>
  <c r="BN111" i="1"/>
  <c r="Z111" i="1"/>
  <c r="BP161" i="1"/>
  <c r="BN161" i="1"/>
  <c r="Z161" i="1"/>
  <c r="BP196" i="1"/>
  <c r="BN196" i="1"/>
  <c r="Z196" i="1"/>
  <c r="BP216" i="1"/>
  <c r="BN216" i="1"/>
  <c r="Z216" i="1"/>
  <c r="BP243" i="1"/>
  <c r="BN243" i="1"/>
  <c r="Z243" i="1"/>
  <c r="BP298" i="1"/>
  <c r="BN298" i="1"/>
  <c r="Z298" i="1"/>
  <c r="BP330" i="1"/>
  <c r="BN330" i="1"/>
  <c r="Z330" i="1"/>
  <c r="BP353" i="1"/>
  <c r="BN353" i="1"/>
  <c r="Z353" i="1"/>
  <c r="BP395" i="1"/>
  <c r="BN395" i="1"/>
  <c r="Z395" i="1"/>
  <c r="BP435" i="1"/>
  <c r="BN435" i="1"/>
  <c r="Z435" i="1"/>
  <c r="BP453" i="1"/>
  <c r="BN453" i="1"/>
  <c r="Z453" i="1"/>
  <c r="BP494" i="1"/>
  <c r="BN494" i="1"/>
  <c r="Z494" i="1"/>
  <c r="Z29" i="1"/>
  <c r="BN29" i="1"/>
  <c r="Z47" i="1"/>
  <c r="Z48" i="1" s="1"/>
  <c r="BN47" i="1"/>
  <c r="BP47" i="1"/>
  <c r="Y48" i="1"/>
  <c r="Z52" i="1"/>
  <c r="BN52" i="1"/>
  <c r="Z68" i="1"/>
  <c r="BN68" i="1"/>
  <c r="BP96" i="1"/>
  <c r="BN96" i="1"/>
  <c r="Z96" i="1"/>
  <c r="BP128" i="1"/>
  <c r="BN128" i="1"/>
  <c r="Z128" i="1"/>
  <c r="BP173" i="1"/>
  <c r="BN173" i="1"/>
  <c r="Z173" i="1"/>
  <c r="Y214" i="1"/>
  <c r="BP206" i="1"/>
  <c r="BN206" i="1"/>
  <c r="Z206" i="1"/>
  <c r="Y240" i="1"/>
  <c r="Y239" i="1"/>
  <c r="BP238" i="1"/>
  <c r="BN238" i="1"/>
  <c r="Z238" i="1"/>
  <c r="Z239" i="1" s="1"/>
  <c r="BP242" i="1"/>
  <c r="BN242" i="1"/>
  <c r="Z242" i="1"/>
  <c r="BP254" i="1"/>
  <c r="BN254" i="1"/>
  <c r="Z254" i="1"/>
  <c r="BP310" i="1"/>
  <c r="BN310" i="1"/>
  <c r="Z310" i="1"/>
  <c r="BP343" i="1"/>
  <c r="BN343" i="1"/>
  <c r="Z343" i="1"/>
  <c r="BP379" i="1"/>
  <c r="BN379" i="1"/>
  <c r="Z379" i="1"/>
  <c r="BP432" i="1"/>
  <c r="BN432" i="1"/>
  <c r="Z432" i="1"/>
  <c r="BP443" i="1"/>
  <c r="BN443" i="1"/>
  <c r="Z443" i="1"/>
  <c r="BP471" i="1"/>
  <c r="BN471" i="1"/>
  <c r="Z471" i="1"/>
  <c r="Y78" i="1"/>
  <c r="F512" i="1"/>
  <c r="Y119" i="1"/>
  <c r="J512" i="1"/>
  <c r="K512" i="1"/>
  <c r="BP260" i="1"/>
  <c r="BN260" i="1"/>
  <c r="Z260" i="1"/>
  <c r="BP292" i="1"/>
  <c r="BN292" i="1"/>
  <c r="Z292" i="1"/>
  <c r="BP308" i="1"/>
  <c r="BN308" i="1"/>
  <c r="Z308" i="1"/>
  <c r="BP321" i="1"/>
  <c r="BN321" i="1"/>
  <c r="Z321" i="1"/>
  <c r="Y332" i="1"/>
  <c r="BP328" i="1"/>
  <c r="BN328" i="1"/>
  <c r="Z328" i="1"/>
  <c r="BP345" i="1"/>
  <c r="BN345" i="1"/>
  <c r="Z345" i="1"/>
  <c r="BP359" i="1"/>
  <c r="BN359" i="1"/>
  <c r="Z359" i="1"/>
  <c r="Y385" i="1"/>
  <c r="Y384" i="1"/>
  <c r="BP383" i="1"/>
  <c r="BN383" i="1"/>
  <c r="Z383" i="1"/>
  <c r="Z384" i="1" s="1"/>
  <c r="BP389" i="1"/>
  <c r="BN389" i="1"/>
  <c r="Z389" i="1"/>
  <c r="BP397" i="1"/>
  <c r="BN397" i="1"/>
  <c r="Z397" i="1"/>
  <c r="BP438" i="1"/>
  <c r="BN438" i="1"/>
  <c r="Z438" i="1"/>
  <c r="Y451" i="1"/>
  <c r="BP447" i="1"/>
  <c r="BN447" i="1"/>
  <c r="Z447" i="1"/>
  <c r="Z450" i="1" s="1"/>
  <c r="BP463" i="1"/>
  <c r="BN463" i="1"/>
  <c r="Z463" i="1"/>
  <c r="BP484" i="1"/>
  <c r="BN484" i="1"/>
  <c r="Z484" i="1"/>
  <c r="BP488" i="1"/>
  <c r="BN488" i="1"/>
  <c r="Z488" i="1"/>
  <c r="X503" i="1"/>
  <c r="X505" i="1" s="1"/>
  <c r="X506" i="1"/>
  <c r="Z27" i="1"/>
  <c r="BN27" i="1"/>
  <c r="Z31" i="1"/>
  <c r="BN31" i="1"/>
  <c r="Z43" i="1"/>
  <c r="BN43" i="1"/>
  <c r="Z54" i="1"/>
  <c r="BN54" i="1"/>
  <c r="Z62" i="1"/>
  <c r="BN62" i="1"/>
  <c r="Y70" i="1"/>
  <c r="Z74" i="1"/>
  <c r="BN74" i="1"/>
  <c r="Z82" i="1"/>
  <c r="BN82" i="1"/>
  <c r="Z89" i="1"/>
  <c r="BN89" i="1"/>
  <c r="Z94" i="1"/>
  <c r="BN94" i="1"/>
  <c r="Z103" i="1"/>
  <c r="BN103" i="1"/>
  <c r="Z109" i="1"/>
  <c r="BN109" i="1"/>
  <c r="BP109" i="1"/>
  <c r="Z115" i="1"/>
  <c r="BN115" i="1"/>
  <c r="BP115" i="1"/>
  <c r="Z123" i="1"/>
  <c r="BN123" i="1"/>
  <c r="Z134" i="1"/>
  <c r="BN134" i="1"/>
  <c r="Y140" i="1"/>
  <c r="Z149" i="1"/>
  <c r="BN149" i="1"/>
  <c r="I512" i="1"/>
  <c r="Y169" i="1"/>
  <c r="Z163" i="1"/>
  <c r="BN163" i="1"/>
  <c r="Z167" i="1"/>
  <c r="BN167" i="1"/>
  <c r="Y175" i="1"/>
  <c r="Z184" i="1"/>
  <c r="BN184" i="1"/>
  <c r="Y190" i="1"/>
  <c r="Z194" i="1"/>
  <c r="BN194" i="1"/>
  <c r="Z198" i="1"/>
  <c r="BN198" i="1"/>
  <c r="Z204" i="1"/>
  <c r="BN204" i="1"/>
  <c r="BP204" i="1"/>
  <c r="Z208" i="1"/>
  <c r="BN208" i="1"/>
  <c r="Z212" i="1"/>
  <c r="BN212" i="1"/>
  <c r="Y218" i="1"/>
  <c r="Z223" i="1"/>
  <c r="BN223" i="1"/>
  <c r="Z228" i="1"/>
  <c r="BN228" i="1"/>
  <c r="Z245" i="1"/>
  <c r="BN245" i="1"/>
  <c r="L512" i="1"/>
  <c r="Z252" i="1"/>
  <c r="BN252" i="1"/>
  <c r="Z259" i="1"/>
  <c r="BN259" i="1"/>
  <c r="BP268" i="1"/>
  <c r="BN268" i="1"/>
  <c r="Z268" i="1"/>
  <c r="BP300" i="1"/>
  <c r="BN300" i="1"/>
  <c r="Z300" i="1"/>
  <c r="BP316" i="1"/>
  <c r="BN316" i="1"/>
  <c r="Z316" i="1"/>
  <c r="BP322" i="1"/>
  <c r="BN322" i="1"/>
  <c r="Z322" i="1"/>
  <c r="Y331" i="1"/>
  <c r="BP337" i="1"/>
  <c r="BN337" i="1"/>
  <c r="Z337" i="1"/>
  <c r="BP349" i="1"/>
  <c r="BN349" i="1"/>
  <c r="Z349" i="1"/>
  <c r="BP369" i="1"/>
  <c r="BN369" i="1"/>
  <c r="Z369" i="1"/>
  <c r="BP393" i="1"/>
  <c r="BN393" i="1"/>
  <c r="Z393" i="1"/>
  <c r="BP414" i="1"/>
  <c r="BN414" i="1"/>
  <c r="Z414" i="1"/>
  <c r="BP441" i="1"/>
  <c r="BN441" i="1"/>
  <c r="Z441" i="1"/>
  <c r="Y450" i="1"/>
  <c r="BP455" i="1"/>
  <c r="BN455" i="1"/>
  <c r="Z455" i="1"/>
  <c r="BP473" i="1"/>
  <c r="BN473" i="1"/>
  <c r="Z473" i="1"/>
  <c r="Y480" i="1"/>
  <c r="H9" i="1"/>
  <c r="A10" i="1"/>
  <c r="Y24" i="1"/>
  <c r="Y32" i="1"/>
  <c r="Y44" i="1"/>
  <c r="Y59" i="1"/>
  <c r="Y65" i="1"/>
  <c r="Y71" i="1"/>
  <c r="Y79" i="1"/>
  <c r="Y83" i="1"/>
  <c r="Y90" i="1"/>
  <c r="Y99" i="1"/>
  <c r="Y106" i="1"/>
  <c r="Y112" i="1"/>
  <c r="Y120" i="1"/>
  <c r="Y124" i="1"/>
  <c r="Y131" i="1"/>
  <c r="Y135" i="1"/>
  <c r="Y141" i="1"/>
  <c r="Y146" i="1"/>
  <c r="Y152" i="1"/>
  <c r="Y158" i="1"/>
  <c r="Y170" i="1"/>
  <c r="Y176" i="1"/>
  <c r="Y180" i="1"/>
  <c r="Y185" i="1"/>
  <c r="Y191" i="1"/>
  <c r="Y201" i="1"/>
  <c r="Y213" i="1"/>
  <c r="Y219" i="1"/>
  <c r="Y232" i="1"/>
  <c r="Y236" i="1"/>
  <c r="Z246" i="1"/>
  <c r="BP244" i="1"/>
  <c r="BN244" i="1"/>
  <c r="Z244" i="1"/>
  <c r="BP253" i="1"/>
  <c r="BN253" i="1"/>
  <c r="Z253" i="1"/>
  <c r="BP262" i="1"/>
  <c r="BN262" i="1"/>
  <c r="Z262" i="1"/>
  <c r="Y264" i="1"/>
  <c r="O512" i="1"/>
  <c r="Y270" i="1"/>
  <c r="BP267" i="1"/>
  <c r="BN267" i="1"/>
  <c r="Z267" i="1"/>
  <c r="BP290" i="1"/>
  <c r="BN290" i="1"/>
  <c r="Z290" i="1"/>
  <c r="BP336" i="1"/>
  <c r="BN336" i="1"/>
  <c r="Z336" i="1"/>
  <c r="Y338" i="1"/>
  <c r="BP370" i="1"/>
  <c r="BN370" i="1"/>
  <c r="Z370" i="1"/>
  <c r="Y372" i="1"/>
  <c r="Y375" i="1"/>
  <c r="BP374" i="1"/>
  <c r="BN374" i="1"/>
  <c r="Z374" i="1"/>
  <c r="Z375" i="1" s="1"/>
  <c r="Y376" i="1"/>
  <c r="Y381" i="1"/>
  <c r="BP378" i="1"/>
  <c r="BN378" i="1"/>
  <c r="Z378" i="1"/>
  <c r="Y380" i="1"/>
  <c r="F9" i="1"/>
  <c r="J9" i="1"/>
  <c r="Z22" i="1"/>
  <c r="Z23" i="1" s="1"/>
  <c r="BN22" i="1"/>
  <c r="BP22" i="1"/>
  <c r="Y23" i="1"/>
  <c r="X502" i="1"/>
  <c r="Z26" i="1"/>
  <c r="BN26" i="1"/>
  <c r="BP26" i="1"/>
  <c r="Z28" i="1"/>
  <c r="BN28" i="1"/>
  <c r="Z30" i="1"/>
  <c r="BN30" i="1"/>
  <c r="C512" i="1"/>
  <c r="Z42" i="1"/>
  <c r="Z44" i="1" s="1"/>
  <c r="BN42" i="1"/>
  <c r="Y45" i="1"/>
  <c r="D512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Z77" i="1"/>
  <c r="BN77" i="1"/>
  <c r="Z81" i="1"/>
  <c r="Z83" i="1" s="1"/>
  <c r="BN81" i="1"/>
  <c r="BP81" i="1"/>
  <c r="E512" i="1"/>
  <c r="Z88" i="1"/>
  <c r="Z90" i="1" s="1"/>
  <c r="BN88" i="1"/>
  <c r="Y91" i="1"/>
  <c r="Z93" i="1"/>
  <c r="BN93" i="1"/>
  <c r="BP93" i="1"/>
  <c r="Z95" i="1"/>
  <c r="BN95" i="1"/>
  <c r="Z97" i="1"/>
  <c r="BN97" i="1"/>
  <c r="Z102" i="1"/>
  <c r="BN102" i="1"/>
  <c r="BP102" i="1"/>
  <c r="Z104" i="1"/>
  <c r="BN104" i="1"/>
  <c r="Y107" i="1"/>
  <c r="Z110" i="1"/>
  <c r="Z112" i="1" s="1"/>
  <c r="BN110" i="1"/>
  <c r="Z116" i="1"/>
  <c r="BN116" i="1"/>
  <c r="Z118" i="1"/>
  <c r="BN118" i="1"/>
  <c r="Z122" i="1"/>
  <c r="Z124" i="1" s="1"/>
  <c r="BN122" i="1"/>
  <c r="BP122" i="1"/>
  <c r="G512" i="1"/>
  <c r="Z129" i="1"/>
  <c r="Z130" i="1" s="1"/>
  <c r="BN129" i="1"/>
  <c r="Y130" i="1"/>
  <c r="Z133" i="1"/>
  <c r="Z135" i="1" s="1"/>
  <c r="BN133" i="1"/>
  <c r="BP133" i="1"/>
  <c r="Z139" i="1"/>
  <c r="Z140" i="1" s="1"/>
  <c r="BN139" i="1"/>
  <c r="Z144" i="1"/>
  <c r="Z145" i="1" s="1"/>
  <c r="BN144" i="1"/>
  <c r="BP144" i="1"/>
  <c r="Y145" i="1"/>
  <c r="Z148" i="1"/>
  <c r="BN148" i="1"/>
  <c r="BP148" i="1"/>
  <c r="Z150" i="1"/>
  <c r="BN150" i="1"/>
  <c r="Z156" i="1"/>
  <c r="Z157" i="1" s="1"/>
  <c r="BN156" i="1"/>
  <c r="BP156" i="1"/>
  <c r="Y157" i="1"/>
  <c r="Z160" i="1"/>
  <c r="BN160" i="1"/>
  <c r="BP160" i="1"/>
  <c r="Z162" i="1"/>
  <c r="BN162" i="1"/>
  <c r="Z164" i="1"/>
  <c r="BN164" i="1"/>
  <c r="Z166" i="1"/>
  <c r="BN166" i="1"/>
  <c r="Z168" i="1"/>
  <c r="BN168" i="1"/>
  <c r="Z172" i="1"/>
  <c r="BN172" i="1"/>
  <c r="BP172" i="1"/>
  <c r="Z174" i="1"/>
  <c r="BN174" i="1"/>
  <c r="Z178" i="1"/>
  <c r="Z179" i="1" s="1"/>
  <c r="BN178" i="1"/>
  <c r="BP178" i="1"/>
  <c r="Z183" i="1"/>
  <c r="Z185" i="1" s="1"/>
  <c r="BN183" i="1"/>
  <c r="BP183" i="1"/>
  <c r="Y186" i="1"/>
  <c r="Z189" i="1"/>
  <c r="Z190" i="1" s="1"/>
  <c r="BN189" i="1"/>
  <c r="Z193" i="1"/>
  <c r="BN193" i="1"/>
  <c r="BP193" i="1"/>
  <c r="Z195" i="1"/>
  <c r="BN195" i="1"/>
  <c r="Z197" i="1"/>
  <c r="BN197" i="1"/>
  <c r="Z199" i="1"/>
  <c r="BN199" i="1"/>
  <c r="Z205" i="1"/>
  <c r="BN205" i="1"/>
  <c r="Z207" i="1"/>
  <c r="BN207" i="1"/>
  <c r="Z209" i="1"/>
  <c r="BN209" i="1"/>
  <c r="Z211" i="1"/>
  <c r="BN211" i="1"/>
  <c r="Z217" i="1"/>
  <c r="Z218" i="1" s="1"/>
  <c r="BN217" i="1"/>
  <c r="Z222" i="1"/>
  <c r="BN222" i="1"/>
  <c r="BP222" i="1"/>
  <c r="Z224" i="1"/>
  <c r="BN224" i="1"/>
  <c r="Z227" i="1"/>
  <c r="BN227" i="1"/>
  <c r="Z229" i="1"/>
  <c r="BN229" i="1"/>
  <c r="Z230" i="1"/>
  <c r="BN230" i="1"/>
  <c r="Y231" i="1"/>
  <c r="Z234" i="1"/>
  <c r="Z235" i="1" s="1"/>
  <c r="BN234" i="1"/>
  <c r="BP234" i="1"/>
  <c r="Y247" i="1"/>
  <c r="Y246" i="1"/>
  <c r="BP251" i="1"/>
  <c r="BN251" i="1"/>
  <c r="Z251" i="1"/>
  <c r="Z255" i="1" s="1"/>
  <c r="Y255" i="1"/>
  <c r="BP261" i="1"/>
  <c r="BN261" i="1"/>
  <c r="Z261" i="1"/>
  <c r="Z263" i="1" s="1"/>
  <c r="BP269" i="1"/>
  <c r="BN269" i="1"/>
  <c r="Z269" i="1"/>
  <c r="Y271" i="1"/>
  <c r="P512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Y284" i="1"/>
  <c r="BP283" i="1"/>
  <c r="BN283" i="1"/>
  <c r="Z283" i="1"/>
  <c r="Z284" i="1" s="1"/>
  <c r="Y285" i="1"/>
  <c r="R512" i="1"/>
  <c r="Y294" i="1"/>
  <c r="BP288" i="1"/>
  <c r="BN288" i="1"/>
  <c r="Z288" i="1"/>
  <c r="BP293" i="1"/>
  <c r="BN293" i="1"/>
  <c r="Z293" i="1"/>
  <c r="Y295" i="1"/>
  <c r="Y304" i="1"/>
  <c r="BP297" i="1"/>
  <c r="BN297" i="1"/>
  <c r="Z297" i="1"/>
  <c r="Y305" i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Y325" i="1"/>
  <c r="BP346" i="1"/>
  <c r="BN346" i="1"/>
  <c r="Z346" i="1"/>
  <c r="Y350" i="1"/>
  <c r="BP354" i="1"/>
  <c r="BN354" i="1"/>
  <c r="Z354" i="1"/>
  <c r="Z355" i="1" s="1"/>
  <c r="Y356" i="1"/>
  <c r="Y361" i="1"/>
  <c r="BP358" i="1"/>
  <c r="BN358" i="1"/>
  <c r="Z358" i="1"/>
  <c r="Z360" i="1" s="1"/>
  <c r="Y360" i="1"/>
  <c r="BP392" i="1"/>
  <c r="BN392" i="1"/>
  <c r="Z392" i="1"/>
  <c r="BP396" i="1"/>
  <c r="BN396" i="1"/>
  <c r="Z396" i="1"/>
  <c r="BP413" i="1"/>
  <c r="BN413" i="1"/>
  <c r="Z413" i="1"/>
  <c r="Y417" i="1"/>
  <c r="BP433" i="1"/>
  <c r="BN433" i="1"/>
  <c r="Z433" i="1"/>
  <c r="BP436" i="1"/>
  <c r="BN436" i="1"/>
  <c r="Z436" i="1"/>
  <c r="BP454" i="1"/>
  <c r="BN454" i="1"/>
  <c r="Z454" i="1"/>
  <c r="BP458" i="1"/>
  <c r="BN458" i="1"/>
  <c r="Z458" i="1"/>
  <c r="Y460" i="1"/>
  <c r="Y465" i="1"/>
  <c r="BP462" i="1"/>
  <c r="BN462" i="1"/>
  <c r="Z462" i="1"/>
  <c r="Y466" i="1"/>
  <c r="BP472" i="1"/>
  <c r="BN472" i="1"/>
  <c r="Z472" i="1"/>
  <c r="Y256" i="1"/>
  <c r="M512" i="1"/>
  <c r="Y263" i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Z318" i="1" s="1"/>
  <c r="Y326" i="1"/>
  <c r="BP329" i="1"/>
  <c r="BN329" i="1"/>
  <c r="Z329" i="1"/>
  <c r="Z331" i="1" s="1"/>
  <c r="S512" i="1"/>
  <c r="BP344" i="1"/>
  <c r="BN344" i="1"/>
  <c r="Z344" i="1"/>
  <c r="BP348" i="1"/>
  <c r="BN348" i="1"/>
  <c r="Z348" i="1"/>
  <c r="Y355" i="1"/>
  <c r="Y364" i="1"/>
  <c r="BP363" i="1"/>
  <c r="BN363" i="1"/>
  <c r="Z363" i="1"/>
  <c r="Z364" i="1" s="1"/>
  <c r="Y365" i="1"/>
  <c r="Y371" i="1"/>
  <c r="BP368" i="1"/>
  <c r="BN368" i="1"/>
  <c r="Z368" i="1"/>
  <c r="BP390" i="1"/>
  <c r="BN390" i="1"/>
  <c r="Z390" i="1"/>
  <c r="BP394" i="1"/>
  <c r="BN394" i="1"/>
  <c r="Z394" i="1"/>
  <c r="BP398" i="1"/>
  <c r="BN398" i="1"/>
  <c r="Z398" i="1"/>
  <c r="Y400" i="1"/>
  <c r="Y405" i="1"/>
  <c r="BP402" i="1"/>
  <c r="BN402" i="1"/>
  <c r="Z402" i="1"/>
  <c r="Z404" i="1" s="1"/>
  <c r="W512" i="1"/>
  <c r="Y416" i="1"/>
  <c r="BP415" i="1"/>
  <c r="BN415" i="1"/>
  <c r="Z415" i="1"/>
  <c r="X512" i="1"/>
  <c r="Y421" i="1"/>
  <c r="BP420" i="1"/>
  <c r="BN420" i="1"/>
  <c r="Z420" i="1"/>
  <c r="Z421" i="1" s="1"/>
  <c r="Y422" i="1"/>
  <c r="Y426" i="1"/>
  <c r="BP425" i="1"/>
  <c r="BN425" i="1"/>
  <c r="Z425" i="1"/>
  <c r="Z426" i="1" s="1"/>
  <c r="Y427" i="1"/>
  <c r="Z512" i="1"/>
  <c r="Y445" i="1"/>
  <c r="Y444" i="1"/>
  <c r="BP431" i="1"/>
  <c r="BN431" i="1"/>
  <c r="Z431" i="1"/>
  <c r="BP434" i="1"/>
  <c r="BN434" i="1"/>
  <c r="Z434" i="1"/>
  <c r="BP439" i="1"/>
  <c r="BN439" i="1"/>
  <c r="Z439" i="1"/>
  <c r="BP442" i="1"/>
  <c r="BN442" i="1"/>
  <c r="Z442" i="1"/>
  <c r="BP489" i="1"/>
  <c r="BN489" i="1"/>
  <c r="Z489" i="1"/>
  <c r="Z490" i="1" s="1"/>
  <c r="Y491" i="1"/>
  <c r="Y496" i="1"/>
  <c r="BP493" i="1"/>
  <c r="BN493" i="1"/>
  <c r="Z493" i="1"/>
  <c r="Z495" i="1" s="1"/>
  <c r="Y495" i="1"/>
  <c r="U512" i="1"/>
  <c r="Y339" i="1"/>
  <c r="T512" i="1"/>
  <c r="Y351" i="1"/>
  <c r="V512" i="1"/>
  <c r="Y399" i="1"/>
  <c r="Y410" i="1"/>
  <c r="BP437" i="1"/>
  <c r="BN437" i="1"/>
  <c r="Z437" i="1"/>
  <c r="BP440" i="1"/>
  <c r="BN440" i="1"/>
  <c r="Z440" i="1"/>
  <c r="BP448" i="1"/>
  <c r="BN448" i="1"/>
  <c r="Z448" i="1"/>
  <c r="Y459" i="1"/>
  <c r="BP456" i="1"/>
  <c r="BN456" i="1"/>
  <c r="Z456" i="1"/>
  <c r="BP464" i="1"/>
  <c r="BN464" i="1"/>
  <c r="Z464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Y490" i="1"/>
  <c r="AB512" i="1"/>
  <c r="Y500" i="1"/>
  <c r="BP499" i="1"/>
  <c r="BN499" i="1"/>
  <c r="Z499" i="1"/>
  <c r="Z500" i="1" s="1"/>
  <c r="Y501" i="1"/>
  <c r="AA512" i="1"/>
  <c r="Z485" i="1" l="1"/>
  <c r="Z380" i="1"/>
  <c r="Z399" i="1"/>
  <c r="Z459" i="1"/>
  <c r="Z416" i="1"/>
  <c r="Z119" i="1"/>
  <c r="Z58" i="1"/>
  <c r="Z474" i="1"/>
  <c r="Z371" i="1"/>
  <c r="Z350" i="1"/>
  <c r="Z325" i="1"/>
  <c r="Z231" i="1"/>
  <c r="Z213" i="1"/>
  <c r="Z169" i="1"/>
  <c r="Z98" i="1"/>
  <c r="Z78" i="1"/>
  <c r="Z64" i="1"/>
  <c r="Z338" i="1"/>
  <c r="Z312" i="1"/>
  <c r="Z304" i="1"/>
  <c r="Z294" i="1"/>
  <c r="Z201" i="1"/>
  <c r="Z175" i="1"/>
  <c r="Z151" i="1"/>
  <c r="Z106" i="1"/>
  <c r="Z70" i="1"/>
  <c r="Z32" i="1"/>
  <c r="Y506" i="1"/>
  <c r="Y503" i="1"/>
  <c r="Z270" i="1"/>
  <c r="Z444" i="1"/>
  <c r="Z465" i="1"/>
  <c r="Y504" i="1"/>
  <c r="Y502" i="1"/>
  <c r="Z507" i="1" l="1"/>
  <c r="Y505" i="1"/>
</calcChain>
</file>

<file path=xl/sharedStrings.xml><?xml version="1.0" encoding="utf-8"?>
<sst xmlns="http://schemas.openxmlformats.org/spreadsheetml/2006/main" count="2216" uniqueCount="792">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</sst>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9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28" t="s">
        <v>0</v>
      </c>
      <c r="E1" s="583"/>
      <c r="F1" s="583"/>
      <c r="G1" s="12" t="s">
        <v>1</v>
      </c>
      <c r="H1" s="628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72" t="s">
        <v>8</v>
      </c>
      <c r="B5" s="594"/>
      <c r="C5" s="595"/>
      <c r="D5" s="632"/>
      <c r="E5" s="633"/>
      <c r="F5" s="839" t="s">
        <v>9</v>
      </c>
      <c r="G5" s="595"/>
      <c r="H5" s="632"/>
      <c r="I5" s="782"/>
      <c r="J5" s="782"/>
      <c r="K5" s="782"/>
      <c r="L5" s="782"/>
      <c r="M5" s="633"/>
      <c r="N5" s="58"/>
      <c r="P5" s="24" t="s">
        <v>10</v>
      </c>
      <c r="Q5" s="854">
        <v>45911</v>
      </c>
      <c r="R5" s="670"/>
      <c r="T5" s="711" t="s">
        <v>11</v>
      </c>
      <c r="U5" s="701"/>
      <c r="V5" s="713" t="s">
        <v>12</v>
      </c>
      <c r="W5" s="670"/>
      <c r="AB5" s="51"/>
      <c r="AC5" s="51"/>
      <c r="AD5" s="51"/>
      <c r="AE5" s="51"/>
    </row>
    <row r="6" spans="1:32" s="545" customFormat="1" ht="24" customHeight="1" x14ac:dyDescent="0.2">
      <c r="A6" s="672" t="s">
        <v>13</v>
      </c>
      <c r="B6" s="594"/>
      <c r="C6" s="595"/>
      <c r="D6" s="785" t="s">
        <v>14</v>
      </c>
      <c r="E6" s="786"/>
      <c r="F6" s="786"/>
      <c r="G6" s="786"/>
      <c r="H6" s="786"/>
      <c r="I6" s="786"/>
      <c r="J6" s="786"/>
      <c r="K6" s="786"/>
      <c r="L6" s="786"/>
      <c r="M6" s="670"/>
      <c r="N6" s="59"/>
      <c r="P6" s="24" t="s">
        <v>15</v>
      </c>
      <c r="Q6" s="866" t="str">
        <f>IF(Q5=0," ",CHOOSE(WEEKDAY(Q5,2),"Понедельник","Вторник","Среда","Четверг","Пятница","Суббота","Воскресенье"))</f>
        <v>Четверг</v>
      </c>
      <c r="R6" s="556"/>
      <c r="T6" s="720" t="s">
        <v>16</v>
      </c>
      <c r="U6" s="701"/>
      <c r="V6" s="769" t="s">
        <v>17</v>
      </c>
      <c r="W6" s="604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65"/>
      <c r="U7" s="701"/>
      <c r="V7" s="770"/>
      <c r="W7" s="771"/>
      <c r="AB7" s="51"/>
      <c r="AC7" s="51"/>
      <c r="AD7" s="51"/>
      <c r="AE7" s="51"/>
    </row>
    <row r="8" spans="1:32" s="545" customFormat="1" ht="25.5" customHeight="1" x14ac:dyDescent="0.2">
      <c r="A8" s="880" t="s">
        <v>18</v>
      </c>
      <c r="B8" s="570"/>
      <c r="C8" s="571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9">
        <v>0.41666666666666669</v>
      </c>
      <c r="R8" s="615"/>
      <c r="T8" s="565"/>
      <c r="U8" s="701"/>
      <c r="V8" s="770"/>
      <c r="W8" s="771"/>
      <c r="AB8" s="51"/>
      <c r="AC8" s="51"/>
      <c r="AD8" s="51"/>
      <c r="AE8" s="51"/>
    </row>
    <row r="9" spans="1:32" s="545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7"/>
      <c r="E9" s="573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72" t="str">
        <f>IF(AND($A$9="Тип доверенности/получателя при получении в адресе перегруза:",$D$9="Разовая доверенность"),"Введите ФИО","")</f>
        <v/>
      </c>
      <c r="I9" s="573"/>
      <c r="J9" s="5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3"/>
      <c r="L9" s="573"/>
      <c r="M9" s="573"/>
      <c r="N9" s="543"/>
      <c r="P9" s="26" t="s">
        <v>21</v>
      </c>
      <c r="Q9" s="667"/>
      <c r="R9" s="668"/>
      <c r="T9" s="565"/>
      <c r="U9" s="701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7"/>
      <c r="E10" s="573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64" t="str">
        <f>IFERROR(VLOOKUP($D$10,Proxy,2,FALSE),"")</f>
        <v/>
      </c>
      <c r="I10" s="565"/>
      <c r="J10" s="565"/>
      <c r="K10" s="565"/>
      <c r="L10" s="565"/>
      <c r="M10" s="565"/>
      <c r="N10" s="544"/>
      <c r="P10" s="26" t="s">
        <v>22</v>
      </c>
      <c r="Q10" s="721"/>
      <c r="R10" s="722"/>
      <c r="U10" s="24" t="s">
        <v>23</v>
      </c>
      <c r="V10" s="603" t="s">
        <v>24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05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05" t="s">
        <v>29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30</v>
      </c>
      <c r="Q12" s="679"/>
      <c r="R12" s="615"/>
      <c r="S12" s="23"/>
      <c r="U12" s="24"/>
      <c r="V12" s="583"/>
      <c r="W12" s="565"/>
      <c r="AB12" s="51"/>
      <c r="AC12" s="51"/>
      <c r="AD12" s="51"/>
      <c r="AE12" s="51"/>
    </row>
    <row r="13" spans="1:32" s="545" customFormat="1" ht="23.25" customHeight="1" x14ac:dyDescent="0.2">
      <c r="A13" s="705" t="s">
        <v>31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32</v>
      </c>
      <c r="Q13" s="805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05" t="s">
        <v>33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38" t="s">
        <v>34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6" t="s">
        <v>35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36</v>
      </c>
      <c r="B17" s="597" t="s">
        <v>37</v>
      </c>
      <c r="C17" s="685" t="s">
        <v>38</v>
      </c>
      <c r="D17" s="597" t="s">
        <v>39</v>
      </c>
      <c r="E17" s="652"/>
      <c r="F17" s="597" t="s">
        <v>40</v>
      </c>
      <c r="G17" s="597" t="s">
        <v>41</v>
      </c>
      <c r="H17" s="597" t="s">
        <v>42</v>
      </c>
      <c r="I17" s="597" t="s">
        <v>43</v>
      </c>
      <c r="J17" s="597" t="s">
        <v>44</v>
      </c>
      <c r="K17" s="597" t="s">
        <v>45</v>
      </c>
      <c r="L17" s="597" t="s">
        <v>46</v>
      </c>
      <c r="M17" s="597" t="s">
        <v>47</v>
      </c>
      <c r="N17" s="597" t="s">
        <v>48</v>
      </c>
      <c r="O17" s="597" t="s">
        <v>49</v>
      </c>
      <c r="P17" s="597" t="s">
        <v>50</v>
      </c>
      <c r="Q17" s="651"/>
      <c r="R17" s="651"/>
      <c r="S17" s="651"/>
      <c r="T17" s="652"/>
      <c r="U17" s="879" t="s">
        <v>51</v>
      </c>
      <c r="V17" s="595"/>
      <c r="W17" s="597" t="s">
        <v>52</v>
      </c>
      <c r="X17" s="597" t="s">
        <v>53</v>
      </c>
      <c r="Y17" s="877" t="s">
        <v>54</v>
      </c>
      <c r="Z17" s="780" t="s">
        <v>55</v>
      </c>
      <c r="AA17" s="762" t="s">
        <v>56</v>
      </c>
      <c r="AB17" s="762" t="s">
        <v>57</v>
      </c>
      <c r="AC17" s="762" t="s">
        <v>58</v>
      </c>
      <c r="AD17" s="762" t="s">
        <v>59</v>
      </c>
      <c r="AE17" s="834"/>
      <c r="AF17" s="835"/>
      <c r="AG17" s="66"/>
      <c r="BD17" s="65" t="s">
        <v>60</v>
      </c>
    </row>
    <row r="18" spans="1:68" ht="14.25" customHeight="1" x14ac:dyDescent="0.2">
      <c r="A18" s="598"/>
      <c r="B18" s="598"/>
      <c r="C18" s="598"/>
      <c r="D18" s="653"/>
      <c r="E18" s="655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3"/>
      <c r="Q18" s="654"/>
      <c r="R18" s="654"/>
      <c r="S18" s="654"/>
      <c r="T18" s="655"/>
      <c r="U18" s="67" t="s">
        <v>61</v>
      </c>
      <c r="V18" s="67" t="s">
        <v>62</v>
      </c>
      <c r="W18" s="598"/>
      <c r="X18" s="598"/>
      <c r="Y18" s="878"/>
      <c r="Z18" s="781"/>
      <c r="AA18" s="763"/>
      <c r="AB18" s="763"/>
      <c r="AC18" s="763"/>
      <c r="AD18" s="836"/>
      <c r="AE18" s="837"/>
      <c r="AF18" s="838"/>
      <c r="AG18" s="66"/>
      <c r="BD18" s="65"/>
    </row>
    <row r="19" spans="1:68" ht="27.75" customHeight="1" x14ac:dyDescent="0.2">
      <c r="A19" s="611" t="s">
        <v>63</v>
      </c>
      <c r="B19" s="612"/>
      <c r="C19" s="612"/>
      <c r="D19" s="612"/>
      <c r="E19" s="612"/>
      <c r="F19" s="612"/>
      <c r="G19" s="612"/>
      <c r="H19" s="612"/>
      <c r="I19" s="612"/>
      <c r="J19" s="612"/>
      <c r="K19" s="612"/>
      <c r="L19" s="612"/>
      <c r="M19" s="612"/>
      <c r="N19" s="612"/>
      <c r="O19" s="612"/>
      <c r="P19" s="612"/>
      <c r="Q19" s="612"/>
      <c r="R19" s="612"/>
      <c r="S19" s="612"/>
      <c r="T19" s="612"/>
      <c r="U19" s="612"/>
      <c r="V19" s="612"/>
      <c r="W19" s="612"/>
      <c r="X19" s="612"/>
      <c r="Y19" s="612"/>
      <c r="Z19" s="612"/>
      <c r="AA19" s="48"/>
      <c r="AB19" s="48"/>
      <c r="AC19" s="48"/>
    </row>
    <row r="20" spans="1:68" ht="16.5" customHeight="1" x14ac:dyDescent="0.25">
      <c r="A20" s="609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6"/>
      <c r="AB20" s="546"/>
      <c r="AC20" s="546"/>
    </row>
    <row r="21" spans="1:68" ht="14.25" customHeight="1" x14ac:dyDescent="0.25">
      <c r="A21" s="568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7"/>
      <c r="AB21" s="547"/>
      <c r="AC21" s="54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4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66"/>
      <c r="P23" s="569" t="s">
        <v>71</v>
      </c>
      <c r="Q23" s="570"/>
      <c r="R23" s="570"/>
      <c r="S23" s="570"/>
      <c r="T23" s="570"/>
      <c r="U23" s="570"/>
      <c r="V23" s="571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66"/>
      <c r="P24" s="569" t="s">
        <v>71</v>
      </c>
      <c r="Q24" s="570"/>
      <c r="R24" s="570"/>
      <c r="S24" s="570"/>
      <c r="T24" s="570"/>
      <c r="U24" s="570"/>
      <c r="V24" s="571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8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7"/>
      <c r="AB25" s="547"/>
      <c r="AC25" s="54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0</v>
      </c>
      <c r="Y30" s="55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4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66"/>
      <c r="P32" s="569" t="s">
        <v>71</v>
      </c>
      <c r="Q32" s="570"/>
      <c r="R32" s="570"/>
      <c r="S32" s="570"/>
      <c r="T32" s="570"/>
      <c r="U32" s="570"/>
      <c r="V32" s="571"/>
      <c r="W32" s="37" t="s">
        <v>72</v>
      </c>
      <c r="X32" s="553">
        <f>IFERROR(X26/H26,"0")+IFERROR(X27/H27,"0")+IFERROR(X28/H28,"0")+IFERROR(X29/H29,"0")+IFERROR(X30/H30,"0")+IFERROR(X31/H31,"0")</f>
        <v>0</v>
      </c>
      <c r="Y32" s="553">
        <f>IFERROR(Y26/H26,"0")+IFERROR(Y27/H27,"0")+IFERROR(Y28/H28,"0")+IFERROR(Y29/H29,"0")+IFERROR(Y30/H30,"0")+IFERROR(Y31/H31,"0")</f>
        <v>0</v>
      </c>
      <c r="Z32" s="553">
        <f>IFERROR(IF(Z26="",0,Z26),"0")+IFERROR(IF(Z27="",0,Z27),"0")+IFERROR(IF(Z28="",0,Z28),"0")+IFERROR(IF(Z29="",0,Z29),"0")+IFERROR(IF(Z30="",0,Z30),"0")+IFERROR(IF(Z31="",0,Z31),"0")</f>
        <v>0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6"/>
      <c r="P33" s="569" t="s">
        <v>71</v>
      </c>
      <c r="Q33" s="570"/>
      <c r="R33" s="570"/>
      <c r="S33" s="570"/>
      <c r="T33" s="570"/>
      <c r="U33" s="570"/>
      <c r="V33" s="571"/>
      <c r="W33" s="37" t="s">
        <v>69</v>
      </c>
      <c r="X33" s="553">
        <f>IFERROR(SUM(X26:X31),"0")</f>
        <v>0</v>
      </c>
      <c r="Y33" s="553">
        <f>IFERROR(SUM(Y26:Y31),"0")</f>
        <v>0</v>
      </c>
      <c r="Z33" s="37"/>
      <c r="AA33" s="554"/>
      <c r="AB33" s="554"/>
      <c r="AC33" s="554"/>
    </row>
    <row r="34" spans="1:68" ht="14.25" customHeight="1" x14ac:dyDescent="0.25">
      <c r="A34" s="568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7"/>
      <c r="AB34" s="547"/>
      <c r="AC34" s="54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4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6"/>
      <c r="P36" s="569" t="s">
        <v>71</v>
      </c>
      <c r="Q36" s="570"/>
      <c r="R36" s="570"/>
      <c r="S36" s="570"/>
      <c r="T36" s="570"/>
      <c r="U36" s="570"/>
      <c r="V36" s="571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66"/>
      <c r="P37" s="569" t="s">
        <v>71</v>
      </c>
      <c r="Q37" s="570"/>
      <c r="R37" s="570"/>
      <c r="S37" s="570"/>
      <c r="T37" s="570"/>
      <c r="U37" s="570"/>
      <c r="V37" s="571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1" t="s">
        <v>101</v>
      </c>
      <c r="B38" s="612"/>
      <c r="C38" s="612"/>
      <c r="D38" s="612"/>
      <c r="E38" s="612"/>
      <c r="F38" s="612"/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2"/>
      <c r="S38" s="612"/>
      <c r="T38" s="612"/>
      <c r="U38" s="612"/>
      <c r="V38" s="612"/>
      <c r="W38" s="612"/>
      <c r="X38" s="612"/>
      <c r="Y38" s="612"/>
      <c r="Z38" s="612"/>
      <c r="AA38" s="48"/>
      <c r="AB38" s="48"/>
      <c r="AC38" s="48"/>
    </row>
    <row r="39" spans="1:68" ht="16.5" customHeight="1" x14ac:dyDescent="0.25">
      <c r="A39" s="609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6"/>
      <c r="AB39" s="546"/>
      <c r="AC39" s="546"/>
    </row>
    <row r="40" spans="1:68" ht="14.25" customHeight="1" x14ac:dyDescent="0.25">
      <c r="A40" s="568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0</v>
      </c>
      <c r="Y41" s="55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4"/>
      <c r="V42" s="34"/>
      <c r="W42" s="35" t="s">
        <v>69</v>
      </c>
      <c r="X42" s="551">
        <v>20</v>
      </c>
      <c r="Y42" s="552">
        <f>IFERROR(IF(X42="",0,CEILING((X42/$H42),1)*$H42),"")</f>
        <v>20</v>
      </c>
      <c r="Z42" s="36">
        <f>IFERROR(IF(Y42=0,"",ROUNDUP(Y42/H42,0)*0.00902),"")</f>
        <v>4.5100000000000001E-2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21.05</v>
      </c>
      <c r="BN42" s="64">
        <f>IFERROR(Y42*I42/H42,"0")</f>
        <v>21.05</v>
      </c>
      <c r="BO42" s="64">
        <f>IFERROR(1/J42*(X42/H42),"0")</f>
        <v>3.787878787878788E-2</v>
      </c>
      <c r="BP42" s="64">
        <f>IFERROR(1/J42*(Y42/H42),"0")</f>
        <v>3.787878787878788E-2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4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6"/>
      <c r="P44" s="569" t="s">
        <v>71</v>
      </c>
      <c r="Q44" s="570"/>
      <c r="R44" s="570"/>
      <c r="S44" s="570"/>
      <c r="T44" s="570"/>
      <c r="U44" s="570"/>
      <c r="V44" s="571"/>
      <c r="W44" s="37" t="s">
        <v>72</v>
      </c>
      <c r="X44" s="553">
        <f>IFERROR(X41/H41,"0")+IFERROR(X42/H42,"0")+IFERROR(X43/H43,"0")</f>
        <v>5</v>
      </c>
      <c r="Y44" s="553">
        <f>IFERROR(Y41/H41,"0")+IFERROR(Y42/H42,"0")+IFERROR(Y43/H43,"0")</f>
        <v>5</v>
      </c>
      <c r="Z44" s="553">
        <f>IFERROR(IF(Z41="",0,Z41),"0")+IFERROR(IF(Z42="",0,Z42),"0")+IFERROR(IF(Z43="",0,Z43),"0")</f>
        <v>4.5100000000000001E-2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6"/>
      <c r="P45" s="569" t="s">
        <v>71</v>
      </c>
      <c r="Q45" s="570"/>
      <c r="R45" s="570"/>
      <c r="S45" s="570"/>
      <c r="T45" s="570"/>
      <c r="U45" s="570"/>
      <c r="V45" s="571"/>
      <c r="W45" s="37" t="s">
        <v>69</v>
      </c>
      <c r="X45" s="553">
        <f>IFERROR(SUM(X41:X43),"0")</f>
        <v>20</v>
      </c>
      <c r="Y45" s="553">
        <f>IFERROR(SUM(Y41:Y43),"0")</f>
        <v>20</v>
      </c>
      <c r="Z45" s="37"/>
      <c r="AA45" s="554"/>
      <c r="AB45" s="554"/>
      <c r="AC45" s="554"/>
    </row>
    <row r="46" spans="1:68" ht="14.25" customHeight="1" x14ac:dyDescent="0.25">
      <c r="A46" s="568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0</v>
      </c>
      <c r="Y47" s="55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4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6"/>
      <c r="P48" s="569" t="s">
        <v>71</v>
      </c>
      <c r="Q48" s="570"/>
      <c r="R48" s="570"/>
      <c r="S48" s="570"/>
      <c r="T48" s="570"/>
      <c r="U48" s="570"/>
      <c r="V48" s="571"/>
      <c r="W48" s="37" t="s">
        <v>72</v>
      </c>
      <c r="X48" s="553">
        <f>IFERROR(X47/H47,"0")</f>
        <v>0</v>
      </c>
      <c r="Y48" s="553">
        <f>IFERROR(Y47/H47,"0")</f>
        <v>0</v>
      </c>
      <c r="Z48" s="553">
        <f>IFERROR(IF(Z47="",0,Z47),"0")</f>
        <v>0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6"/>
      <c r="P49" s="569" t="s">
        <v>71</v>
      </c>
      <c r="Q49" s="570"/>
      <c r="R49" s="570"/>
      <c r="S49" s="570"/>
      <c r="T49" s="570"/>
      <c r="U49" s="570"/>
      <c r="V49" s="571"/>
      <c r="W49" s="37" t="s">
        <v>69</v>
      </c>
      <c r="X49" s="553">
        <f>IFERROR(SUM(X47:X47),"0")</f>
        <v>0</v>
      </c>
      <c r="Y49" s="553">
        <f>IFERROR(SUM(Y47:Y47),"0")</f>
        <v>0</v>
      </c>
      <c r="Z49" s="37"/>
      <c r="AA49" s="554"/>
      <c r="AB49" s="554"/>
      <c r="AC49" s="554"/>
    </row>
    <row r="50" spans="1:68" ht="16.5" customHeight="1" x14ac:dyDescent="0.25">
      <c r="A50" s="609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6"/>
      <c r="AB50" s="546"/>
      <c r="AC50" s="546"/>
    </row>
    <row r="51" spans="1:68" ht="14.25" customHeight="1" x14ac:dyDescent="0.25">
      <c r="A51" s="568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0</v>
      </c>
      <c r="Y53" s="55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225</v>
      </c>
      <c r="Y57" s="552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64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66"/>
      <c r="P58" s="569" t="s">
        <v>71</v>
      </c>
      <c r="Q58" s="570"/>
      <c r="R58" s="570"/>
      <c r="S58" s="570"/>
      <c r="T58" s="570"/>
      <c r="U58" s="570"/>
      <c r="V58" s="571"/>
      <c r="W58" s="37" t="s">
        <v>72</v>
      </c>
      <c r="X58" s="553">
        <f>IFERROR(X52/H52,"0")+IFERROR(X53/H53,"0")+IFERROR(X54/H54,"0")+IFERROR(X55/H55,"0")+IFERROR(X56/H56,"0")+IFERROR(X57/H57,"0")</f>
        <v>50</v>
      </c>
      <c r="Y58" s="553">
        <f>IFERROR(Y52/H52,"0")+IFERROR(Y53/H53,"0")+IFERROR(Y54/H54,"0")+IFERROR(Y55/H55,"0")+IFERROR(Y56/H56,"0")+IFERROR(Y57/H57,"0")</f>
        <v>50</v>
      </c>
      <c r="Z58" s="553">
        <f>IFERROR(IF(Z52="",0,Z52),"0")+IFERROR(IF(Z53="",0,Z53),"0")+IFERROR(IF(Z54="",0,Z54),"0")+IFERROR(IF(Z55="",0,Z55),"0")+IFERROR(IF(Z56="",0,Z56),"0")+IFERROR(IF(Z57="",0,Z57),"0")</f>
        <v>0.45100000000000001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66"/>
      <c r="P59" s="569" t="s">
        <v>71</v>
      </c>
      <c r="Q59" s="570"/>
      <c r="R59" s="570"/>
      <c r="S59" s="570"/>
      <c r="T59" s="570"/>
      <c r="U59" s="570"/>
      <c r="V59" s="571"/>
      <c r="W59" s="37" t="s">
        <v>69</v>
      </c>
      <c r="X59" s="553">
        <f>IFERROR(SUM(X52:X57),"0")</f>
        <v>225</v>
      </c>
      <c r="Y59" s="553">
        <f>IFERROR(SUM(Y52:Y57),"0")</f>
        <v>225</v>
      </c>
      <c r="Z59" s="37"/>
      <c r="AA59" s="554"/>
      <c r="AB59" s="554"/>
      <c r="AC59" s="554"/>
    </row>
    <row r="60" spans="1:68" ht="14.25" customHeight="1" x14ac:dyDescent="0.25">
      <c r="A60" s="568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81</v>
      </c>
      <c r="Y63" s="552">
        <f>IFERROR(IF(X63="",0,CEILING((X63/$H63),1)*$H63),"")</f>
        <v>81</v>
      </c>
      <c r="Z63" s="36">
        <f>IFERROR(IF(Y63=0,"",ROUNDUP(Y63/H63,0)*0.00651),"")</f>
        <v>0.1953</v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86.399999999999991</v>
      </c>
      <c r="BN63" s="64">
        <f>IFERROR(Y63*I63/H63,"0")</f>
        <v>86.399999999999991</v>
      </c>
      <c r="BO63" s="64">
        <f>IFERROR(1/J63*(X63/H63),"0")</f>
        <v>0.16483516483516483</v>
      </c>
      <c r="BP63" s="64">
        <f>IFERROR(1/J63*(Y63/H63),"0")</f>
        <v>0.16483516483516483</v>
      </c>
    </row>
    <row r="64" spans="1:68" x14ac:dyDescent="0.2">
      <c r="A64" s="564"/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66"/>
      <c r="P64" s="569" t="s">
        <v>71</v>
      </c>
      <c r="Q64" s="570"/>
      <c r="R64" s="570"/>
      <c r="S64" s="570"/>
      <c r="T64" s="570"/>
      <c r="U64" s="570"/>
      <c r="V64" s="571"/>
      <c r="W64" s="37" t="s">
        <v>72</v>
      </c>
      <c r="X64" s="553">
        <f>IFERROR(X61/H61,"0")+IFERROR(X62/H62,"0")+IFERROR(X63/H63,"0")</f>
        <v>29.999999999999996</v>
      </c>
      <c r="Y64" s="553">
        <f>IFERROR(Y61/H61,"0")+IFERROR(Y62/H62,"0")+IFERROR(Y63/H63,"0")</f>
        <v>29.999999999999996</v>
      </c>
      <c r="Z64" s="553">
        <f>IFERROR(IF(Z61="",0,Z61),"0")+IFERROR(IF(Z62="",0,Z62),"0")+IFERROR(IF(Z63="",0,Z63),"0")</f>
        <v>0.1953</v>
      </c>
      <c r="AA64" s="554"/>
      <c r="AB64" s="554"/>
      <c r="AC64" s="554"/>
    </row>
    <row r="65" spans="1:68" x14ac:dyDescent="0.2">
      <c r="A65" s="565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66"/>
      <c r="P65" s="569" t="s">
        <v>71</v>
      </c>
      <c r="Q65" s="570"/>
      <c r="R65" s="570"/>
      <c r="S65" s="570"/>
      <c r="T65" s="570"/>
      <c r="U65" s="570"/>
      <c r="V65" s="571"/>
      <c r="W65" s="37" t="s">
        <v>69</v>
      </c>
      <c r="X65" s="553">
        <f>IFERROR(SUM(X61:X63),"0")</f>
        <v>81</v>
      </c>
      <c r="Y65" s="553">
        <f>IFERROR(SUM(Y61:Y63),"0")</f>
        <v>81</v>
      </c>
      <c r="Z65" s="37"/>
      <c r="AA65" s="554"/>
      <c r="AB65" s="554"/>
      <c r="AC65" s="554"/>
    </row>
    <row r="66" spans="1:68" ht="14.25" customHeight="1" x14ac:dyDescent="0.25">
      <c r="A66" s="568" t="s">
        <v>64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547"/>
      <c r="AB66" s="547"/>
      <c r="AC66" s="547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4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66"/>
      <c r="P70" s="569" t="s">
        <v>71</v>
      </c>
      <c r="Q70" s="570"/>
      <c r="R70" s="570"/>
      <c r="S70" s="570"/>
      <c r="T70" s="570"/>
      <c r="U70" s="570"/>
      <c r="V70" s="571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66"/>
      <c r="P71" s="569" t="s">
        <v>71</v>
      </c>
      <c r="Q71" s="570"/>
      <c r="R71" s="570"/>
      <c r="S71" s="570"/>
      <c r="T71" s="570"/>
      <c r="U71" s="570"/>
      <c r="V71" s="571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68" t="s">
        <v>73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547"/>
      <c r="AB72" s="547"/>
      <c r="AC72" s="547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6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0</v>
      </c>
      <c r="Y75" s="55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0</v>
      </c>
      <c r="Y77" s="55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4"/>
      <c r="B78" s="565"/>
      <c r="C78" s="565"/>
      <c r="D78" s="565"/>
      <c r="E78" s="565"/>
      <c r="F78" s="565"/>
      <c r="G78" s="565"/>
      <c r="H78" s="565"/>
      <c r="I78" s="565"/>
      <c r="J78" s="565"/>
      <c r="K78" s="565"/>
      <c r="L78" s="565"/>
      <c r="M78" s="565"/>
      <c r="N78" s="565"/>
      <c r="O78" s="566"/>
      <c r="P78" s="569" t="s">
        <v>71</v>
      </c>
      <c r="Q78" s="570"/>
      <c r="R78" s="570"/>
      <c r="S78" s="570"/>
      <c r="T78" s="570"/>
      <c r="U78" s="570"/>
      <c r="V78" s="571"/>
      <c r="W78" s="37" t="s">
        <v>72</v>
      </c>
      <c r="X78" s="553">
        <f>IFERROR(X73/H73,"0")+IFERROR(X74/H74,"0")+IFERROR(X75/H75,"0")+IFERROR(X76/H76,"0")+IFERROR(X77/H77,"0")</f>
        <v>0</v>
      </c>
      <c r="Y78" s="553">
        <f>IFERROR(Y73/H73,"0")+IFERROR(Y74/H74,"0")+IFERROR(Y75/H75,"0")+IFERROR(Y76/H76,"0")+IFERROR(Y77/H77,"0")</f>
        <v>0</v>
      </c>
      <c r="Z78" s="553">
        <f>IFERROR(IF(Z73="",0,Z73),"0")+IFERROR(IF(Z74="",0,Z74),"0")+IFERROR(IF(Z75="",0,Z75),"0")+IFERROR(IF(Z76="",0,Z76),"0")+IFERROR(IF(Z77="",0,Z77),"0")</f>
        <v>0</v>
      </c>
      <c r="AA78" s="554"/>
      <c r="AB78" s="554"/>
      <c r="AC78" s="554"/>
    </row>
    <row r="79" spans="1:68" x14ac:dyDescent="0.2">
      <c r="A79" s="565"/>
      <c r="B79" s="56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66"/>
      <c r="P79" s="569" t="s">
        <v>71</v>
      </c>
      <c r="Q79" s="570"/>
      <c r="R79" s="570"/>
      <c r="S79" s="570"/>
      <c r="T79" s="570"/>
      <c r="U79" s="570"/>
      <c r="V79" s="571"/>
      <c r="W79" s="37" t="s">
        <v>69</v>
      </c>
      <c r="X79" s="553">
        <f>IFERROR(SUM(X73:X77),"0")</f>
        <v>0</v>
      </c>
      <c r="Y79" s="553">
        <f>IFERROR(SUM(Y73:Y77),"0")</f>
        <v>0</v>
      </c>
      <c r="Z79" s="37"/>
      <c r="AA79" s="554"/>
      <c r="AB79" s="554"/>
      <c r="AC79" s="554"/>
    </row>
    <row r="80" spans="1:68" ht="14.25" customHeight="1" x14ac:dyDescent="0.25">
      <c r="A80" s="568" t="s">
        <v>169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47"/>
      <c r="AB80" s="547"/>
      <c r="AC80" s="547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4"/>
      <c r="V82" s="34"/>
      <c r="W82" s="35" t="s">
        <v>69</v>
      </c>
      <c r="X82" s="551">
        <v>0</v>
      </c>
      <c r="Y82" s="55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4"/>
      <c r="B83" s="565"/>
      <c r="C83" s="565"/>
      <c r="D83" s="565"/>
      <c r="E83" s="565"/>
      <c r="F83" s="565"/>
      <c r="G83" s="565"/>
      <c r="H83" s="565"/>
      <c r="I83" s="565"/>
      <c r="J83" s="565"/>
      <c r="K83" s="565"/>
      <c r="L83" s="565"/>
      <c r="M83" s="565"/>
      <c r="N83" s="565"/>
      <c r="O83" s="566"/>
      <c r="P83" s="569" t="s">
        <v>71</v>
      </c>
      <c r="Q83" s="570"/>
      <c r="R83" s="570"/>
      <c r="S83" s="570"/>
      <c r="T83" s="570"/>
      <c r="U83" s="570"/>
      <c r="V83" s="571"/>
      <c r="W83" s="37" t="s">
        <v>72</v>
      </c>
      <c r="X83" s="553">
        <f>IFERROR(X81/H81,"0")+IFERROR(X82/H82,"0")</f>
        <v>0</v>
      </c>
      <c r="Y83" s="553">
        <f>IFERROR(Y81/H81,"0")+IFERROR(Y82/H82,"0")</f>
        <v>0</v>
      </c>
      <c r="Z83" s="553">
        <f>IFERROR(IF(Z81="",0,Z81),"0")+IFERROR(IF(Z82="",0,Z82),"0")</f>
        <v>0</v>
      </c>
      <c r="AA83" s="554"/>
      <c r="AB83" s="554"/>
      <c r="AC83" s="554"/>
    </row>
    <row r="84" spans="1:68" x14ac:dyDescent="0.2">
      <c r="A84" s="565"/>
      <c r="B84" s="565"/>
      <c r="C84" s="565"/>
      <c r="D84" s="565"/>
      <c r="E84" s="565"/>
      <c r="F84" s="565"/>
      <c r="G84" s="565"/>
      <c r="H84" s="565"/>
      <c r="I84" s="565"/>
      <c r="J84" s="565"/>
      <c r="K84" s="565"/>
      <c r="L84" s="565"/>
      <c r="M84" s="565"/>
      <c r="N84" s="565"/>
      <c r="O84" s="566"/>
      <c r="P84" s="569" t="s">
        <v>71</v>
      </c>
      <c r="Q84" s="570"/>
      <c r="R84" s="570"/>
      <c r="S84" s="570"/>
      <c r="T84" s="570"/>
      <c r="U84" s="570"/>
      <c r="V84" s="571"/>
      <c r="W84" s="37" t="s">
        <v>69</v>
      </c>
      <c r="X84" s="553">
        <f>IFERROR(SUM(X81:X82),"0")</f>
        <v>0</v>
      </c>
      <c r="Y84" s="553">
        <f>IFERROR(SUM(Y81:Y82),"0")</f>
        <v>0</v>
      </c>
      <c r="Z84" s="37"/>
      <c r="AA84" s="554"/>
      <c r="AB84" s="554"/>
      <c r="AC84" s="554"/>
    </row>
    <row r="85" spans="1:68" ht="16.5" customHeight="1" x14ac:dyDescent="0.25">
      <c r="A85" s="609" t="s">
        <v>176</v>
      </c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/>
      <c r="W85" s="565"/>
      <c r="X85" s="565"/>
      <c r="Y85" s="565"/>
      <c r="Z85" s="565"/>
      <c r="AA85" s="546"/>
      <c r="AB85" s="546"/>
      <c r="AC85" s="546"/>
    </row>
    <row r="86" spans="1:68" ht="14.25" customHeight="1" x14ac:dyDescent="0.25">
      <c r="A86" s="568" t="s">
        <v>103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547"/>
      <c r="AB86" s="547"/>
      <c r="AC86" s="547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4"/>
      <c r="V87" s="34"/>
      <c r="W87" s="35" t="s">
        <v>69</v>
      </c>
      <c r="X87" s="551">
        <v>54</v>
      </c>
      <c r="Y87" s="552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56.17499999999999</v>
      </c>
      <c r="BN87" s="64">
        <f>IFERROR(Y87*I87/H87,"0")</f>
        <v>56.17499999999999</v>
      </c>
      <c r="BO87" s="64">
        <f>IFERROR(1/J87*(X87/H87),"0")</f>
        <v>7.8125E-2</v>
      </c>
      <c r="BP87" s="64">
        <f>IFERROR(1/J87*(Y87/H87),"0")</f>
        <v>7.8125E-2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9</v>
      </c>
      <c r="Y89" s="552">
        <f>IFERROR(IF(X89="",0,CEILING((X89/$H89),1)*$H89),"")</f>
        <v>9</v>
      </c>
      <c r="Z89" s="36">
        <f>IFERROR(IF(Y89=0,"",ROUNDUP(Y89/H89,0)*0.00902),"")</f>
        <v>1.804E-2</v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9.42</v>
      </c>
      <c r="BN89" s="64">
        <f>IFERROR(Y89*I89/H89,"0")</f>
        <v>9.42</v>
      </c>
      <c r="BO89" s="64">
        <f>IFERROR(1/J89*(X89/H89),"0")</f>
        <v>1.5151515151515152E-2</v>
      </c>
      <c r="BP89" s="64">
        <f>IFERROR(1/J89*(Y89/H89),"0")</f>
        <v>1.5151515151515152E-2</v>
      </c>
    </row>
    <row r="90" spans="1:68" x14ac:dyDescent="0.2">
      <c r="A90" s="564"/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566"/>
      <c r="P90" s="569" t="s">
        <v>71</v>
      </c>
      <c r="Q90" s="570"/>
      <c r="R90" s="570"/>
      <c r="S90" s="570"/>
      <c r="T90" s="570"/>
      <c r="U90" s="570"/>
      <c r="V90" s="571"/>
      <c r="W90" s="37" t="s">
        <v>72</v>
      </c>
      <c r="X90" s="553">
        <f>IFERROR(X87/H87,"0")+IFERROR(X88/H88,"0")+IFERROR(X89/H89,"0")</f>
        <v>7</v>
      </c>
      <c r="Y90" s="553">
        <f>IFERROR(Y87/H87,"0")+IFERROR(Y88/H88,"0")+IFERROR(Y89/H89,"0")</f>
        <v>7</v>
      </c>
      <c r="Z90" s="553">
        <f>IFERROR(IF(Z87="",0,Z87),"0")+IFERROR(IF(Z88="",0,Z88),"0")+IFERROR(IF(Z89="",0,Z89),"0")</f>
        <v>0.11294</v>
      </c>
      <c r="AA90" s="554"/>
      <c r="AB90" s="554"/>
      <c r="AC90" s="554"/>
    </row>
    <row r="91" spans="1:68" x14ac:dyDescent="0.2">
      <c r="A91" s="565"/>
      <c r="B91" s="565"/>
      <c r="C91" s="565"/>
      <c r="D91" s="565"/>
      <c r="E91" s="565"/>
      <c r="F91" s="565"/>
      <c r="G91" s="565"/>
      <c r="H91" s="565"/>
      <c r="I91" s="565"/>
      <c r="J91" s="565"/>
      <c r="K91" s="565"/>
      <c r="L91" s="565"/>
      <c r="M91" s="565"/>
      <c r="N91" s="565"/>
      <c r="O91" s="566"/>
      <c r="P91" s="569" t="s">
        <v>71</v>
      </c>
      <c r="Q91" s="570"/>
      <c r="R91" s="570"/>
      <c r="S91" s="570"/>
      <c r="T91" s="570"/>
      <c r="U91" s="570"/>
      <c r="V91" s="571"/>
      <c r="W91" s="37" t="s">
        <v>69</v>
      </c>
      <c r="X91" s="553">
        <f>IFERROR(SUM(X87:X89),"0")</f>
        <v>63</v>
      </c>
      <c r="Y91" s="553">
        <f>IFERROR(SUM(Y87:Y89),"0")</f>
        <v>63</v>
      </c>
      <c r="Z91" s="37"/>
      <c r="AA91" s="554"/>
      <c r="AB91" s="554"/>
      <c r="AC91" s="554"/>
    </row>
    <row r="92" spans="1:68" ht="14.25" customHeight="1" x14ac:dyDescent="0.25">
      <c r="A92" s="568" t="s">
        <v>73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47"/>
      <c r="AB92" s="547"/>
      <c r="AC92" s="547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53" t="s">
        <v>186</v>
      </c>
      <c r="Q93" s="558"/>
      <c r="R93" s="558"/>
      <c r="S93" s="558"/>
      <c r="T93" s="559"/>
      <c r="U93" s="34"/>
      <c r="V93" s="34"/>
      <c r="W93" s="35" t="s">
        <v>69</v>
      </c>
      <c r="X93" s="551">
        <v>16.2</v>
      </c>
      <c r="Y93" s="552">
        <f>IFERROR(IF(X93="",0,CEILING((X93/$H93),1)*$H93),"")</f>
        <v>16.2</v>
      </c>
      <c r="Z93" s="36">
        <f>IFERROR(IF(Y93=0,"",ROUNDUP(Y93/H93,0)*0.01898),"")</f>
        <v>3.7960000000000001E-2</v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17.238</v>
      </c>
      <c r="BN93" s="64">
        <f>IFERROR(Y93*I93/H93,"0")</f>
        <v>17.238</v>
      </c>
      <c r="BO93" s="64">
        <f>IFERROR(1/J93*(X93/H93),"0")</f>
        <v>3.125E-2</v>
      </c>
      <c r="BP93" s="64">
        <f>IFERROR(1/J93*(Y93/H93),"0")</f>
        <v>3.125E-2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191</v>
      </c>
      <c r="B96" s="54" t="s">
        <v>193</v>
      </c>
      <c r="C96" s="31">
        <v>4301052039</v>
      </c>
      <c r="D96" s="555">
        <v>4607091385731</v>
      </c>
      <c r="E96" s="556"/>
      <c r="F96" s="550">
        <v>0.45</v>
      </c>
      <c r="G96" s="32">
        <v>6</v>
      </c>
      <c r="H96" s="550">
        <v>2.7</v>
      </c>
      <c r="I96" s="550">
        <v>2.952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58"/>
      <c r="R96" s="558"/>
      <c r="S96" s="558"/>
      <c r="T96" s="559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4301051438</v>
      </c>
      <c r="D97" s="555">
        <v>4680115880894</v>
      </c>
      <c r="E97" s="556"/>
      <c r="F97" s="550">
        <v>0.33</v>
      </c>
      <c r="G97" s="32">
        <v>6</v>
      </c>
      <c r="H97" s="550">
        <v>1.98</v>
      </c>
      <c r="I97" s="550">
        <v>2.238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8"/>
      <c r="R97" s="558"/>
      <c r="S97" s="558"/>
      <c r="T97" s="559"/>
      <c r="U97" s="34"/>
      <c r="V97" s="34"/>
      <c r="W97" s="35" t="s">
        <v>69</v>
      </c>
      <c r="X97" s="551">
        <v>0</v>
      </c>
      <c r="Y97" s="55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4"/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66"/>
      <c r="P98" s="569" t="s">
        <v>71</v>
      </c>
      <c r="Q98" s="570"/>
      <c r="R98" s="570"/>
      <c r="S98" s="570"/>
      <c r="T98" s="570"/>
      <c r="U98" s="570"/>
      <c r="V98" s="571"/>
      <c r="W98" s="37" t="s">
        <v>72</v>
      </c>
      <c r="X98" s="553">
        <f>IFERROR(X93/H93,"0")+IFERROR(X94/H94,"0")+IFERROR(X95/H95,"0")+IFERROR(X96/H96,"0")+IFERROR(X97/H97,"0")</f>
        <v>2</v>
      </c>
      <c r="Y98" s="553">
        <f>IFERROR(Y93/H93,"0")+IFERROR(Y94/H94,"0")+IFERROR(Y95/H95,"0")+IFERROR(Y96/H96,"0")+IFERROR(Y97/H97,"0")</f>
        <v>2</v>
      </c>
      <c r="Z98" s="553">
        <f>IFERROR(IF(Z93="",0,Z93),"0")+IFERROR(IF(Z94="",0,Z94),"0")+IFERROR(IF(Z95="",0,Z95),"0")+IFERROR(IF(Z96="",0,Z96),"0")+IFERROR(IF(Z97="",0,Z97),"0")</f>
        <v>3.7960000000000001E-2</v>
      </c>
      <c r="AA98" s="554"/>
      <c r="AB98" s="554"/>
      <c r="AC98" s="554"/>
    </row>
    <row r="99" spans="1:68" x14ac:dyDescent="0.2">
      <c r="A99" s="565"/>
      <c r="B99" s="565"/>
      <c r="C99" s="565"/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6"/>
      <c r="P99" s="569" t="s">
        <v>71</v>
      </c>
      <c r="Q99" s="570"/>
      <c r="R99" s="570"/>
      <c r="S99" s="570"/>
      <c r="T99" s="570"/>
      <c r="U99" s="570"/>
      <c r="V99" s="571"/>
      <c r="W99" s="37" t="s">
        <v>69</v>
      </c>
      <c r="X99" s="553">
        <f>IFERROR(SUM(X93:X97),"0")</f>
        <v>16.2</v>
      </c>
      <c r="Y99" s="553">
        <f>IFERROR(SUM(Y93:Y97),"0")</f>
        <v>16.2</v>
      </c>
      <c r="Z99" s="37"/>
      <c r="AA99" s="554"/>
      <c r="AB99" s="554"/>
      <c r="AC99" s="554"/>
    </row>
    <row r="100" spans="1:68" ht="16.5" customHeight="1" x14ac:dyDescent="0.25">
      <c r="A100" s="609" t="s">
        <v>198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46"/>
      <c r="AB100" s="546"/>
      <c r="AC100" s="546"/>
    </row>
    <row r="101" spans="1:68" ht="14.25" customHeight="1" x14ac:dyDescent="0.25">
      <c r="A101" s="568" t="s">
        <v>103</v>
      </c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65"/>
      <c r="P101" s="565"/>
      <c r="Q101" s="565"/>
      <c r="R101" s="565"/>
      <c r="S101" s="565"/>
      <c r="T101" s="565"/>
      <c r="U101" s="565"/>
      <c r="V101" s="565"/>
      <c r="W101" s="565"/>
      <c r="X101" s="565"/>
      <c r="Y101" s="565"/>
      <c r="Z101" s="565"/>
      <c r="AA101" s="547"/>
      <c r="AB101" s="547"/>
      <c r="AC101" s="547"/>
    </row>
    <row r="102" spans="1:68" ht="27" customHeight="1" x14ac:dyDescent="0.25">
      <c r="A102" s="54" t="s">
        <v>199</v>
      </c>
      <c r="B102" s="54" t="s">
        <v>200</v>
      </c>
      <c r="C102" s="31">
        <v>4301011514</v>
      </c>
      <c r="D102" s="555">
        <v>4680115882133</v>
      </c>
      <c r="E102" s="556"/>
      <c r="F102" s="550">
        <v>1.35</v>
      </c>
      <c r="G102" s="32">
        <v>8</v>
      </c>
      <c r="H102" s="550">
        <v>10.8</v>
      </c>
      <c r="I102" s="550">
        <v>11.234999999999999</v>
      </c>
      <c r="J102" s="32">
        <v>64</v>
      </c>
      <c r="K102" s="32" t="s">
        <v>106</v>
      </c>
      <c r="L102" s="32"/>
      <c r="M102" s="33" t="s">
        <v>107</v>
      </c>
      <c r="N102" s="33"/>
      <c r="O102" s="32">
        <v>50</v>
      </c>
      <c r="P102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8"/>
      <c r="R102" s="558"/>
      <c r="S102" s="558"/>
      <c r="T102" s="559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201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202</v>
      </c>
      <c r="B103" s="54" t="s">
        <v>203</v>
      </c>
      <c r="C103" s="31">
        <v>4301011417</v>
      </c>
      <c r="D103" s="555">
        <v>4680115880269</v>
      </c>
      <c r="E103" s="556"/>
      <c r="F103" s="550">
        <v>0.375</v>
      </c>
      <c r="G103" s="32">
        <v>10</v>
      </c>
      <c r="H103" s="550">
        <v>3.75</v>
      </c>
      <c r="I103" s="550">
        <v>3.96</v>
      </c>
      <c r="J103" s="32">
        <v>132</v>
      </c>
      <c r="K103" s="32" t="s">
        <v>111</v>
      </c>
      <c r="L103" s="32" t="s">
        <v>112</v>
      </c>
      <c r="M103" s="33" t="s">
        <v>77</v>
      </c>
      <c r="N103" s="33"/>
      <c r="O103" s="32">
        <v>50</v>
      </c>
      <c r="P103" s="6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8"/>
      <c r="R103" s="558"/>
      <c r="S103" s="558"/>
      <c r="T103" s="559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201</v>
      </c>
      <c r="AG103" s="64"/>
      <c r="AJ103" s="68" t="s">
        <v>113</v>
      </c>
      <c r="AK103" s="68">
        <v>45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4301011415</v>
      </c>
      <c r="D104" s="555">
        <v>4680115880429</v>
      </c>
      <c r="E104" s="556"/>
      <c r="F104" s="550">
        <v>0.45</v>
      </c>
      <c r="G104" s="32">
        <v>10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206</v>
      </c>
      <c r="B105" s="54" t="s">
        <v>207</v>
      </c>
      <c r="C105" s="31">
        <v>4301011462</v>
      </c>
      <c r="D105" s="555">
        <v>4680115881457</v>
      </c>
      <c r="E105" s="556"/>
      <c r="F105" s="550">
        <v>0.75</v>
      </c>
      <c r="G105" s="32">
        <v>6</v>
      </c>
      <c r="H105" s="550">
        <v>4.5</v>
      </c>
      <c r="I105" s="550">
        <v>4.71</v>
      </c>
      <c r="J105" s="32">
        <v>132</v>
      </c>
      <c r="K105" s="32" t="s">
        <v>111</v>
      </c>
      <c r="L105" s="32"/>
      <c r="M105" s="33" t="s">
        <v>77</v>
      </c>
      <c r="N105" s="33"/>
      <c r="O105" s="32">
        <v>50</v>
      </c>
      <c r="P105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8"/>
      <c r="R105" s="558"/>
      <c r="S105" s="558"/>
      <c r="T105" s="559"/>
      <c r="U105" s="34"/>
      <c r="V105" s="34"/>
      <c r="W105" s="35" t="s">
        <v>69</v>
      </c>
      <c r="X105" s="551">
        <v>0</v>
      </c>
      <c r="Y105" s="55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4"/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66"/>
      <c r="P106" s="569" t="s">
        <v>71</v>
      </c>
      <c r="Q106" s="570"/>
      <c r="R106" s="570"/>
      <c r="S106" s="570"/>
      <c r="T106" s="570"/>
      <c r="U106" s="570"/>
      <c r="V106" s="571"/>
      <c r="W106" s="37" t="s">
        <v>72</v>
      </c>
      <c r="X106" s="553">
        <f>IFERROR(X102/H102,"0")+IFERROR(X103/H103,"0")+IFERROR(X104/H104,"0")+IFERROR(X105/H105,"0")</f>
        <v>0</v>
      </c>
      <c r="Y106" s="553">
        <f>IFERROR(Y102/H102,"0")+IFERROR(Y103/H103,"0")+IFERROR(Y104/H104,"0")+IFERROR(Y105/H105,"0")</f>
        <v>0</v>
      </c>
      <c r="Z106" s="553">
        <f>IFERROR(IF(Z102="",0,Z102),"0")+IFERROR(IF(Z103="",0,Z103),"0")+IFERROR(IF(Z104="",0,Z104),"0")+IFERROR(IF(Z105="",0,Z105),"0")</f>
        <v>0</v>
      </c>
      <c r="AA106" s="554"/>
      <c r="AB106" s="554"/>
      <c r="AC106" s="554"/>
    </row>
    <row r="107" spans="1:68" x14ac:dyDescent="0.2">
      <c r="A107" s="565"/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6"/>
      <c r="P107" s="569" t="s">
        <v>71</v>
      </c>
      <c r="Q107" s="570"/>
      <c r="R107" s="570"/>
      <c r="S107" s="570"/>
      <c r="T107" s="570"/>
      <c r="U107" s="570"/>
      <c r="V107" s="571"/>
      <c r="W107" s="37" t="s">
        <v>69</v>
      </c>
      <c r="X107" s="553">
        <f>IFERROR(SUM(X102:X105),"0")</f>
        <v>0</v>
      </c>
      <c r="Y107" s="553">
        <f>IFERROR(SUM(Y102:Y105),"0")</f>
        <v>0</v>
      </c>
      <c r="Z107" s="37"/>
      <c r="AA107" s="554"/>
      <c r="AB107" s="554"/>
      <c r="AC107" s="554"/>
    </row>
    <row r="108" spans="1:68" ht="14.25" customHeight="1" x14ac:dyDescent="0.25">
      <c r="A108" s="568" t="s">
        <v>139</v>
      </c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65"/>
      <c r="P108" s="565"/>
      <c r="Q108" s="565"/>
      <c r="R108" s="565"/>
      <c r="S108" s="565"/>
      <c r="T108" s="565"/>
      <c r="U108" s="565"/>
      <c r="V108" s="565"/>
      <c r="W108" s="565"/>
      <c r="X108" s="565"/>
      <c r="Y108" s="565"/>
      <c r="Z108" s="565"/>
      <c r="AA108" s="547"/>
      <c r="AB108" s="547"/>
      <c r="AC108" s="547"/>
    </row>
    <row r="109" spans="1:68" ht="16.5" customHeight="1" x14ac:dyDescent="0.25">
      <c r="A109" s="54" t="s">
        <v>208</v>
      </c>
      <c r="B109" s="54" t="s">
        <v>209</v>
      </c>
      <c r="C109" s="31">
        <v>4301020345</v>
      </c>
      <c r="D109" s="555">
        <v>4680115881488</v>
      </c>
      <c r="E109" s="556"/>
      <c r="F109" s="550">
        <v>1.35</v>
      </c>
      <c r="G109" s="32">
        <v>8</v>
      </c>
      <c r="H109" s="550">
        <v>10.8</v>
      </c>
      <c r="I109" s="550">
        <v>11.234999999999999</v>
      </c>
      <c r="J109" s="32">
        <v>64</v>
      </c>
      <c r="K109" s="32" t="s">
        <v>106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8"/>
      <c r="R109" s="558"/>
      <c r="S109" s="558"/>
      <c r="T109" s="559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210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4301020346</v>
      </c>
      <c r="D110" s="555">
        <v>4680115882775</v>
      </c>
      <c r="E110" s="556"/>
      <c r="F110" s="550">
        <v>0.3</v>
      </c>
      <c r="G110" s="32">
        <v>8</v>
      </c>
      <c r="H110" s="550">
        <v>2.4</v>
      </c>
      <c r="I110" s="550">
        <v>2.5</v>
      </c>
      <c r="J110" s="32">
        <v>234</v>
      </c>
      <c r="K110" s="32" t="s">
        <v>67</v>
      </c>
      <c r="L110" s="32"/>
      <c r="M110" s="33" t="s">
        <v>107</v>
      </c>
      <c r="N110" s="33"/>
      <c r="O110" s="32">
        <v>55</v>
      </c>
      <c r="P110" s="84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8"/>
      <c r="R110" s="558"/>
      <c r="S110" s="558"/>
      <c r="T110" s="559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210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213</v>
      </c>
      <c r="B111" s="54" t="s">
        <v>214</v>
      </c>
      <c r="C111" s="31">
        <v>4301020344</v>
      </c>
      <c r="D111" s="555">
        <v>4680115880658</v>
      </c>
      <c r="E111" s="556"/>
      <c r="F111" s="550">
        <v>0.4</v>
      </c>
      <c r="G111" s="32">
        <v>6</v>
      </c>
      <c r="H111" s="550">
        <v>2.4</v>
      </c>
      <c r="I111" s="550">
        <v>2.58</v>
      </c>
      <c r="J111" s="32">
        <v>182</v>
      </c>
      <c r="K111" s="32" t="s">
        <v>76</v>
      </c>
      <c r="L111" s="32"/>
      <c r="M111" s="33" t="s">
        <v>107</v>
      </c>
      <c r="N111" s="33"/>
      <c r="O111" s="32">
        <v>55</v>
      </c>
      <c r="P111" s="79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8"/>
      <c r="R111" s="558"/>
      <c r="S111" s="558"/>
      <c r="T111" s="559"/>
      <c r="U111" s="34"/>
      <c r="V111" s="34"/>
      <c r="W111" s="35" t="s">
        <v>69</v>
      </c>
      <c r="X111" s="551">
        <v>0</v>
      </c>
      <c r="Y111" s="552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4"/>
      <c r="B112" s="565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66"/>
      <c r="P112" s="569" t="s">
        <v>71</v>
      </c>
      <c r="Q112" s="570"/>
      <c r="R112" s="570"/>
      <c r="S112" s="570"/>
      <c r="T112" s="570"/>
      <c r="U112" s="570"/>
      <c r="V112" s="571"/>
      <c r="W112" s="37" t="s">
        <v>72</v>
      </c>
      <c r="X112" s="553">
        <f>IFERROR(X109/H109,"0")+IFERROR(X110/H110,"0")+IFERROR(X111/H111,"0")</f>
        <v>0</v>
      </c>
      <c r="Y112" s="553">
        <f>IFERROR(Y109/H109,"0")+IFERROR(Y110/H110,"0")+IFERROR(Y111/H111,"0")</f>
        <v>0</v>
      </c>
      <c r="Z112" s="553">
        <f>IFERROR(IF(Z109="",0,Z109),"0")+IFERROR(IF(Z110="",0,Z110),"0")+IFERROR(IF(Z111="",0,Z111),"0")</f>
        <v>0</v>
      </c>
      <c r="AA112" s="554"/>
      <c r="AB112" s="554"/>
      <c r="AC112" s="554"/>
    </row>
    <row r="113" spans="1:68" x14ac:dyDescent="0.2">
      <c r="A113" s="565"/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6"/>
      <c r="P113" s="569" t="s">
        <v>71</v>
      </c>
      <c r="Q113" s="570"/>
      <c r="R113" s="570"/>
      <c r="S113" s="570"/>
      <c r="T113" s="570"/>
      <c r="U113" s="570"/>
      <c r="V113" s="571"/>
      <c r="W113" s="37" t="s">
        <v>69</v>
      </c>
      <c r="X113" s="553">
        <f>IFERROR(SUM(X109:X111),"0")</f>
        <v>0</v>
      </c>
      <c r="Y113" s="553">
        <f>IFERROR(SUM(Y109:Y111),"0")</f>
        <v>0</v>
      </c>
      <c r="Z113" s="37"/>
      <c r="AA113" s="554"/>
      <c r="AB113" s="554"/>
      <c r="AC113" s="554"/>
    </row>
    <row r="114" spans="1:68" ht="14.25" customHeight="1" x14ac:dyDescent="0.25">
      <c r="A114" s="568" t="s">
        <v>73</v>
      </c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65"/>
      <c r="P114" s="565"/>
      <c r="Q114" s="565"/>
      <c r="R114" s="565"/>
      <c r="S114" s="565"/>
      <c r="T114" s="565"/>
      <c r="U114" s="565"/>
      <c r="V114" s="565"/>
      <c r="W114" s="565"/>
      <c r="X114" s="565"/>
      <c r="Y114" s="565"/>
      <c r="Z114" s="565"/>
      <c r="AA114" s="547"/>
      <c r="AB114" s="547"/>
      <c r="AC114" s="547"/>
    </row>
    <row r="115" spans="1:68" ht="16.5" customHeight="1" x14ac:dyDescent="0.25">
      <c r="A115" s="54" t="s">
        <v>215</v>
      </c>
      <c r="B115" s="54" t="s">
        <v>216</v>
      </c>
      <c r="C115" s="31">
        <v>4301051724</v>
      </c>
      <c r="D115" s="555">
        <v>4607091385168</v>
      </c>
      <c r="E115" s="556"/>
      <c r="F115" s="550">
        <v>1.35</v>
      </c>
      <c r="G115" s="32">
        <v>6</v>
      </c>
      <c r="H115" s="550">
        <v>8.1</v>
      </c>
      <c r="I115" s="550">
        <v>8.6129999999999995</v>
      </c>
      <c r="J115" s="32">
        <v>64</v>
      </c>
      <c r="K115" s="32" t="s">
        <v>106</v>
      </c>
      <c r="L115" s="32"/>
      <c r="M115" s="33" t="s">
        <v>93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8"/>
      <c r="R115" s="558"/>
      <c r="S115" s="558"/>
      <c r="T115" s="559"/>
      <c r="U115" s="34"/>
      <c r="V115" s="34"/>
      <c r="W115" s="35" t="s">
        <v>69</v>
      </c>
      <c r="X115" s="551">
        <v>40.5</v>
      </c>
      <c r="Y115" s="552">
        <f>IFERROR(IF(X115="",0,CEILING((X115/$H115),1)*$H115),"")</f>
        <v>40.5</v>
      </c>
      <c r="Z115" s="36">
        <f>IFERROR(IF(Y115=0,"",ROUNDUP(Y115/H115,0)*0.01898),"")</f>
        <v>9.4899999999999998E-2</v>
      </c>
      <c r="AA115" s="56"/>
      <c r="AB115" s="57"/>
      <c r="AC115" s="161" t="s">
        <v>217</v>
      </c>
      <c r="AG115" s="64"/>
      <c r="AJ115" s="68"/>
      <c r="AK115" s="68">
        <v>0</v>
      </c>
      <c r="BB115" s="162" t="s">
        <v>1</v>
      </c>
      <c r="BM115" s="64">
        <f>IFERROR(X115*I115/H115,"0")</f>
        <v>43.065000000000005</v>
      </c>
      <c r="BN115" s="64">
        <f>IFERROR(Y115*I115/H115,"0")</f>
        <v>43.065000000000005</v>
      </c>
      <c r="BO115" s="64">
        <f>IFERROR(1/J115*(X115/H115),"0")</f>
        <v>7.8125E-2</v>
      </c>
      <c r="BP115" s="64">
        <f>IFERROR(1/J115*(Y115/H115),"0")</f>
        <v>7.8125E-2</v>
      </c>
    </row>
    <row r="116" spans="1:68" ht="27" customHeight="1" x14ac:dyDescent="0.25">
      <c r="A116" s="54" t="s">
        <v>218</v>
      </c>
      <c r="B116" s="54" t="s">
        <v>219</v>
      </c>
      <c r="C116" s="31">
        <v>4301051730</v>
      </c>
      <c r="D116" s="555">
        <v>4607091383256</v>
      </c>
      <c r="E116" s="556"/>
      <c r="F116" s="550">
        <v>0.33</v>
      </c>
      <c r="G116" s="32">
        <v>6</v>
      </c>
      <c r="H116" s="550">
        <v>1.98</v>
      </c>
      <c r="I116" s="550">
        <v>2.226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8"/>
      <c r="R116" s="558"/>
      <c r="S116" s="558"/>
      <c r="T116" s="559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217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220</v>
      </c>
      <c r="B117" s="54" t="s">
        <v>221</v>
      </c>
      <c r="C117" s="31">
        <v>4301051721</v>
      </c>
      <c r="D117" s="555">
        <v>4607091385748</v>
      </c>
      <c r="E117" s="556"/>
      <c r="F117" s="550">
        <v>0.45</v>
      </c>
      <c r="G117" s="32">
        <v>6</v>
      </c>
      <c r="H117" s="550">
        <v>2.7</v>
      </c>
      <c r="I117" s="550">
        <v>2.952</v>
      </c>
      <c r="J117" s="32">
        <v>182</v>
      </c>
      <c r="K117" s="32" t="s">
        <v>76</v>
      </c>
      <c r="L117" s="32"/>
      <c r="M117" s="33" t="s">
        <v>93</v>
      </c>
      <c r="N117" s="33"/>
      <c r="O117" s="32">
        <v>45</v>
      </c>
      <c r="P117" s="67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0</v>
      </c>
      <c r="Y117" s="55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222</v>
      </c>
      <c r="B118" s="54" t="s">
        <v>223</v>
      </c>
      <c r="C118" s="31">
        <v>4301051740</v>
      </c>
      <c r="D118" s="555">
        <v>4680115884533</v>
      </c>
      <c r="E118" s="556"/>
      <c r="F118" s="550">
        <v>0.3</v>
      </c>
      <c r="G118" s="32">
        <v>6</v>
      </c>
      <c r="H118" s="550">
        <v>1.8</v>
      </c>
      <c r="I118" s="550">
        <v>1.98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6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8"/>
      <c r="R118" s="558"/>
      <c r="S118" s="558"/>
      <c r="T118" s="559"/>
      <c r="U118" s="34"/>
      <c r="V118" s="34"/>
      <c r="W118" s="35" t="s">
        <v>69</v>
      </c>
      <c r="X118" s="551">
        <v>0</v>
      </c>
      <c r="Y118" s="5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224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4"/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66"/>
      <c r="P119" s="569" t="s">
        <v>71</v>
      </c>
      <c r="Q119" s="570"/>
      <c r="R119" s="570"/>
      <c r="S119" s="570"/>
      <c r="T119" s="570"/>
      <c r="U119" s="570"/>
      <c r="V119" s="571"/>
      <c r="W119" s="37" t="s">
        <v>72</v>
      </c>
      <c r="X119" s="553">
        <f>IFERROR(X115/H115,"0")+IFERROR(X116/H116,"0")+IFERROR(X117/H117,"0")+IFERROR(X118/H118,"0")</f>
        <v>5</v>
      </c>
      <c r="Y119" s="553">
        <f>IFERROR(Y115/H115,"0")+IFERROR(Y116/H116,"0")+IFERROR(Y117/H117,"0")+IFERROR(Y118/H118,"0")</f>
        <v>5</v>
      </c>
      <c r="Z119" s="553">
        <f>IFERROR(IF(Z115="",0,Z115),"0")+IFERROR(IF(Z116="",0,Z116),"0")+IFERROR(IF(Z117="",0,Z117),"0")+IFERROR(IF(Z118="",0,Z118),"0")</f>
        <v>9.4899999999999998E-2</v>
      </c>
      <c r="AA119" s="554"/>
      <c r="AB119" s="554"/>
      <c r="AC119" s="554"/>
    </row>
    <row r="120" spans="1:68" x14ac:dyDescent="0.2">
      <c r="A120" s="565"/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6"/>
      <c r="P120" s="569" t="s">
        <v>71</v>
      </c>
      <c r="Q120" s="570"/>
      <c r="R120" s="570"/>
      <c r="S120" s="570"/>
      <c r="T120" s="570"/>
      <c r="U120" s="570"/>
      <c r="V120" s="571"/>
      <c r="W120" s="37" t="s">
        <v>69</v>
      </c>
      <c r="X120" s="553">
        <f>IFERROR(SUM(X115:X118),"0")</f>
        <v>40.5</v>
      </c>
      <c r="Y120" s="553">
        <f>IFERROR(SUM(Y115:Y118),"0")</f>
        <v>40.5</v>
      </c>
      <c r="Z120" s="37"/>
      <c r="AA120" s="554"/>
      <c r="AB120" s="554"/>
      <c r="AC120" s="554"/>
    </row>
    <row r="121" spans="1:68" ht="14.25" customHeight="1" x14ac:dyDescent="0.25">
      <c r="A121" s="568" t="s">
        <v>169</v>
      </c>
      <c r="B121" s="565"/>
      <c r="C121" s="565"/>
      <c r="D121" s="565"/>
      <c r="E121" s="565"/>
      <c r="F121" s="565"/>
      <c r="G121" s="565"/>
      <c r="H121" s="565"/>
      <c r="I121" s="565"/>
      <c r="J121" s="565"/>
      <c r="K121" s="565"/>
      <c r="L121" s="565"/>
      <c r="M121" s="565"/>
      <c r="N121" s="565"/>
      <c r="O121" s="565"/>
      <c r="P121" s="565"/>
      <c r="Q121" s="565"/>
      <c r="R121" s="565"/>
      <c r="S121" s="565"/>
      <c r="T121" s="565"/>
      <c r="U121" s="565"/>
      <c r="V121" s="565"/>
      <c r="W121" s="565"/>
      <c r="X121" s="565"/>
      <c r="Y121" s="565"/>
      <c r="Z121" s="565"/>
      <c r="AA121" s="547"/>
      <c r="AB121" s="547"/>
      <c r="AC121" s="547"/>
    </row>
    <row r="122" spans="1:68" ht="27" customHeight="1" x14ac:dyDescent="0.25">
      <c r="A122" s="54" t="s">
        <v>225</v>
      </c>
      <c r="B122" s="54" t="s">
        <v>226</v>
      </c>
      <c r="C122" s="31">
        <v>4301060357</v>
      </c>
      <c r="D122" s="555">
        <v>4680115882652</v>
      </c>
      <c r="E122" s="556"/>
      <c r="F122" s="550">
        <v>0.33</v>
      </c>
      <c r="G122" s="32">
        <v>6</v>
      </c>
      <c r="H122" s="550">
        <v>1.98</v>
      </c>
      <c r="I122" s="550">
        <v>2.82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8"/>
      <c r="R122" s="558"/>
      <c r="S122" s="558"/>
      <c r="T122" s="559"/>
      <c r="U122" s="34"/>
      <c r="V122" s="34"/>
      <c r="W122" s="35" t="s">
        <v>69</v>
      </c>
      <c r="X122" s="551">
        <v>0</v>
      </c>
      <c r="Y122" s="55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227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228</v>
      </c>
      <c r="B123" s="54" t="s">
        <v>229</v>
      </c>
      <c r="C123" s="31">
        <v>4301060317</v>
      </c>
      <c r="D123" s="555">
        <v>4680115880238</v>
      </c>
      <c r="E123" s="556"/>
      <c r="F123" s="550">
        <v>0.33</v>
      </c>
      <c r="G123" s="32">
        <v>6</v>
      </c>
      <c r="H123" s="550">
        <v>1.98</v>
      </c>
      <c r="I123" s="550">
        <v>2.238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40</v>
      </c>
      <c r="P123" s="8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8"/>
      <c r="R123" s="558"/>
      <c r="S123" s="558"/>
      <c r="T123" s="559"/>
      <c r="U123" s="34"/>
      <c r="V123" s="34"/>
      <c r="W123" s="35" t="s">
        <v>69</v>
      </c>
      <c r="X123" s="551">
        <v>0</v>
      </c>
      <c r="Y123" s="552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230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64"/>
      <c r="B124" s="565"/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66"/>
      <c r="P124" s="569" t="s">
        <v>71</v>
      </c>
      <c r="Q124" s="570"/>
      <c r="R124" s="570"/>
      <c r="S124" s="570"/>
      <c r="T124" s="570"/>
      <c r="U124" s="570"/>
      <c r="V124" s="571"/>
      <c r="W124" s="37" t="s">
        <v>72</v>
      </c>
      <c r="X124" s="553">
        <f>IFERROR(X122/H122,"0")+IFERROR(X123/H123,"0")</f>
        <v>0</v>
      </c>
      <c r="Y124" s="553">
        <f>IFERROR(Y122/H122,"0")+IFERROR(Y123/H123,"0")</f>
        <v>0</v>
      </c>
      <c r="Z124" s="553">
        <f>IFERROR(IF(Z122="",0,Z122),"0")+IFERROR(IF(Z123="",0,Z123),"0")</f>
        <v>0</v>
      </c>
      <c r="AA124" s="554"/>
      <c r="AB124" s="554"/>
      <c r="AC124" s="554"/>
    </row>
    <row r="125" spans="1:68" x14ac:dyDescent="0.2">
      <c r="A125" s="565"/>
      <c r="B125" s="565"/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6"/>
      <c r="P125" s="569" t="s">
        <v>71</v>
      </c>
      <c r="Q125" s="570"/>
      <c r="R125" s="570"/>
      <c r="S125" s="570"/>
      <c r="T125" s="570"/>
      <c r="U125" s="570"/>
      <c r="V125" s="571"/>
      <c r="W125" s="37" t="s">
        <v>69</v>
      </c>
      <c r="X125" s="553">
        <f>IFERROR(SUM(X122:X123),"0")</f>
        <v>0</v>
      </c>
      <c r="Y125" s="553">
        <f>IFERROR(SUM(Y122:Y123),"0")</f>
        <v>0</v>
      </c>
      <c r="Z125" s="37"/>
      <c r="AA125" s="554"/>
      <c r="AB125" s="554"/>
      <c r="AC125" s="554"/>
    </row>
    <row r="126" spans="1:68" ht="16.5" customHeight="1" x14ac:dyDescent="0.25">
      <c r="A126" s="609" t="s">
        <v>231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546"/>
      <c r="AB126" s="546"/>
      <c r="AC126" s="546"/>
    </row>
    <row r="127" spans="1:68" ht="14.25" customHeight="1" x14ac:dyDescent="0.25">
      <c r="A127" s="568" t="s">
        <v>103</v>
      </c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65"/>
      <c r="P127" s="565"/>
      <c r="Q127" s="565"/>
      <c r="R127" s="565"/>
      <c r="S127" s="565"/>
      <c r="T127" s="565"/>
      <c r="U127" s="565"/>
      <c r="V127" s="565"/>
      <c r="W127" s="565"/>
      <c r="X127" s="565"/>
      <c r="Y127" s="565"/>
      <c r="Z127" s="565"/>
      <c r="AA127" s="547"/>
      <c r="AB127" s="547"/>
      <c r="AC127" s="547"/>
    </row>
    <row r="128" spans="1:68" ht="27" customHeight="1" x14ac:dyDescent="0.25">
      <c r="A128" s="54" t="s">
        <v>232</v>
      </c>
      <c r="B128" s="54" t="s">
        <v>233</v>
      </c>
      <c r="C128" s="31">
        <v>4301011562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8"/>
      <c r="R128" s="558"/>
      <c r="S128" s="558"/>
      <c r="T128" s="559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234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232</v>
      </c>
      <c r="B129" s="54" t="s">
        <v>235</v>
      </c>
      <c r="C129" s="31">
        <v>4301011564</v>
      </c>
      <c r="D129" s="555">
        <v>4680115882577</v>
      </c>
      <c r="E129" s="556"/>
      <c r="F129" s="550">
        <v>0.4</v>
      </c>
      <c r="G129" s="32">
        <v>8</v>
      </c>
      <c r="H129" s="550">
        <v>3.2</v>
      </c>
      <c r="I129" s="550">
        <v>3.38</v>
      </c>
      <c r="J129" s="32">
        <v>182</v>
      </c>
      <c r="K129" s="32" t="s">
        <v>76</v>
      </c>
      <c r="L129" s="32"/>
      <c r="M129" s="33" t="s">
        <v>98</v>
      </c>
      <c r="N129" s="33"/>
      <c r="O129" s="32">
        <v>90</v>
      </c>
      <c r="P129" s="6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8"/>
      <c r="R129" s="558"/>
      <c r="S129" s="558"/>
      <c r="T129" s="559"/>
      <c r="U129" s="34"/>
      <c r="V129" s="34"/>
      <c r="W129" s="35" t="s">
        <v>69</v>
      </c>
      <c r="X129" s="551">
        <v>0</v>
      </c>
      <c r="Y129" s="552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234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4"/>
      <c r="B130" s="565"/>
      <c r="C130" s="565"/>
      <c r="D130" s="565"/>
      <c r="E130" s="565"/>
      <c r="F130" s="565"/>
      <c r="G130" s="565"/>
      <c r="H130" s="565"/>
      <c r="I130" s="565"/>
      <c r="J130" s="565"/>
      <c r="K130" s="565"/>
      <c r="L130" s="565"/>
      <c r="M130" s="565"/>
      <c r="N130" s="565"/>
      <c r="O130" s="566"/>
      <c r="P130" s="569" t="s">
        <v>71</v>
      </c>
      <c r="Q130" s="570"/>
      <c r="R130" s="570"/>
      <c r="S130" s="570"/>
      <c r="T130" s="570"/>
      <c r="U130" s="570"/>
      <c r="V130" s="571"/>
      <c r="W130" s="37" t="s">
        <v>72</v>
      </c>
      <c r="X130" s="553">
        <f>IFERROR(X128/H128,"0")+IFERROR(X129/H129,"0")</f>
        <v>0</v>
      </c>
      <c r="Y130" s="553">
        <f>IFERROR(Y128/H128,"0")+IFERROR(Y129/H129,"0")</f>
        <v>0</v>
      </c>
      <c r="Z130" s="553">
        <f>IFERROR(IF(Z128="",0,Z128),"0")+IFERROR(IF(Z129="",0,Z129),"0")</f>
        <v>0</v>
      </c>
      <c r="AA130" s="554"/>
      <c r="AB130" s="554"/>
      <c r="AC130" s="554"/>
    </row>
    <row r="131" spans="1:68" x14ac:dyDescent="0.2">
      <c r="A131" s="565"/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6"/>
      <c r="P131" s="569" t="s">
        <v>71</v>
      </c>
      <c r="Q131" s="570"/>
      <c r="R131" s="570"/>
      <c r="S131" s="570"/>
      <c r="T131" s="570"/>
      <c r="U131" s="570"/>
      <c r="V131" s="571"/>
      <c r="W131" s="37" t="s">
        <v>69</v>
      </c>
      <c r="X131" s="553">
        <f>IFERROR(SUM(X128:X129),"0")</f>
        <v>0</v>
      </c>
      <c r="Y131" s="553">
        <f>IFERROR(SUM(Y128:Y129),"0")</f>
        <v>0</v>
      </c>
      <c r="Z131" s="37"/>
      <c r="AA131" s="554"/>
      <c r="AB131" s="554"/>
      <c r="AC131" s="554"/>
    </row>
    <row r="132" spans="1:68" ht="14.25" customHeight="1" x14ac:dyDescent="0.25">
      <c r="A132" s="568" t="s">
        <v>64</v>
      </c>
      <c r="B132" s="565"/>
      <c r="C132" s="565"/>
      <c r="D132" s="565"/>
      <c r="E132" s="565"/>
      <c r="F132" s="565"/>
      <c r="G132" s="565"/>
      <c r="H132" s="565"/>
      <c r="I132" s="565"/>
      <c r="J132" s="565"/>
      <c r="K132" s="565"/>
      <c r="L132" s="565"/>
      <c r="M132" s="565"/>
      <c r="N132" s="565"/>
      <c r="O132" s="565"/>
      <c r="P132" s="565"/>
      <c r="Q132" s="565"/>
      <c r="R132" s="565"/>
      <c r="S132" s="565"/>
      <c r="T132" s="565"/>
      <c r="U132" s="565"/>
      <c r="V132" s="565"/>
      <c r="W132" s="565"/>
      <c r="X132" s="565"/>
      <c r="Y132" s="565"/>
      <c r="Z132" s="565"/>
      <c r="AA132" s="547"/>
      <c r="AB132" s="547"/>
      <c r="AC132" s="547"/>
    </row>
    <row r="133" spans="1:68" ht="27" customHeight="1" x14ac:dyDescent="0.25">
      <c r="A133" s="54" t="s">
        <v>236</v>
      </c>
      <c r="B133" s="54" t="s">
        <v>237</v>
      </c>
      <c r="C133" s="31">
        <v>4301031235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238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236</v>
      </c>
      <c r="B134" s="54" t="s">
        <v>239</v>
      </c>
      <c r="C134" s="31">
        <v>4301031234</v>
      </c>
      <c r="D134" s="555">
        <v>4680115883444</v>
      </c>
      <c r="E134" s="556"/>
      <c r="F134" s="550">
        <v>0.35</v>
      </c>
      <c r="G134" s="32">
        <v>8</v>
      </c>
      <c r="H134" s="550">
        <v>2.8</v>
      </c>
      <c r="I134" s="550">
        <v>3.0680000000000001</v>
      </c>
      <c r="J134" s="32">
        <v>182</v>
      </c>
      <c r="K134" s="32" t="s">
        <v>76</v>
      </c>
      <c r="L134" s="32"/>
      <c r="M134" s="33" t="s">
        <v>98</v>
      </c>
      <c r="N134" s="33"/>
      <c r="O134" s="32">
        <v>90</v>
      </c>
      <c r="P134" s="86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8"/>
      <c r="R134" s="558"/>
      <c r="S134" s="558"/>
      <c r="T134" s="559"/>
      <c r="U134" s="34"/>
      <c r="V134" s="34"/>
      <c r="W134" s="35" t="s">
        <v>69</v>
      </c>
      <c r="X134" s="551">
        <v>0</v>
      </c>
      <c r="Y134" s="55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238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64"/>
      <c r="B135" s="565"/>
      <c r="C135" s="565"/>
      <c r="D135" s="565"/>
      <c r="E135" s="565"/>
      <c r="F135" s="565"/>
      <c r="G135" s="565"/>
      <c r="H135" s="565"/>
      <c r="I135" s="565"/>
      <c r="J135" s="565"/>
      <c r="K135" s="565"/>
      <c r="L135" s="565"/>
      <c r="M135" s="565"/>
      <c r="N135" s="565"/>
      <c r="O135" s="566"/>
      <c r="P135" s="569" t="s">
        <v>71</v>
      </c>
      <c r="Q135" s="570"/>
      <c r="R135" s="570"/>
      <c r="S135" s="570"/>
      <c r="T135" s="570"/>
      <c r="U135" s="570"/>
      <c r="V135" s="571"/>
      <c r="W135" s="37" t="s">
        <v>72</v>
      </c>
      <c r="X135" s="553">
        <f>IFERROR(X133/H133,"0")+IFERROR(X134/H134,"0")</f>
        <v>0</v>
      </c>
      <c r="Y135" s="553">
        <f>IFERROR(Y133/H133,"0")+IFERROR(Y134/H134,"0")</f>
        <v>0</v>
      </c>
      <c r="Z135" s="553">
        <f>IFERROR(IF(Z133="",0,Z133),"0")+IFERROR(IF(Z134="",0,Z134),"0")</f>
        <v>0</v>
      </c>
      <c r="AA135" s="554"/>
      <c r="AB135" s="554"/>
      <c r="AC135" s="554"/>
    </row>
    <row r="136" spans="1:68" x14ac:dyDescent="0.2">
      <c r="A136" s="565"/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6"/>
      <c r="P136" s="569" t="s">
        <v>71</v>
      </c>
      <c r="Q136" s="570"/>
      <c r="R136" s="570"/>
      <c r="S136" s="570"/>
      <c r="T136" s="570"/>
      <c r="U136" s="570"/>
      <c r="V136" s="571"/>
      <c r="W136" s="37" t="s">
        <v>69</v>
      </c>
      <c r="X136" s="553">
        <f>IFERROR(SUM(X133:X134),"0")</f>
        <v>0</v>
      </c>
      <c r="Y136" s="553">
        <f>IFERROR(SUM(Y133:Y134),"0")</f>
        <v>0</v>
      </c>
      <c r="Z136" s="37"/>
      <c r="AA136" s="554"/>
      <c r="AB136" s="554"/>
      <c r="AC136" s="554"/>
    </row>
    <row r="137" spans="1:68" ht="14.25" customHeight="1" x14ac:dyDescent="0.25">
      <c r="A137" s="568" t="s">
        <v>73</v>
      </c>
      <c r="B137" s="565"/>
      <c r="C137" s="565"/>
      <c r="D137" s="565"/>
      <c r="E137" s="565"/>
      <c r="F137" s="565"/>
      <c r="G137" s="565"/>
      <c r="H137" s="565"/>
      <c r="I137" s="565"/>
      <c r="J137" s="565"/>
      <c r="K137" s="565"/>
      <c r="L137" s="565"/>
      <c r="M137" s="565"/>
      <c r="N137" s="565"/>
      <c r="O137" s="565"/>
      <c r="P137" s="565"/>
      <c r="Q137" s="565"/>
      <c r="R137" s="565"/>
      <c r="S137" s="565"/>
      <c r="T137" s="565"/>
      <c r="U137" s="565"/>
      <c r="V137" s="565"/>
      <c r="W137" s="565"/>
      <c r="X137" s="565"/>
      <c r="Y137" s="565"/>
      <c r="Z137" s="565"/>
      <c r="AA137" s="547"/>
      <c r="AB137" s="547"/>
      <c r="AC137" s="547"/>
    </row>
    <row r="138" spans="1:68" ht="16.5" customHeight="1" x14ac:dyDescent="0.25">
      <c r="A138" s="54" t="s">
        <v>240</v>
      </c>
      <c r="B138" s="54" t="s">
        <v>241</v>
      </c>
      <c r="C138" s="31">
        <v>4301051477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8"/>
      <c r="R138" s="558"/>
      <c r="S138" s="558"/>
      <c r="T138" s="559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234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240</v>
      </c>
      <c r="B139" s="54" t="s">
        <v>242</v>
      </c>
      <c r="C139" s="31">
        <v>4301051476</v>
      </c>
      <c r="D139" s="555">
        <v>4680115882584</v>
      </c>
      <c r="E139" s="556"/>
      <c r="F139" s="550">
        <v>0.33</v>
      </c>
      <c r="G139" s="32">
        <v>8</v>
      </c>
      <c r="H139" s="550">
        <v>2.64</v>
      </c>
      <c r="I139" s="550">
        <v>2.9079999999999999</v>
      </c>
      <c r="J139" s="32">
        <v>182</v>
      </c>
      <c r="K139" s="32" t="s">
        <v>76</v>
      </c>
      <c r="L139" s="32"/>
      <c r="M139" s="33" t="s">
        <v>98</v>
      </c>
      <c r="N139" s="33"/>
      <c r="O139" s="32">
        <v>60</v>
      </c>
      <c r="P139" s="80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8"/>
      <c r="R139" s="558"/>
      <c r="S139" s="558"/>
      <c r="T139" s="559"/>
      <c r="U139" s="34"/>
      <c r="V139" s="34"/>
      <c r="W139" s="35" t="s">
        <v>69</v>
      </c>
      <c r="X139" s="551">
        <v>0</v>
      </c>
      <c r="Y139" s="5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234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64"/>
      <c r="B140" s="565"/>
      <c r="C140" s="565"/>
      <c r="D140" s="565"/>
      <c r="E140" s="565"/>
      <c r="F140" s="565"/>
      <c r="G140" s="565"/>
      <c r="H140" s="565"/>
      <c r="I140" s="565"/>
      <c r="J140" s="565"/>
      <c r="K140" s="565"/>
      <c r="L140" s="565"/>
      <c r="M140" s="565"/>
      <c r="N140" s="565"/>
      <c r="O140" s="566"/>
      <c r="P140" s="569" t="s">
        <v>71</v>
      </c>
      <c r="Q140" s="570"/>
      <c r="R140" s="570"/>
      <c r="S140" s="570"/>
      <c r="T140" s="570"/>
      <c r="U140" s="570"/>
      <c r="V140" s="571"/>
      <c r="W140" s="37" t="s">
        <v>72</v>
      </c>
      <c r="X140" s="553">
        <f>IFERROR(X138/H138,"0")+IFERROR(X139/H139,"0")</f>
        <v>0</v>
      </c>
      <c r="Y140" s="553">
        <f>IFERROR(Y138/H138,"0")+IFERROR(Y139/H139,"0")</f>
        <v>0</v>
      </c>
      <c r="Z140" s="553">
        <f>IFERROR(IF(Z138="",0,Z138),"0")+IFERROR(IF(Z139="",0,Z139),"0")</f>
        <v>0</v>
      </c>
      <c r="AA140" s="554"/>
      <c r="AB140" s="554"/>
      <c r="AC140" s="554"/>
    </row>
    <row r="141" spans="1:68" x14ac:dyDescent="0.2">
      <c r="A141" s="565"/>
      <c r="B141" s="565"/>
      <c r="C141" s="565"/>
      <c r="D141" s="565"/>
      <c r="E141" s="565"/>
      <c r="F141" s="565"/>
      <c r="G141" s="565"/>
      <c r="H141" s="565"/>
      <c r="I141" s="565"/>
      <c r="J141" s="565"/>
      <c r="K141" s="565"/>
      <c r="L141" s="565"/>
      <c r="M141" s="565"/>
      <c r="N141" s="565"/>
      <c r="O141" s="566"/>
      <c r="P141" s="569" t="s">
        <v>71</v>
      </c>
      <c r="Q141" s="570"/>
      <c r="R141" s="570"/>
      <c r="S141" s="570"/>
      <c r="T141" s="570"/>
      <c r="U141" s="570"/>
      <c r="V141" s="571"/>
      <c r="W141" s="37" t="s">
        <v>69</v>
      </c>
      <c r="X141" s="553">
        <f>IFERROR(SUM(X138:X139),"0")</f>
        <v>0</v>
      </c>
      <c r="Y141" s="553">
        <f>IFERROR(SUM(Y138:Y139),"0")</f>
        <v>0</v>
      </c>
      <c r="Z141" s="37"/>
      <c r="AA141" s="554"/>
      <c r="AB141" s="554"/>
      <c r="AC141" s="554"/>
    </row>
    <row r="142" spans="1:68" ht="16.5" customHeight="1" x14ac:dyDescent="0.25">
      <c r="A142" s="609" t="s">
        <v>101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546"/>
      <c r="AB142" s="546"/>
      <c r="AC142" s="546"/>
    </row>
    <row r="143" spans="1:68" ht="14.25" customHeight="1" x14ac:dyDescent="0.25">
      <c r="A143" s="568" t="s">
        <v>103</v>
      </c>
      <c r="B143" s="565"/>
      <c r="C143" s="565"/>
      <c r="D143" s="565"/>
      <c r="E143" s="565"/>
      <c r="F143" s="565"/>
      <c r="G143" s="565"/>
      <c r="H143" s="565"/>
      <c r="I143" s="565"/>
      <c r="J143" s="565"/>
      <c r="K143" s="565"/>
      <c r="L143" s="565"/>
      <c r="M143" s="565"/>
      <c r="N143" s="565"/>
      <c r="O143" s="565"/>
      <c r="P143" s="565"/>
      <c r="Q143" s="565"/>
      <c r="R143" s="565"/>
      <c r="S143" s="565"/>
      <c r="T143" s="565"/>
      <c r="U143" s="565"/>
      <c r="V143" s="565"/>
      <c r="W143" s="565"/>
      <c r="X143" s="565"/>
      <c r="Y143" s="565"/>
      <c r="Z143" s="565"/>
      <c r="AA143" s="547"/>
      <c r="AB143" s="547"/>
      <c r="AC143" s="547"/>
    </row>
    <row r="144" spans="1:68" ht="27" customHeight="1" x14ac:dyDescent="0.25">
      <c r="A144" s="54" t="s">
        <v>243</v>
      </c>
      <c r="B144" s="54" t="s">
        <v>244</v>
      </c>
      <c r="C144" s="31">
        <v>4301011705</v>
      </c>
      <c r="D144" s="555">
        <v>4607091384604</v>
      </c>
      <c r="E144" s="556"/>
      <c r="F144" s="550">
        <v>0.4</v>
      </c>
      <c r="G144" s="32">
        <v>10</v>
      </c>
      <c r="H144" s="550">
        <v>4</v>
      </c>
      <c r="I144" s="550">
        <v>4.21</v>
      </c>
      <c r="J144" s="32">
        <v>132</v>
      </c>
      <c r="K144" s="32" t="s">
        <v>111</v>
      </c>
      <c r="L144" s="32"/>
      <c r="M144" s="33" t="s">
        <v>107</v>
      </c>
      <c r="N144" s="33"/>
      <c r="O144" s="32">
        <v>50</v>
      </c>
      <c r="P144" s="5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8"/>
      <c r="R144" s="558"/>
      <c r="S144" s="558"/>
      <c r="T144" s="559"/>
      <c r="U144" s="34"/>
      <c r="V144" s="34"/>
      <c r="W144" s="35" t="s">
        <v>69</v>
      </c>
      <c r="X144" s="551">
        <v>0</v>
      </c>
      <c r="Y144" s="552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245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4"/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66"/>
      <c r="P145" s="569" t="s">
        <v>71</v>
      </c>
      <c r="Q145" s="570"/>
      <c r="R145" s="570"/>
      <c r="S145" s="570"/>
      <c r="T145" s="570"/>
      <c r="U145" s="570"/>
      <c r="V145" s="571"/>
      <c r="W145" s="37" t="s">
        <v>72</v>
      </c>
      <c r="X145" s="553">
        <f>IFERROR(X144/H144,"0")</f>
        <v>0</v>
      </c>
      <c r="Y145" s="553">
        <f>IFERROR(Y144/H144,"0")</f>
        <v>0</v>
      </c>
      <c r="Z145" s="553">
        <f>IFERROR(IF(Z144="",0,Z144),"0")</f>
        <v>0</v>
      </c>
      <c r="AA145" s="554"/>
      <c r="AB145" s="554"/>
      <c r="AC145" s="554"/>
    </row>
    <row r="146" spans="1:68" x14ac:dyDescent="0.2">
      <c r="A146" s="565"/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6"/>
      <c r="P146" s="569" t="s">
        <v>71</v>
      </c>
      <c r="Q146" s="570"/>
      <c r="R146" s="570"/>
      <c r="S146" s="570"/>
      <c r="T146" s="570"/>
      <c r="U146" s="570"/>
      <c r="V146" s="571"/>
      <c r="W146" s="37" t="s">
        <v>69</v>
      </c>
      <c r="X146" s="553">
        <f>IFERROR(SUM(X144:X144),"0")</f>
        <v>0</v>
      </c>
      <c r="Y146" s="553">
        <f>IFERROR(SUM(Y144:Y144),"0")</f>
        <v>0</v>
      </c>
      <c r="Z146" s="37"/>
      <c r="AA146" s="554"/>
      <c r="AB146" s="554"/>
      <c r="AC146" s="554"/>
    </row>
    <row r="147" spans="1:68" ht="14.25" customHeight="1" x14ac:dyDescent="0.25">
      <c r="A147" s="568" t="s">
        <v>64</v>
      </c>
      <c r="B147" s="565"/>
      <c r="C147" s="565"/>
      <c r="D147" s="565"/>
      <c r="E147" s="565"/>
      <c r="F147" s="565"/>
      <c r="G147" s="565"/>
      <c r="H147" s="565"/>
      <c r="I147" s="565"/>
      <c r="J147" s="565"/>
      <c r="K147" s="565"/>
      <c r="L147" s="565"/>
      <c r="M147" s="565"/>
      <c r="N147" s="565"/>
      <c r="O147" s="565"/>
      <c r="P147" s="565"/>
      <c r="Q147" s="565"/>
      <c r="R147" s="565"/>
      <c r="S147" s="565"/>
      <c r="T147" s="565"/>
      <c r="U147" s="565"/>
      <c r="V147" s="565"/>
      <c r="W147" s="565"/>
      <c r="X147" s="565"/>
      <c r="Y147" s="565"/>
      <c r="Z147" s="565"/>
      <c r="AA147" s="547"/>
      <c r="AB147" s="547"/>
      <c r="AC147" s="547"/>
    </row>
    <row r="148" spans="1:68" ht="16.5" customHeight="1" x14ac:dyDescent="0.25">
      <c r="A148" s="54" t="s">
        <v>246</v>
      </c>
      <c r="B148" s="54" t="s">
        <v>247</v>
      </c>
      <c r="C148" s="31">
        <v>4301030895</v>
      </c>
      <c r="D148" s="555">
        <v>4607091387667</v>
      </c>
      <c r="E148" s="556"/>
      <c r="F148" s="550">
        <v>0.9</v>
      </c>
      <c r="G148" s="32">
        <v>10</v>
      </c>
      <c r="H148" s="550">
        <v>9</v>
      </c>
      <c r="I148" s="55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8"/>
      <c r="R148" s="558"/>
      <c r="S148" s="558"/>
      <c r="T148" s="559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249</v>
      </c>
      <c r="B149" s="54" t="s">
        <v>250</v>
      </c>
      <c r="C149" s="31">
        <v>4301030961</v>
      </c>
      <c r="D149" s="555">
        <v>4607091387636</v>
      </c>
      <c r="E149" s="556"/>
      <c r="F149" s="550">
        <v>0.7</v>
      </c>
      <c r="G149" s="32">
        <v>6</v>
      </c>
      <c r="H149" s="550">
        <v>4.2</v>
      </c>
      <c r="I149" s="550">
        <v>4.47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8"/>
      <c r="R149" s="558"/>
      <c r="S149" s="558"/>
      <c r="T149" s="559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251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252</v>
      </c>
      <c r="B150" s="54" t="s">
        <v>253</v>
      </c>
      <c r="C150" s="31">
        <v>4301030963</v>
      </c>
      <c r="D150" s="555">
        <v>4607091382426</v>
      </c>
      <c r="E150" s="556"/>
      <c r="F150" s="550">
        <v>0.9</v>
      </c>
      <c r="G150" s="32">
        <v>10</v>
      </c>
      <c r="H150" s="550">
        <v>9</v>
      </c>
      <c r="I150" s="550">
        <v>9.5850000000000009</v>
      </c>
      <c r="J150" s="32">
        <v>64</v>
      </c>
      <c r="K150" s="32" t="s">
        <v>106</v>
      </c>
      <c r="L150" s="32"/>
      <c r="M150" s="33" t="s">
        <v>68</v>
      </c>
      <c r="N150" s="33"/>
      <c r="O150" s="32">
        <v>40</v>
      </c>
      <c r="P150" s="58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8"/>
      <c r="R150" s="558"/>
      <c r="S150" s="558"/>
      <c r="T150" s="559"/>
      <c r="U150" s="34"/>
      <c r="V150" s="34"/>
      <c r="W150" s="35" t="s">
        <v>69</v>
      </c>
      <c r="X150" s="551">
        <v>18</v>
      </c>
      <c r="Y150" s="552">
        <f>IFERROR(IF(X150="",0,CEILING((X150/$H150),1)*$H150),"")</f>
        <v>18</v>
      </c>
      <c r="Z150" s="36">
        <f>IFERROR(IF(Y150=0,"",ROUNDUP(Y150/H150,0)*0.01898),"")</f>
        <v>3.7960000000000001E-2</v>
      </c>
      <c r="AA150" s="56"/>
      <c r="AB150" s="57"/>
      <c r="AC150" s="191" t="s">
        <v>254</v>
      </c>
      <c r="AG150" s="64"/>
      <c r="AJ150" s="68"/>
      <c r="AK150" s="68">
        <v>0</v>
      </c>
      <c r="BB150" s="192" t="s">
        <v>1</v>
      </c>
      <c r="BM150" s="64">
        <f>IFERROR(X150*I150/H150,"0")</f>
        <v>19.170000000000002</v>
      </c>
      <c r="BN150" s="64">
        <f>IFERROR(Y150*I150/H150,"0")</f>
        <v>19.170000000000002</v>
      </c>
      <c r="BO150" s="64">
        <f>IFERROR(1/J150*(X150/H150),"0")</f>
        <v>3.125E-2</v>
      </c>
      <c r="BP150" s="64">
        <f>IFERROR(1/J150*(Y150/H150),"0")</f>
        <v>3.125E-2</v>
      </c>
    </row>
    <row r="151" spans="1:68" x14ac:dyDescent="0.2">
      <c r="A151" s="564"/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66"/>
      <c r="P151" s="569" t="s">
        <v>71</v>
      </c>
      <c r="Q151" s="570"/>
      <c r="R151" s="570"/>
      <c r="S151" s="570"/>
      <c r="T151" s="570"/>
      <c r="U151" s="570"/>
      <c r="V151" s="571"/>
      <c r="W151" s="37" t="s">
        <v>72</v>
      </c>
      <c r="X151" s="553">
        <f>IFERROR(X148/H148,"0")+IFERROR(X149/H149,"0")+IFERROR(X150/H150,"0")</f>
        <v>2</v>
      </c>
      <c r="Y151" s="553">
        <f>IFERROR(Y148/H148,"0")+IFERROR(Y149/H149,"0")+IFERROR(Y150/H150,"0")</f>
        <v>2</v>
      </c>
      <c r="Z151" s="553">
        <f>IFERROR(IF(Z148="",0,Z148),"0")+IFERROR(IF(Z149="",0,Z149),"0")+IFERROR(IF(Z150="",0,Z150),"0")</f>
        <v>3.7960000000000001E-2</v>
      </c>
      <c r="AA151" s="554"/>
      <c r="AB151" s="554"/>
      <c r="AC151" s="554"/>
    </row>
    <row r="152" spans="1:68" x14ac:dyDescent="0.2">
      <c r="A152" s="565"/>
      <c r="B152" s="565"/>
      <c r="C152" s="565"/>
      <c r="D152" s="565"/>
      <c r="E152" s="565"/>
      <c r="F152" s="565"/>
      <c r="G152" s="565"/>
      <c r="H152" s="565"/>
      <c r="I152" s="565"/>
      <c r="J152" s="565"/>
      <c r="K152" s="565"/>
      <c r="L152" s="565"/>
      <c r="M152" s="565"/>
      <c r="N152" s="565"/>
      <c r="O152" s="566"/>
      <c r="P152" s="569" t="s">
        <v>71</v>
      </c>
      <c r="Q152" s="570"/>
      <c r="R152" s="570"/>
      <c r="S152" s="570"/>
      <c r="T152" s="570"/>
      <c r="U152" s="570"/>
      <c r="V152" s="571"/>
      <c r="W152" s="37" t="s">
        <v>69</v>
      </c>
      <c r="X152" s="553">
        <f>IFERROR(SUM(X148:X150),"0")</f>
        <v>18</v>
      </c>
      <c r="Y152" s="553">
        <f>IFERROR(SUM(Y148:Y150),"0")</f>
        <v>18</v>
      </c>
      <c r="Z152" s="37"/>
      <c r="AA152" s="554"/>
      <c r="AB152" s="554"/>
      <c r="AC152" s="554"/>
    </row>
    <row r="153" spans="1:68" ht="27.75" customHeight="1" x14ac:dyDescent="0.2">
      <c r="A153" s="611" t="s">
        <v>255</v>
      </c>
      <c r="B153" s="612"/>
      <c r="C153" s="612"/>
      <c r="D153" s="612"/>
      <c r="E153" s="612"/>
      <c r="F153" s="612"/>
      <c r="G153" s="612"/>
      <c r="H153" s="612"/>
      <c r="I153" s="612"/>
      <c r="J153" s="612"/>
      <c r="K153" s="612"/>
      <c r="L153" s="612"/>
      <c r="M153" s="612"/>
      <c r="N153" s="612"/>
      <c r="O153" s="612"/>
      <c r="P153" s="612"/>
      <c r="Q153" s="612"/>
      <c r="R153" s="612"/>
      <c r="S153" s="612"/>
      <c r="T153" s="612"/>
      <c r="U153" s="612"/>
      <c r="V153" s="612"/>
      <c r="W153" s="612"/>
      <c r="X153" s="612"/>
      <c r="Y153" s="612"/>
      <c r="Z153" s="612"/>
      <c r="AA153" s="48"/>
      <c r="AB153" s="48"/>
      <c r="AC153" s="48"/>
    </row>
    <row r="154" spans="1:68" ht="16.5" customHeight="1" x14ac:dyDescent="0.25">
      <c r="A154" s="609" t="s">
        <v>256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546"/>
      <c r="AB154" s="546"/>
      <c r="AC154" s="546"/>
    </row>
    <row r="155" spans="1:68" ht="14.25" customHeight="1" x14ac:dyDescent="0.25">
      <c r="A155" s="568" t="s">
        <v>139</v>
      </c>
      <c r="B155" s="565"/>
      <c r="C155" s="565"/>
      <c r="D155" s="565"/>
      <c r="E155" s="565"/>
      <c r="F155" s="565"/>
      <c r="G155" s="565"/>
      <c r="H155" s="565"/>
      <c r="I155" s="565"/>
      <c r="J155" s="565"/>
      <c r="K155" s="565"/>
      <c r="L155" s="565"/>
      <c r="M155" s="565"/>
      <c r="N155" s="565"/>
      <c r="O155" s="565"/>
      <c r="P155" s="565"/>
      <c r="Q155" s="565"/>
      <c r="R155" s="565"/>
      <c r="S155" s="565"/>
      <c r="T155" s="565"/>
      <c r="U155" s="565"/>
      <c r="V155" s="565"/>
      <c r="W155" s="565"/>
      <c r="X155" s="565"/>
      <c r="Y155" s="565"/>
      <c r="Z155" s="565"/>
      <c r="AA155" s="547"/>
      <c r="AB155" s="547"/>
      <c r="AC155" s="547"/>
    </row>
    <row r="156" spans="1:68" ht="27" customHeight="1" x14ac:dyDescent="0.25">
      <c r="A156" s="54" t="s">
        <v>257</v>
      </c>
      <c r="B156" s="54" t="s">
        <v>258</v>
      </c>
      <c r="C156" s="31">
        <v>4301020323</v>
      </c>
      <c r="D156" s="555">
        <v>4680115886223</v>
      </c>
      <c r="E156" s="556"/>
      <c r="F156" s="550">
        <v>0.33</v>
      </c>
      <c r="G156" s="32">
        <v>6</v>
      </c>
      <c r="H156" s="550">
        <v>1.98</v>
      </c>
      <c r="I156" s="550">
        <v>2.08</v>
      </c>
      <c r="J156" s="32">
        <v>234</v>
      </c>
      <c r="K156" s="32" t="s">
        <v>67</v>
      </c>
      <c r="L156" s="32"/>
      <c r="M156" s="33" t="s">
        <v>68</v>
      </c>
      <c r="N156" s="33"/>
      <c r="O156" s="32">
        <v>40</v>
      </c>
      <c r="P156" s="7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8"/>
      <c r="R156" s="558"/>
      <c r="S156" s="558"/>
      <c r="T156" s="559"/>
      <c r="U156" s="34"/>
      <c r="V156" s="34"/>
      <c r="W156" s="35" t="s">
        <v>69</v>
      </c>
      <c r="X156" s="551">
        <v>0</v>
      </c>
      <c r="Y156" s="55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259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4"/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66"/>
      <c r="P157" s="569" t="s">
        <v>71</v>
      </c>
      <c r="Q157" s="570"/>
      <c r="R157" s="570"/>
      <c r="S157" s="570"/>
      <c r="T157" s="570"/>
      <c r="U157" s="570"/>
      <c r="V157" s="571"/>
      <c r="W157" s="37" t="s">
        <v>72</v>
      </c>
      <c r="X157" s="553">
        <f>IFERROR(X156/H156,"0")</f>
        <v>0</v>
      </c>
      <c r="Y157" s="553">
        <f>IFERROR(Y156/H156,"0")</f>
        <v>0</v>
      </c>
      <c r="Z157" s="553">
        <f>IFERROR(IF(Z156="",0,Z156),"0")</f>
        <v>0</v>
      </c>
      <c r="AA157" s="554"/>
      <c r="AB157" s="554"/>
      <c r="AC157" s="554"/>
    </row>
    <row r="158" spans="1:68" x14ac:dyDescent="0.2">
      <c r="A158" s="565"/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6"/>
      <c r="P158" s="569" t="s">
        <v>71</v>
      </c>
      <c r="Q158" s="570"/>
      <c r="R158" s="570"/>
      <c r="S158" s="570"/>
      <c r="T158" s="570"/>
      <c r="U158" s="570"/>
      <c r="V158" s="571"/>
      <c r="W158" s="37" t="s">
        <v>69</v>
      </c>
      <c r="X158" s="553">
        <f>IFERROR(SUM(X156:X156),"0")</f>
        <v>0</v>
      </c>
      <c r="Y158" s="553">
        <f>IFERROR(SUM(Y156:Y156),"0")</f>
        <v>0</v>
      </c>
      <c r="Z158" s="37"/>
      <c r="AA158" s="554"/>
      <c r="AB158" s="554"/>
      <c r="AC158" s="554"/>
    </row>
    <row r="159" spans="1:68" ht="14.25" customHeight="1" x14ac:dyDescent="0.25">
      <c r="A159" s="568" t="s">
        <v>64</v>
      </c>
      <c r="B159" s="565"/>
      <c r="C159" s="565"/>
      <c r="D159" s="565"/>
      <c r="E159" s="565"/>
      <c r="F159" s="565"/>
      <c r="G159" s="565"/>
      <c r="H159" s="565"/>
      <c r="I159" s="565"/>
      <c r="J159" s="565"/>
      <c r="K159" s="565"/>
      <c r="L159" s="565"/>
      <c r="M159" s="565"/>
      <c r="N159" s="565"/>
      <c r="O159" s="565"/>
      <c r="P159" s="565"/>
      <c r="Q159" s="565"/>
      <c r="R159" s="565"/>
      <c r="S159" s="565"/>
      <c r="T159" s="565"/>
      <c r="U159" s="565"/>
      <c r="V159" s="565"/>
      <c r="W159" s="565"/>
      <c r="X159" s="565"/>
      <c r="Y159" s="565"/>
      <c r="Z159" s="565"/>
      <c r="AA159" s="547"/>
      <c r="AB159" s="547"/>
      <c r="AC159" s="547"/>
    </row>
    <row r="160" spans="1:68" ht="27" customHeight="1" x14ac:dyDescent="0.25">
      <c r="A160" s="54" t="s">
        <v>260</v>
      </c>
      <c r="B160" s="54" t="s">
        <v>261</v>
      </c>
      <c r="C160" s="31">
        <v>4301031191</v>
      </c>
      <c r="D160" s="555">
        <v>4680115880993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8"/>
      <c r="R160" s="558"/>
      <c r="S160" s="558"/>
      <c r="T160" s="559"/>
      <c r="U160" s="34"/>
      <c r="V160" s="34"/>
      <c r="W160" s="35" t="s">
        <v>69</v>
      </c>
      <c r="X160" s="551">
        <v>0</v>
      </c>
      <c r="Y160" s="55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4301031204</v>
      </c>
      <c r="D161" s="555">
        <v>4680115881761</v>
      </c>
      <c r="E161" s="556"/>
      <c r="F161" s="550">
        <v>0.7</v>
      </c>
      <c r="G161" s="32">
        <v>6</v>
      </c>
      <c r="H161" s="550">
        <v>4.2</v>
      </c>
      <c r="I161" s="550">
        <v>4.47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8"/>
      <c r="R161" s="558"/>
      <c r="S161" s="558"/>
      <c r="T161" s="559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265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266</v>
      </c>
      <c r="B162" s="54" t="s">
        <v>267</v>
      </c>
      <c r="C162" s="31">
        <v>4301031201</v>
      </c>
      <c r="D162" s="555">
        <v>4680115881563</v>
      </c>
      <c r="E162" s="556"/>
      <c r="F162" s="550">
        <v>0.7</v>
      </c>
      <c r="G162" s="32">
        <v>6</v>
      </c>
      <c r="H162" s="550">
        <v>4.2</v>
      </c>
      <c r="I162" s="550">
        <v>4.41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268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4301031199</v>
      </c>
      <c r="D163" s="555">
        <v>4680115880986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262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4301031205</v>
      </c>
      <c r="D164" s="555">
        <v>4680115881785</v>
      </c>
      <c r="E164" s="556"/>
      <c r="F164" s="550">
        <v>0.35</v>
      </c>
      <c r="G164" s="32">
        <v>6</v>
      </c>
      <c r="H164" s="550">
        <v>2.1</v>
      </c>
      <c r="I164" s="550">
        <v>2.23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4301031399</v>
      </c>
      <c r="D165" s="555">
        <v>4680115886537</v>
      </c>
      <c r="E165" s="556"/>
      <c r="F165" s="550">
        <v>0.3</v>
      </c>
      <c r="G165" s="32">
        <v>6</v>
      </c>
      <c r="H165" s="550">
        <v>1.8</v>
      </c>
      <c r="I165" s="550">
        <v>1.93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275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276</v>
      </c>
      <c r="B166" s="54" t="s">
        <v>277</v>
      </c>
      <c r="C166" s="31">
        <v>4301031202</v>
      </c>
      <c r="D166" s="555">
        <v>4680115881679</v>
      </c>
      <c r="E166" s="556"/>
      <c r="F166" s="550">
        <v>0.35</v>
      </c>
      <c r="G166" s="32">
        <v>6</v>
      </c>
      <c r="H166" s="550">
        <v>2.1</v>
      </c>
      <c r="I166" s="550">
        <v>2.2000000000000002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4301031158</v>
      </c>
      <c r="D167" s="555">
        <v>4680115880191</v>
      </c>
      <c r="E167" s="556"/>
      <c r="F167" s="550">
        <v>0.4</v>
      </c>
      <c r="G167" s="32">
        <v>6</v>
      </c>
      <c r="H167" s="550">
        <v>2.4</v>
      </c>
      <c r="I167" s="550">
        <v>2.58</v>
      </c>
      <c r="J167" s="32">
        <v>182</v>
      </c>
      <c r="K167" s="32" t="s">
        <v>76</v>
      </c>
      <c r="L167" s="32"/>
      <c r="M167" s="33" t="s">
        <v>68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4301031245</v>
      </c>
      <c r="D168" s="555">
        <v>4680115883963</v>
      </c>
      <c r="E168" s="556"/>
      <c r="F168" s="550">
        <v>0.28000000000000003</v>
      </c>
      <c r="G168" s="32">
        <v>6</v>
      </c>
      <c r="H168" s="550">
        <v>1.68</v>
      </c>
      <c r="I168" s="550">
        <v>1.78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8"/>
      <c r="R168" s="558"/>
      <c r="S168" s="558"/>
      <c r="T168" s="559"/>
      <c r="U168" s="34"/>
      <c r="V168" s="34"/>
      <c r="W168" s="35" t="s">
        <v>69</v>
      </c>
      <c r="X168" s="551">
        <v>0</v>
      </c>
      <c r="Y168" s="55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282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4"/>
      <c r="B169" s="565"/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66"/>
      <c r="P169" s="569" t="s">
        <v>71</v>
      </c>
      <c r="Q169" s="570"/>
      <c r="R169" s="570"/>
      <c r="S169" s="570"/>
      <c r="T169" s="570"/>
      <c r="U169" s="570"/>
      <c r="V169" s="571"/>
      <c r="W169" s="37" t="s">
        <v>72</v>
      </c>
      <c r="X169" s="553">
        <f>IFERROR(X160/H160,"0")+IFERROR(X161/H161,"0")+IFERROR(X162/H162,"0")+IFERROR(X163/H163,"0")+IFERROR(X164/H164,"0")+IFERROR(X165/H165,"0")+IFERROR(X166/H166,"0")+IFERROR(X167/H167,"0")+IFERROR(X168/H168,"0")</f>
        <v>0</v>
      </c>
      <c r="Y169" s="553">
        <f>IFERROR(Y160/H160,"0")+IFERROR(Y161/H161,"0")+IFERROR(Y162/H162,"0")+IFERROR(Y163/H163,"0")+IFERROR(Y164/H164,"0")+IFERROR(Y165/H165,"0")+IFERROR(Y166/H166,"0")+IFERROR(Y167/H167,"0")+IFERROR(Y168/H168,"0")</f>
        <v>0</v>
      </c>
      <c r="Z169" s="55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4"/>
      <c r="AB169" s="554"/>
      <c r="AC169" s="554"/>
    </row>
    <row r="170" spans="1:68" x14ac:dyDescent="0.2">
      <c r="A170" s="565"/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6"/>
      <c r="P170" s="569" t="s">
        <v>71</v>
      </c>
      <c r="Q170" s="570"/>
      <c r="R170" s="570"/>
      <c r="S170" s="570"/>
      <c r="T170" s="570"/>
      <c r="U170" s="570"/>
      <c r="V170" s="571"/>
      <c r="W170" s="37" t="s">
        <v>69</v>
      </c>
      <c r="X170" s="553">
        <f>IFERROR(SUM(X160:X168),"0")</f>
        <v>0</v>
      </c>
      <c r="Y170" s="553">
        <f>IFERROR(SUM(Y160:Y168),"0")</f>
        <v>0</v>
      </c>
      <c r="Z170" s="37"/>
      <c r="AA170" s="554"/>
      <c r="AB170" s="554"/>
      <c r="AC170" s="554"/>
    </row>
    <row r="171" spans="1:68" ht="14.25" customHeight="1" x14ac:dyDescent="0.25">
      <c r="A171" s="568" t="s">
        <v>95</v>
      </c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65"/>
      <c r="P171" s="565"/>
      <c r="Q171" s="565"/>
      <c r="R171" s="565"/>
      <c r="S171" s="565"/>
      <c r="T171" s="565"/>
      <c r="U171" s="565"/>
      <c r="V171" s="565"/>
      <c r="W171" s="565"/>
      <c r="X171" s="565"/>
      <c r="Y171" s="565"/>
      <c r="Z171" s="565"/>
      <c r="AA171" s="547"/>
      <c r="AB171" s="547"/>
      <c r="AC171" s="547"/>
    </row>
    <row r="172" spans="1:68" ht="27" customHeight="1" x14ac:dyDescent="0.25">
      <c r="A172" s="54" t="s">
        <v>283</v>
      </c>
      <c r="B172" s="54" t="s">
        <v>284</v>
      </c>
      <c r="C172" s="31">
        <v>4301032053</v>
      </c>
      <c r="D172" s="555">
        <v>4680115886780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285</v>
      </c>
      <c r="L172" s="32"/>
      <c r="M172" s="33" t="s">
        <v>286</v>
      </c>
      <c r="N172" s="33"/>
      <c r="O172" s="32">
        <v>60</v>
      </c>
      <c r="P172" s="5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8"/>
      <c r="R172" s="558"/>
      <c r="S172" s="558"/>
      <c r="T172" s="559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287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288</v>
      </c>
      <c r="B173" s="54" t="s">
        <v>289</v>
      </c>
      <c r="C173" s="31">
        <v>4301032051</v>
      </c>
      <c r="D173" s="555">
        <v>4680115886742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285</v>
      </c>
      <c r="L173" s="32"/>
      <c r="M173" s="33" t="s">
        <v>286</v>
      </c>
      <c r="N173" s="33"/>
      <c r="O173" s="32">
        <v>90</v>
      </c>
      <c r="P173" s="61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8"/>
      <c r="R173" s="558"/>
      <c r="S173" s="558"/>
      <c r="T173" s="559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290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291</v>
      </c>
      <c r="B174" s="54" t="s">
        <v>292</v>
      </c>
      <c r="C174" s="31">
        <v>4301032052</v>
      </c>
      <c r="D174" s="555">
        <v>4680115886766</v>
      </c>
      <c r="E174" s="556"/>
      <c r="F174" s="550">
        <v>7.0000000000000007E-2</v>
      </c>
      <c r="G174" s="32">
        <v>18</v>
      </c>
      <c r="H174" s="550">
        <v>1.26</v>
      </c>
      <c r="I174" s="550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90</v>
      </c>
      <c r="P174" s="87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8"/>
      <c r="R174" s="558"/>
      <c r="S174" s="558"/>
      <c r="T174" s="559"/>
      <c r="U174" s="34"/>
      <c r="V174" s="34"/>
      <c r="W174" s="35" t="s">
        <v>69</v>
      </c>
      <c r="X174" s="551">
        <v>0</v>
      </c>
      <c r="Y174" s="55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4"/>
      <c r="B175" s="565"/>
      <c r="C175" s="565"/>
      <c r="D175" s="565"/>
      <c r="E175" s="565"/>
      <c r="F175" s="565"/>
      <c r="G175" s="565"/>
      <c r="H175" s="565"/>
      <c r="I175" s="565"/>
      <c r="J175" s="565"/>
      <c r="K175" s="565"/>
      <c r="L175" s="565"/>
      <c r="M175" s="565"/>
      <c r="N175" s="565"/>
      <c r="O175" s="566"/>
      <c r="P175" s="569" t="s">
        <v>71</v>
      </c>
      <c r="Q175" s="570"/>
      <c r="R175" s="570"/>
      <c r="S175" s="570"/>
      <c r="T175" s="570"/>
      <c r="U175" s="570"/>
      <c r="V175" s="571"/>
      <c r="W175" s="37" t="s">
        <v>72</v>
      </c>
      <c r="X175" s="553">
        <f>IFERROR(X172/H172,"0")+IFERROR(X173/H173,"0")+IFERROR(X174/H174,"0")</f>
        <v>0</v>
      </c>
      <c r="Y175" s="553">
        <f>IFERROR(Y172/H172,"0")+IFERROR(Y173/H173,"0")+IFERROR(Y174/H174,"0")</f>
        <v>0</v>
      </c>
      <c r="Z175" s="553">
        <f>IFERROR(IF(Z172="",0,Z172),"0")+IFERROR(IF(Z173="",0,Z173),"0")+IFERROR(IF(Z174="",0,Z174),"0")</f>
        <v>0</v>
      </c>
      <c r="AA175" s="554"/>
      <c r="AB175" s="554"/>
      <c r="AC175" s="554"/>
    </row>
    <row r="176" spans="1:68" x14ac:dyDescent="0.2">
      <c r="A176" s="565"/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6"/>
      <c r="P176" s="569" t="s">
        <v>71</v>
      </c>
      <c r="Q176" s="570"/>
      <c r="R176" s="570"/>
      <c r="S176" s="570"/>
      <c r="T176" s="570"/>
      <c r="U176" s="570"/>
      <c r="V176" s="571"/>
      <c r="W176" s="37" t="s">
        <v>69</v>
      </c>
      <c r="X176" s="553">
        <f>IFERROR(SUM(X172:X174),"0")</f>
        <v>0</v>
      </c>
      <c r="Y176" s="553">
        <f>IFERROR(SUM(Y172:Y174),"0")</f>
        <v>0</v>
      </c>
      <c r="Z176" s="37"/>
      <c r="AA176" s="554"/>
      <c r="AB176" s="554"/>
      <c r="AC176" s="554"/>
    </row>
    <row r="177" spans="1:68" ht="14.25" customHeight="1" x14ac:dyDescent="0.25">
      <c r="A177" s="568" t="s">
        <v>293</v>
      </c>
      <c r="B177" s="565"/>
      <c r="C177" s="565"/>
      <c r="D177" s="565"/>
      <c r="E177" s="565"/>
      <c r="F177" s="565"/>
      <c r="G177" s="565"/>
      <c r="H177" s="565"/>
      <c r="I177" s="565"/>
      <c r="J177" s="565"/>
      <c r="K177" s="565"/>
      <c r="L177" s="565"/>
      <c r="M177" s="565"/>
      <c r="N177" s="565"/>
      <c r="O177" s="565"/>
      <c r="P177" s="565"/>
      <c r="Q177" s="565"/>
      <c r="R177" s="565"/>
      <c r="S177" s="565"/>
      <c r="T177" s="565"/>
      <c r="U177" s="565"/>
      <c r="V177" s="565"/>
      <c r="W177" s="565"/>
      <c r="X177" s="565"/>
      <c r="Y177" s="565"/>
      <c r="Z177" s="565"/>
      <c r="AA177" s="547"/>
      <c r="AB177" s="547"/>
      <c r="AC177" s="547"/>
    </row>
    <row r="178" spans="1:68" ht="27" customHeight="1" x14ac:dyDescent="0.25">
      <c r="A178" s="54" t="s">
        <v>294</v>
      </c>
      <c r="B178" s="54" t="s">
        <v>295</v>
      </c>
      <c r="C178" s="31">
        <v>4301170013</v>
      </c>
      <c r="D178" s="555">
        <v>4680115886797</v>
      </c>
      <c r="E178" s="556"/>
      <c r="F178" s="550">
        <v>7.0000000000000007E-2</v>
      </c>
      <c r="G178" s="32">
        <v>18</v>
      </c>
      <c r="H178" s="550">
        <v>1.26</v>
      </c>
      <c r="I178" s="550">
        <v>1.45</v>
      </c>
      <c r="J178" s="32">
        <v>216</v>
      </c>
      <c r="K178" s="32" t="s">
        <v>285</v>
      </c>
      <c r="L178" s="32"/>
      <c r="M178" s="33" t="s">
        <v>286</v>
      </c>
      <c r="N178" s="33"/>
      <c r="O178" s="32">
        <v>90</v>
      </c>
      <c r="P178" s="81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8"/>
      <c r="R178" s="558"/>
      <c r="S178" s="558"/>
      <c r="T178" s="559"/>
      <c r="U178" s="34"/>
      <c r="V178" s="34"/>
      <c r="W178" s="35" t="s">
        <v>69</v>
      </c>
      <c r="X178" s="551">
        <v>0</v>
      </c>
      <c r="Y178" s="55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290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4"/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66"/>
      <c r="P179" s="569" t="s">
        <v>71</v>
      </c>
      <c r="Q179" s="570"/>
      <c r="R179" s="570"/>
      <c r="S179" s="570"/>
      <c r="T179" s="570"/>
      <c r="U179" s="570"/>
      <c r="V179" s="571"/>
      <c r="W179" s="37" t="s">
        <v>72</v>
      </c>
      <c r="X179" s="553">
        <f>IFERROR(X178/H178,"0")</f>
        <v>0</v>
      </c>
      <c r="Y179" s="553">
        <f>IFERROR(Y178/H178,"0")</f>
        <v>0</v>
      </c>
      <c r="Z179" s="553">
        <f>IFERROR(IF(Z178="",0,Z178),"0")</f>
        <v>0</v>
      </c>
      <c r="AA179" s="554"/>
      <c r="AB179" s="554"/>
      <c r="AC179" s="554"/>
    </row>
    <row r="180" spans="1:68" x14ac:dyDescent="0.2">
      <c r="A180" s="565"/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6"/>
      <c r="P180" s="569" t="s">
        <v>71</v>
      </c>
      <c r="Q180" s="570"/>
      <c r="R180" s="570"/>
      <c r="S180" s="570"/>
      <c r="T180" s="570"/>
      <c r="U180" s="570"/>
      <c r="V180" s="571"/>
      <c r="W180" s="37" t="s">
        <v>69</v>
      </c>
      <c r="X180" s="553">
        <f>IFERROR(SUM(X178:X178),"0")</f>
        <v>0</v>
      </c>
      <c r="Y180" s="553">
        <f>IFERROR(SUM(Y178:Y178),"0")</f>
        <v>0</v>
      </c>
      <c r="Z180" s="37"/>
      <c r="AA180" s="554"/>
      <c r="AB180" s="554"/>
      <c r="AC180" s="554"/>
    </row>
    <row r="181" spans="1:68" ht="16.5" customHeight="1" x14ac:dyDescent="0.25">
      <c r="A181" s="609" t="s">
        <v>296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546"/>
      <c r="AB181" s="546"/>
      <c r="AC181" s="546"/>
    </row>
    <row r="182" spans="1:68" ht="14.25" customHeight="1" x14ac:dyDescent="0.25">
      <c r="A182" s="568" t="s">
        <v>103</v>
      </c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65"/>
      <c r="P182" s="565"/>
      <c r="Q182" s="565"/>
      <c r="R182" s="565"/>
      <c r="S182" s="565"/>
      <c r="T182" s="565"/>
      <c r="U182" s="565"/>
      <c r="V182" s="565"/>
      <c r="W182" s="565"/>
      <c r="X182" s="565"/>
      <c r="Y182" s="565"/>
      <c r="Z182" s="565"/>
      <c r="AA182" s="547"/>
      <c r="AB182" s="547"/>
      <c r="AC182" s="547"/>
    </row>
    <row r="183" spans="1:68" ht="16.5" customHeight="1" x14ac:dyDescent="0.25">
      <c r="A183" s="54" t="s">
        <v>297</v>
      </c>
      <c r="B183" s="54" t="s">
        <v>298</v>
      </c>
      <c r="C183" s="31">
        <v>4301011450</v>
      </c>
      <c r="D183" s="555">
        <v>4680115881402</v>
      </c>
      <c r="E183" s="556"/>
      <c r="F183" s="550">
        <v>1.35</v>
      </c>
      <c r="G183" s="32">
        <v>8</v>
      </c>
      <c r="H183" s="550">
        <v>10.8</v>
      </c>
      <c r="I183" s="55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8"/>
      <c r="R183" s="558"/>
      <c r="S183" s="558"/>
      <c r="T183" s="559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299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300</v>
      </c>
      <c r="B184" s="54" t="s">
        <v>301</v>
      </c>
      <c r="C184" s="31">
        <v>4301011768</v>
      </c>
      <c r="D184" s="555">
        <v>4680115881396</v>
      </c>
      <c r="E184" s="556"/>
      <c r="F184" s="550">
        <v>0.45</v>
      </c>
      <c r="G184" s="32">
        <v>6</v>
      </c>
      <c r="H184" s="550">
        <v>2.7</v>
      </c>
      <c r="I184" s="550">
        <v>2.88</v>
      </c>
      <c r="J184" s="32">
        <v>182</v>
      </c>
      <c r="K184" s="32" t="s">
        <v>76</v>
      </c>
      <c r="L184" s="32"/>
      <c r="M184" s="33" t="s">
        <v>107</v>
      </c>
      <c r="N184" s="33"/>
      <c r="O184" s="32">
        <v>55</v>
      </c>
      <c r="P184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8"/>
      <c r="R184" s="558"/>
      <c r="S184" s="558"/>
      <c r="T184" s="559"/>
      <c r="U184" s="34"/>
      <c r="V184" s="34"/>
      <c r="W184" s="35" t="s">
        <v>69</v>
      </c>
      <c r="X184" s="551">
        <v>0</v>
      </c>
      <c r="Y184" s="55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299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4"/>
      <c r="B185" s="565"/>
      <c r="C185" s="565"/>
      <c r="D185" s="565"/>
      <c r="E185" s="565"/>
      <c r="F185" s="565"/>
      <c r="G185" s="565"/>
      <c r="H185" s="565"/>
      <c r="I185" s="565"/>
      <c r="J185" s="565"/>
      <c r="K185" s="565"/>
      <c r="L185" s="565"/>
      <c r="M185" s="565"/>
      <c r="N185" s="565"/>
      <c r="O185" s="566"/>
      <c r="P185" s="569" t="s">
        <v>71</v>
      </c>
      <c r="Q185" s="570"/>
      <c r="R185" s="570"/>
      <c r="S185" s="570"/>
      <c r="T185" s="570"/>
      <c r="U185" s="570"/>
      <c r="V185" s="571"/>
      <c r="W185" s="37" t="s">
        <v>72</v>
      </c>
      <c r="X185" s="553">
        <f>IFERROR(X183/H183,"0")+IFERROR(X184/H184,"0")</f>
        <v>0</v>
      </c>
      <c r="Y185" s="553">
        <f>IFERROR(Y183/H183,"0")+IFERROR(Y184/H184,"0")</f>
        <v>0</v>
      </c>
      <c r="Z185" s="553">
        <f>IFERROR(IF(Z183="",0,Z183),"0")+IFERROR(IF(Z184="",0,Z184),"0")</f>
        <v>0</v>
      </c>
      <c r="AA185" s="554"/>
      <c r="AB185" s="554"/>
      <c r="AC185" s="554"/>
    </row>
    <row r="186" spans="1:68" x14ac:dyDescent="0.2">
      <c r="A186" s="565"/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6"/>
      <c r="P186" s="569" t="s">
        <v>71</v>
      </c>
      <c r="Q186" s="570"/>
      <c r="R186" s="570"/>
      <c r="S186" s="570"/>
      <c r="T186" s="570"/>
      <c r="U186" s="570"/>
      <c r="V186" s="571"/>
      <c r="W186" s="37" t="s">
        <v>69</v>
      </c>
      <c r="X186" s="553">
        <f>IFERROR(SUM(X183:X184),"0")</f>
        <v>0</v>
      </c>
      <c r="Y186" s="553">
        <f>IFERROR(SUM(Y183:Y184),"0")</f>
        <v>0</v>
      </c>
      <c r="Z186" s="37"/>
      <c r="AA186" s="554"/>
      <c r="AB186" s="554"/>
      <c r="AC186" s="554"/>
    </row>
    <row r="187" spans="1:68" ht="14.25" customHeight="1" x14ac:dyDescent="0.25">
      <c r="A187" s="568" t="s">
        <v>139</v>
      </c>
      <c r="B187" s="565"/>
      <c r="C187" s="565"/>
      <c r="D187" s="565"/>
      <c r="E187" s="565"/>
      <c r="F187" s="565"/>
      <c r="G187" s="565"/>
      <c r="H187" s="565"/>
      <c r="I187" s="565"/>
      <c r="J187" s="565"/>
      <c r="K187" s="565"/>
      <c r="L187" s="565"/>
      <c r="M187" s="565"/>
      <c r="N187" s="565"/>
      <c r="O187" s="565"/>
      <c r="P187" s="565"/>
      <c r="Q187" s="565"/>
      <c r="R187" s="565"/>
      <c r="S187" s="565"/>
      <c r="T187" s="565"/>
      <c r="U187" s="565"/>
      <c r="V187" s="565"/>
      <c r="W187" s="565"/>
      <c r="X187" s="565"/>
      <c r="Y187" s="565"/>
      <c r="Z187" s="565"/>
      <c r="AA187" s="547"/>
      <c r="AB187" s="547"/>
      <c r="AC187" s="547"/>
    </row>
    <row r="188" spans="1:68" ht="16.5" customHeight="1" x14ac:dyDescent="0.25">
      <c r="A188" s="54" t="s">
        <v>302</v>
      </c>
      <c r="B188" s="54" t="s">
        <v>303</v>
      </c>
      <c r="C188" s="31">
        <v>4301020262</v>
      </c>
      <c r="D188" s="555">
        <v>4680115882935</v>
      </c>
      <c r="E188" s="556"/>
      <c r="F188" s="550">
        <v>1.35</v>
      </c>
      <c r="G188" s="32">
        <v>8</v>
      </c>
      <c r="H188" s="550">
        <v>10.8</v>
      </c>
      <c r="I188" s="550">
        <v>11.234999999999999</v>
      </c>
      <c r="J188" s="32">
        <v>64</v>
      </c>
      <c r="K188" s="32" t="s">
        <v>106</v>
      </c>
      <c r="L188" s="32"/>
      <c r="M188" s="33" t="s">
        <v>77</v>
      </c>
      <c r="N188" s="33"/>
      <c r="O188" s="32">
        <v>50</v>
      </c>
      <c r="P188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8"/>
      <c r="R188" s="558"/>
      <c r="S188" s="558"/>
      <c r="T188" s="559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304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305</v>
      </c>
      <c r="B189" s="54" t="s">
        <v>306</v>
      </c>
      <c r="C189" s="31">
        <v>4301020220</v>
      </c>
      <c r="D189" s="555">
        <v>4680115880764</v>
      </c>
      <c r="E189" s="556"/>
      <c r="F189" s="550">
        <v>0.35</v>
      </c>
      <c r="G189" s="32">
        <v>6</v>
      </c>
      <c r="H189" s="550">
        <v>2.1</v>
      </c>
      <c r="I189" s="550">
        <v>2.2799999999999998</v>
      </c>
      <c r="J189" s="32">
        <v>182</v>
      </c>
      <c r="K189" s="32" t="s">
        <v>76</v>
      </c>
      <c r="L189" s="32"/>
      <c r="M189" s="33" t="s">
        <v>107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8"/>
      <c r="R189" s="558"/>
      <c r="S189" s="558"/>
      <c r="T189" s="559"/>
      <c r="U189" s="34"/>
      <c r="V189" s="34"/>
      <c r="W189" s="35" t="s">
        <v>69</v>
      </c>
      <c r="X189" s="551">
        <v>0</v>
      </c>
      <c r="Y189" s="55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304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4"/>
      <c r="B190" s="565"/>
      <c r="C190" s="565"/>
      <c r="D190" s="565"/>
      <c r="E190" s="565"/>
      <c r="F190" s="565"/>
      <c r="G190" s="565"/>
      <c r="H190" s="565"/>
      <c r="I190" s="565"/>
      <c r="J190" s="565"/>
      <c r="K190" s="565"/>
      <c r="L190" s="565"/>
      <c r="M190" s="565"/>
      <c r="N190" s="565"/>
      <c r="O190" s="566"/>
      <c r="P190" s="569" t="s">
        <v>71</v>
      </c>
      <c r="Q190" s="570"/>
      <c r="R190" s="570"/>
      <c r="S190" s="570"/>
      <c r="T190" s="570"/>
      <c r="U190" s="570"/>
      <c r="V190" s="571"/>
      <c r="W190" s="37" t="s">
        <v>72</v>
      </c>
      <c r="X190" s="553">
        <f>IFERROR(X188/H188,"0")+IFERROR(X189/H189,"0")</f>
        <v>0</v>
      </c>
      <c r="Y190" s="553">
        <f>IFERROR(Y188/H188,"0")+IFERROR(Y189/H189,"0")</f>
        <v>0</v>
      </c>
      <c r="Z190" s="553">
        <f>IFERROR(IF(Z188="",0,Z188),"0")+IFERROR(IF(Z189="",0,Z189),"0")</f>
        <v>0</v>
      </c>
      <c r="AA190" s="554"/>
      <c r="AB190" s="554"/>
      <c r="AC190" s="554"/>
    </row>
    <row r="191" spans="1:68" x14ac:dyDescent="0.2">
      <c r="A191" s="565"/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6"/>
      <c r="P191" s="569" t="s">
        <v>71</v>
      </c>
      <c r="Q191" s="570"/>
      <c r="R191" s="570"/>
      <c r="S191" s="570"/>
      <c r="T191" s="570"/>
      <c r="U191" s="570"/>
      <c r="V191" s="571"/>
      <c r="W191" s="37" t="s">
        <v>69</v>
      </c>
      <c r="X191" s="553">
        <f>IFERROR(SUM(X188:X189),"0")</f>
        <v>0</v>
      </c>
      <c r="Y191" s="553">
        <f>IFERROR(SUM(Y188:Y189),"0")</f>
        <v>0</v>
      </c>
      <c r="Z191" s="37"/>
      <c r="AA191" s="554"/>
      <c r="AB191" s="554"/>
      <c r="AC191" s="554"/>
    </row>
    <row r="192" spans="1:68" ht="14.25" customHeight="1" x14ac:dyDescent="0.25">
      <c r="A192" s="568" t="s">
        <v>64</v>
      </c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65"/>
      <c r="P192" s="565"/>
      <c r="Q192" s="565"/>
      <c r="R192" s="565"/>
      <c r="S192" s="565"/>
      <c r="T192" s="565"/>
      <c r="U192" s="565"/>
      <c r="V192" s="565"/>
      <c r="W192" s="565"/>
      <c r="X192" s="565"/>
      <c r="Y192" s="565"/>
      <c r="Z192" s="565"/>
      <c r="AA192" s="547"/>
      <c r="AB192" s="547"/>
      <c r="AC192" s="547"/>
    </row>
    <row r="193" spans="1:68" ht="27" customHeight="1" x14ac:dyDescent="0.25">
      <c r="A193" s="54" t="s">
        <v>307</v>
      </c>
      <c r="B193" s="54" t="s">
        <v>308</v>
      </c>
      <c r="C193" s="31">
        <v>4301031224</v>
      </c>
      <c r="D193" s="555">
        <v>4680115882683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8"/>
      <c r="R193" s="558"/>
      <c r="S193" s="558"/>
      <c r="T193" s="559"/>
      <c r="U193" s="34"/>
      <c r="V193" s="34"/>
      <c r="W193" s="35" t="s">
        <v>69</v>
      </c>
      <c r="X193" s="551">
        <v>0</v>
      </c>
      <c r="Y193" s="55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309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310</v>
      </c>
      <c r="B194" s="54" t="s">
        <v>311</v>
      </c>
      <c r="C194" s="31">
        <v>4301031230</v>
      </c>
      <c r="D194" s="555">
        <v>4680115882690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8"/>
      <c r="R194" s="558"/>
      <c r="S194" s="558"/>
      <c r="T194" s="559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312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313</v>
      </c>
      <c r="B195" s="54" t="s">
        <v>314</v>
      </c>
      <c r="C195" s="31">
        <v>4301031220</v>
      </c>
      <c r="D195" s="555">
        <v>4680115882669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315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4301031221</v>
      </c>
      <c r="D196" s="555">
        <v>4680115882676</v>
      </c>
      <c r="E196" s="556"/>
      <c r="F196" s="550">
        <v>0.9</v>
      </c>
      <c r="G196" s="32">
        <v>6</v>
      </c>
      <c r="H196" s="550">
        <v>5.4</v>
      </c>
      <c r="I196" s="55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318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4301031223</v>
      </c>
      <c r="D197" s="555">
        <v>4680115884014</v>
      </c>
      <c r="E197" s="556"/>
      <c r="F197" s="550">
        <v>0.3</v>
      </c>
      <c r="G197" s="32">
        <v>6</v>
      </c>
      <c r="H197" s="550">
        <v>1.8</v>
      </c>
      <c r="I197" s="550">
        <v>1.93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309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4301031222</v>
      </c>
      <c r="D198" s="555">
        <v>4680115884007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312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4301031229</v>
      </c>
      <c r="D199" s="555">
        <v>4680115884038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315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4301031225</v>
      </c>
      <c r="D200" s="555">
        <v>4680115884021</v>
      </c>
      <c r="E200" s="556"/>
      <c r="F200" s="550">
        <v>0.3</v>
      </c>
      <c r="G200" s="32">
        <v>6</v>
      </c>
      <c r="H200" s="550">
        <v>1.8</v>
      </c>
      <c r="I200" s="55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6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8"/>
      <c r="R200" s="558"/>
      <c r="S200" s="558"/>
      <c r="T200" s="559"/>
      <c r="U200" s="34"/>
      <c r="V200" s="34"/>
      <c r="W200" s="35" t="s">
        <v>69</v>
      </c>
      <c r="X200" s="551">
        <v>0</v>
      </c>
      <c r="Y200" s="55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318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4"/>
      <c r="B201" s="565"/>
      <c r="C201" s="565"/>
      <c r="D201" s="565"/>
      <c r="E201" s="565"/>
      <c r="F201" s="565"/>
      <c r="G201" s="565"/>
      <c r="H201" s="565"/>
      <c r="I201" s="565"/>
      <c r="J201" s="565"/>
      <c r="K201" s="565"/>
      <c r="L201" s="565"/>
      <c r="M201" s="565"/>
      <c r="N201" s="565"/>
      <c r="O201" s="566"/>
      <c r="P201" s="569" t="s">
        <v>71</v>
      </c>
      <c r="Q201" s="570"/>
      <c r="R201" s="570"/>
      <c r="S201" s="570"/>
      <c r="T201" s="570"/>
      <c r="U201" s="570"/>
      <c r="V201" s="571"/>
      <c r="W201" s="37" t="s">
        <v>72</v>
      </c>
      <c r="X201" s="553">
        <f>IFERROR(X193/H193,"0")+IFERROR(X194/H194,"0")+IFERROR(X195/H195,"0")+IFERROR(X196/H196,"0")+IFERROR(X197/H197,"0")+IFERROR(X198/H198,"0")+IFERROR(X199/H199,"0")+IFERROR(X200/H200,"0")</f>
        <v>0</v>
      </c>
      <c r="Y201" s="553">
        <f>IFERROR(Y193/H193,"0")+IFERROR(Y194/H194,"0")+IFERROR(Y195/H195,"0")+IFERROR(Y196/H196,"0")+IFERROR(Y197/H197,"0")+IFERROR(Y198/H198,"0")+IFERROR(Y199/H199,"0")+IFERROR(Y200/H200,"0")</f>
        <v>0</v>
      </c>
      <c r="Z201" s="55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4"/>
      <c r="AB201" s="554"/>
      <c r="AC201" s="554"/>
    </row>
    <row r="202" spans="1:68" x14ac:dyDescent="0.2">
      <c r="A202" s="565"/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6"/>
      <c r="P202" s="569" t="s">
        <v>71</v>
      </c>
      <c r="Q202" s="570"/>
      <c r="R202" s="570"/>
      <c r="S202" s="570"/>
      <c r="T202" s="570"/>
      <c r="U202" s="570"/>
      <c r="V202" s="571"/>
      <c r="W202" s="37" t="s">
        <v>69</v>
      </c>
      <c r="X202" s="553">
        <f>IFERROR(SUM(X193:X200),"0")</f>
        <v>0</v>
      </c>
      <c r="Y202" s="553">
        <f>IFERROR(SUM(Y193:Y200),"0")</f>
        <v>0</v>
      </c>
      <c r="Z202" s="37"/>
      <c r="AA202" s="554"/>
      <c r="AB202" s="554"/>
      <c r="AC202" s="554"/>
    </row>
    <row r="203" spans="1:68" ht="14.25" customHeight="1" x14ac:dyDescent="0.25">
      <c r="A203" s="568" t="s">
        <v>73</v>
      </c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65"/>
      <c r="P203" s="565"/>
      <c r="Q203" s="565"/>
      <c r="R203" s="565"/>
      <c r="S203" s="565"/>
      <c r="T203" s="565"/>
      <c r="U203" s="565"/>
      <c r="V203" s="565"/>
      <c r="W203" s="565"/>
      <c r="X203" s="565"/>
      <c r="Y203" s="565"/>
      <c r="Z203" s="565"/>
      <c r="AA203" s="547"/>
      <c r="AB203" s="547"/>
      <c r="AC203" s="547"/>
    </row>
    <row r="204" spans="1:68" ht="27" customHeight="1" x14ac:dyDescent="0.25">
      <c r="A204" s="54" t="s">
        <v>327</v>
      </c>
      <c r="B204" s="54" t="s">
        <v>328</v>
      </c>
      <c r="C204" s="31">
        <v>4301051408</v>
      </c>
      <c r="D204" s="555">
        <v>4680115881594</v>
      </c>
      <c r="E204" s="556"/>
      <c r="F204" s="550">
        <v>1.35</v>
      </c>
      <c r="G204" s="32">
        <v>6</v>
      </c>
      <c r="H204" s="550">
        <v>8.1</v>
      </c>
      <c r="I204" s="550">
        <v>8.6189999999999998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8"/>
      <c r="R204" s="558"/>
      <c r="S204" s="558"/>
      <c r="T204" s="559"/>
      <c r="U204" s="34"/>
      <c r="V204" s="34"/>
      <c r="W204" s="35" t="s">
        <v>69</v>
      </c>
      <c r="X204" s="551">
        <v>0</v>
      </c>
      <c r="Y204" s="55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329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330</v>
      </c>
      <c r="B205" s="54" t="s">
        <v>331</v>
      </c>
      <c r="C205" s="31">
        <v>4301051411</v>
      </c>
      <c r="D205" s="555">
        <v>4680115881617</v>
      </c>
      <c r="E205" s="556"/>
      <c r="F205" s="550">
        <v>1.35</v>
      </c>
      <c r="G205" s="32">
        <v>6</v>
      </c>
      <c r="H205" s="550">
        <v>8.1</v>
      </c>
      <c r="I205" s="550">
        <v>8.6010000000000009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40</v>
      </c>
      <c r="P205" s="6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8"/>
      <c r="R205" s="558"/>
      <c r="S205" s="558"/>
      <c r="T205" s="559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332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333</v>
      </c>
      <c r="B206" s="54" t="s">
        <v>334</v>
      </c>
      <c r="C206" s="31">
        <v>4301051656</v>
      </c>
      <c r="D206" s="555">
        <v>4680115880573</v>
      </c>
      <c r="E206" s="556"/>
      <c r="F206" s="550">
        <v>1.45</v>
      </c>
      <c r="G206" s="32">
        <v>6</v>
      </c>
      <c r="H206" s="550">
        <v>8.6999999999999993</v>
      </c>
      <c r="I206" s="550">
        <v>9.2189999999999994</v>
      </c>
      <c r="J206" s="32">
        <v>64</v>
      </c>
      <c r="K206" s="32" t="s">
        <v>106</v>
      </c>
      <c r="L206" s="32"/>
      <c r="M206" s="33" t="s">
        <v>77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4301051407</v>
      </c>
      <c r="D207" s="555">
        <v>4680115882195</v>
      </c>
      <c r="E207" s="556"/>
      <c r="F207" s="550">
        <v>0.4</v>
      </c>
      <c r="G207" s="32">
        <v>6</v>
      </c>
      <c r="H207" s="550">
        <v>2.4</v>
      </c>
      <c r="I207" s="550">
        <v>2.67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40</v>
      </c>
      <c r="P207" s="7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329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4301051752</v>
      </c>
      <c r="D208" s="555">
        <v>4680115882607</v>
      </c>
      <c r="E208" s="556"/>
      <c r="F208" s="550">
        <v>0.3</v>
      </c>
      <c r="G208" s="32">
        <v>6</v>
      </c>
      <c r="H208" s="550">
        <v>1.8</v>
      </c>
      <c r="I208" s="550">
        <v>2.052</v>
      </c>
      <c r="J208" s="32">
        <v>182</v>
      </c>
      <c r="K208" s="32" t="s">
        <v>76</v>
      </c>
      <c r="L208" s="32"/>
      <c r="M208" s="33" t="s">
        <v>93</v>
      </c>
      <c r="N208" s="33"/>
      <c r="O208" s="32">
        <v>45</v>
      </c>
      <c r="P208" s="6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0</v>
      </c>
      <c r="Y208" s="552">
        <f t="shared" si="21"/>
        <v>0</v>
      </c>
      <c r="Z208" s="36" t="str">
        <f t="shared" si="26"/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4301051666</v>
      </c>
      <c r="D209" s="555">
        <v>4680115880092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0</v>
      </c>
      <c r="Y209" s="552">
        <f t="shared" si="21"/>
        <v>0</v>
      </c>
      <c r="Z209" s="36" t="str">
        <f t="shared" si="26"/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343</v>
      </c>
      <c r="B210" s="54" t="s">
        <v>344</v>
      </c>
      <c r="C210" s="31">
        <v>4301051668</v>
      </c>
      <c r="D210" s="555">
        <v>4680115880221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45</v>
      </c>
      <c r="P210" s="6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4301051945</v>
      </c>
      <c r="D211" s="555">
        <v>4680115880504</v>
      </c>
      <c r="E211" s="556"/>
      <c r="F211" s="550">
        <v>0.4</v>
      </c>
      <c r="G211" s="32">
        <v>6</v>
      </c>
      <c r="H211" s="550">
        <v>2.4</v>
      </c>
      <c r="I211" s="550">
        <v>2.6520000000000001</v>
      </c>
      <c r="J211" s="32">
        <v>182</v>
      </c>
      <c r="K211" s="32" t="s">
        <v>76</v>
      </c>
      <c r="L211" s="32"/>
      <c r="M211" s="33" t="s">
        <v>93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347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4301051410</v>
      </c>
      <c r="D212" s="555">
        <v>4680115882164</v>
      </c>
      <c r="E212" s="556"/>
      <c r="F212" s="550">
        <v>0.4</v>
      </c>
      <c r="G212" s="32">
        <v>6</v>
      </c>
      <c r="H212" s="550">
        <v>2.4</v>
      </c>
      <c r="I212" s="550">
        <v>2.6579999999999999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8"/>
      <c r="R212" s="558"/>
      <c r="S212" s="558"/>
      <c r="T212" s="559"/>
      <c r="U212" s="34"/>
      <c r="V212" s="34"/>
      <c r="W212" s="35" t="s">
        <v>69</v>
      </c>
      <c r="X212" s="551">
        <v>0</v>
      </c>
      <c r="Y212" s="552">
        <f t="shared" si="21"/>
        <v>0</v>
      </c>
      <c r="Z212" s="36" t="str">
        <f t="shared" si="26"/>
        <v/>
      </c>
      <c r="AA212" s="56"/>
      <c r="AB212" s="57"/>
      <c r="AC212" s="261" t="s">
        <v>332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4"/>
      <c r="B213" s="565"/>
      <c r="C213" s="565"/>
      <c r="D213" s="565"/>
      <c r="E213" s="565"/>
      <c r="F213" s="565"/>
      <c r="G213" s="565"/>
      <c r="H213" s="565"/>
      <c r="I213" s="565"/>
      <c r="J213" s="565"/>
      <c r="K213" s="565"/>
      <c r="L213" s="565"/>
      <c r="M213" s="565"/>
      <c r="N213" s="565"/>
      <c r="O213" s="566"/>
      <c r="P213" s="569" t="s">
        <v>71</v>
      </c>
      <c r="Q213" s="570"/>
      <c r="R213" s="570"/>
      <c r="S213" s="570"/>
      <c r="T213" s="570"/>
      <c r="U213" s="570"/>
      <c r="V213" s="571"/>
      <c r="W213" s="37" t="s">
        <v>72</v>
      </c>
      <c r="X213" s="553">
        <f>IFERROR(X204/H204,"0")+IFERROR(X205/H205,"0")+IFERROR(X206/H206,"0")+IFERROR(X207/H207,"0")+IFERROR(X208/H208,"0")+IFERROR(X209/H209,"0")+IFERROR(X210/H210,"0")+IFERROR(X211/H211,"0")+IFERROR(X212/H212,"0")</f>
        <v>0</v>
      </c>
      <c r="Y213" s="553">
        <f>IFERROR(Y204/H204,"0")+IFERROR(Y205/H205,"0")+IFERROR(Y206/H206,"0")+IFERROR(Y207/H207,"0")+IFERROR(Y208/H208,"0")+IFERROR(Y209/H209,"0")+IFERROR(Y210/H210,"0")+IFERROR(Y211/H211,"0")+IFERROR(Y212/H212,"0")</f>
        <v>0</v>
      </c>
      <c r="Z213" s="55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4"/>
      <c r="AB213" s="554"/>
      <c r="AC213" s="554"/>
    </row>
    <row r="214" spans="1:68" x14ac:dyDescent="0.2">
      <c r="A214" s="565"/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6"/>
      <c r="P214" s="569" t="s">
        <v>71</v>
      </c>
      <c r="Q214" s="570"/>
      <c r="R214" s="570"/>
      <c r="S214" s="570"/>
      <c r="T214" s="570"/>
      <c r="U214" s="570"/>
      <c r="V214" s="571"/>
      <c r="W214" s="37" t="s">
        <v>69</v>
      </c>
      <c r="X214" s="553">
        <f>IFERROR(SUM(X204:X212),"0")</f>
        <v>0</v>
      </c>
      <c r="Y214" s="553">
        <f>IFERROR(SUM(Y204:Y212),"0")</f>
        <v>0</v>
      </c>
      <c r="Z214" s="37"/>
      <c r="AA214" s="554"/>
      <c r="AB214" s="554"/>
      <c r="AC214" s="554"/>
    </row>
    <row r="215" spans="1:68" ht="14.25" customHeight="1" x14ac:dyDescent="0.25">
      <c r="A215" s="568" t="s">
        <v>169</v>
      </c>
      <c r="B215" s="565"/>
      <c r="C215" s="565"/>
      <c r="D215" s="565"/>
      <c r="E215" s="565"/>
      <c r="F215" s="565"/>
      <c r="G215" s="565"/>
      <c r="H215" s="565"/>
      <c r="I215" s="565"/>
      <c r="J215" s="565"/>
      <c r="K215" s="565"/>
      <c r="L215" s="565"/>
      <c r="M215" s="565"/>
      <c r="N215" s="565"/>
      <c r="O215" s="565"/>
      <c r="P215" s="565"/>
      <c r="Q215" s="565"/>
      <c r="R215" s="565"/>
      <c r="S215" s="565"/>
      <c r="T215" s="565"/>
      <c r="U215" s="565"/>
      <c r="V215" s="565"/>
      <c r="W215" s="565"/>
      <c r="X215" s="565"/>
      <c r="Y215" s="565"/>
      <c r="Z215" s="565"/>
      <c r="AA215" s="547"/>
      <c r="AB215" s="547"/>
      <c r="AC215" s="547"/>
    </row>
    <row r="216" spans="1:68" ht="27" customHeight="1" x14ac:dyDescent="0.25">
      <c r="A216" s="54" t="s">
        <v>350</v>
      </c>
      <c r="B216" s="54" t="s">
        <v>351</v>
      </c>
      <c r="C216" s="31">
        <v>4301060463</v>
      </c>
      <c r="D216" s="555">
        <v>4680115880818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93</v>
      </c>
      <c r="N216" s="33"/>
      <c r="O216" s="32">
        <v>40</v>
      </c>
      <c r="P216" s="7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8"/>
      <c r="R216" s="558"/>
      <c r="S216" s="558"/>
      <c r="T216" s="559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352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353</v>
      </c>
      <c r="B217" s="54" t="s">
        <v>354</v>
      </c>
      <c r="C217" s="31">
        <v>4301060389</v>
      </c>
      <c r="D217" s="555">
        <v>4680115880801</v>
      </c>
      <c r="E217" s="556"/>
      <c r="F217" s="550">
        <v>0.4</v>
      </c>
      <c r="G217" s="32">
        <v>6</v>
      </c>
      <c r="H217" s="550">
        <v>2.4</v>
      </c>
      <c r="I217" s="550">
        <v>2.6520000000000001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5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8"/>
      <c r="R217" s="558"/>
      <c r="S217" s="558"/>
      <c r="T217" s="559"/>
      <c r="U217" s="34"/>
      <c r="V217" s="34"/>
      <c r="W217" s="35" t="s">
        <v>69</v>
      </c>
      <c r="X217" s="551">
        <v>0</v>
      </c>
      <c r="Y217" s="55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355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4"/>
      <c r="B218" s="565"/>
      <c r="C218" s="565"/>
      <c r="D218" s="565"/>
      <c r="E218" s="565"/>
      <c r="F218" s="565"/>
      <c r="G218" s="565"/>
      <c r="H218" s="565"/>
      <c r="I218" s="565"/>
      <c r="J218" s="565"/>
      <c r="K218" s="565"/>
      <c r="L218" s="565"/>
      <c r="M218" s="565"/>
      <c r="N218" s="565"/>
      <c r="O218" s="566"/>
      <c r="P218" s="569" t="s">
        <v>71</v>
      </c>
      <c r="Q218" s="570"/>
      <c r="R218" s="570"/>
      <c r="S218" s="570"/>
      <c r="T218" s="570"/>
      <c r="U218" s="570"/>
      <c r="V218" s="571"/>
      <c r="W218" s="37" t="s">
        <v>72</v>
      </c>
      <c r="X218" s="553">
        <f>IFERROR(X216/H216,"0")+IFERROR(X217/H217,"0")</f>
        <v>0</v>
      </c>
      <c r="Y218" s="553">
        <f>IFERROR(Y216/H216,"0")+IFERROR(Y217/H217,"0")</f>
        <v>0</v>
      </c>
      <c r="Z218" s="553">
        <f>IFERROR(IF(Z216="",0,Z216),"0")+IFERROR(IF(Z217="",0,Z217),"0")</f>
        <v>0</v>
      </c>
      <c r="AA218" s="554"/>
      <c r="AB218" s="554"/>
      <c r="AC218" s="554"/>
    </row>
    <row r="219" spans="1:68" x14ac:dyDescent="0.2">
      <c r="A219" s="565"/>
      <c r="B219" s="565"/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6"/>
      <c r="P219" s="569" t="s">
        <v>71</v>
      </c>
      <c r="Q219" s="570"/>
      <c r="R219" s="570"/>
      <c r="S219" s="570"/>
      <c r="T219" s="570"/>
      <c r="U219" s="570"/>
      <c r="V219" s="571"/>
      <c r="W219" s="37" t="s">
        <v>69</v>
      </c>
      <c r="X219" s="553">
        <f>IFERROR(SUM(X216:X217),"0")</f>
        <v>0</v>
      </c>
      <c r="Y219" s="553">
        <f>IFERROR(SUM(Y216:Y217),"0")</f>
        <v>0</v>
      </c>
      <c r="Z219" s="37"/>
      <c r="AA219" s="554"/>
      <c r="AB219" s="554"/>
      <c r="AC219" s="554"/>
    </row>
    <row r="220" spans="1:68" ht="16.5" customHeight="1" x14ac:dyDescent="0.25">
      <c r="A220" s="609" t="s">
        <v>356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546"/>
      <c r="AB220" s="546"/>
      <c r="AC220" s="546"/>
    </row>
    <row r="221" spans="1:68" ht="14.25" customHeight="1" x14ac:dyDescent="0.25">
      <c r="A221" s="568" t="s">
        <v>103</v>
      </c>
      <c r="B221" s="565"/>
      <c r="C221" s="565"/>
      <c r="D221" s="565"/>
      <c r="E221" s="565"/>
      <c r="F221" s="565"/>
      <c r="G221" s="565"/>
      <c r="H221" s="565"/>
      <c r="I221" s="565"/>
      <c r="J221" s="565"/>
      <c r="K221" s="565"/>
      <c r="L221" s="565"/>
      <c r="M221" s="565"/>
      <c r="N221" s="565"/>
      <c r="O221" s="565"/>
      <c r="P221" s="565"/>
      <c r="Q221" s="565"/>
      <c r="R221" s="565"/>
      <c r="S221" s="565"/>
      <c r="T221" s="565"/>
      <c r="U221" s="565"/>
      <c r="V221" s="565"/>
      <c r="W221" s="565"/>
      <c r="X221" s="565"/>
      <c r="Y221" s="565"/>
      <c r="Z221" s="565"/>
      <c r="AA221" s="547"/>
      <c r="AB221" s="547"/>
      <c r="AC221" s="547"/>
    </row>
    <row r="222" spans="1:68" ht="27" customHeight="1" x14ac:dyDescent="0.25">
      <c r="A222" s="54" t="s">
        <v>357</v>
      </c>
      <c r="B222" s="54" t="s">
        <v>358</v>
      </c>
      <c r="C222" s="31">
        <v>4301011826</v>
      </c>
      <c r="D222" s="555">
        <v>4680115884137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8"/>
      <c r="R222" s="558"/>
      <c r="S222" s="558"/>
      <c r="T222" s="559"/>
      <c r="U222" s="34"/>
      <c r="V222" s="34"/>
      <c r="W222" s="35" t="s">
        <v>69</v>
      </c>
      <c r="X222" s="551">
        <v>0</v>
      </c>
      <c r="Y222" s="55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359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360</v>
      </c>
      <c r="B223" s="54" t="s">
        <v>361</v>
      </c>
      <c r="C223" s="31">
        <v>4301011724</v>
      </c>
      <c r="D223" s="555">
        <v>4680115884236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8"/>
      <c r="R223" s="558"/>
      <c r="S223" s="558"/>
      <c r="T223" s="559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362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363</v>
      </c>
      <c r="B224" s="54" t="s">
        <v>364</v>
      </c>
      <c r="C224" s="31">
        <v>4301011721</v>
      </c>
      <c r="D224" s="555">
        <v>4680115884175</v>
      </c>
      <c r="E224" s="556"/>
      <c r="F224" s="550">
        <v>1.45</v>
      </c>
      <c r="G224" s="32">
        <v>8</v>
      </c>
      <c r="H224" s="550">
        <v>11.6</v>
      </c>
      <c r="I224" s="55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0</v>
      </c>
      <c r="Y225" s="55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359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366</v>
      </c>
      <c r="B226" s="54" t="s">
        <v>368</v>
      </c>
      <c r="C226" s="31">
        <v>4301012196</v>
      </c>
      <c r="D226" s="555">
        <v>4680115884144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0" t="s">
        <v>369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359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4301012149</v>
      </c>
      <c r="D227" s="555">
        <v>4680115886551</v>
      </c>
      <c r="E227" s="556"/>
      <c r="F227" s="550">
        <v>0.4</v>
      </c>
      <c r="G227" s="32">
        <v>10</v>
      </c>
      <c r="H227" s="550">
        <v>4</v>
      </c>
      <c r="I227" s="55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4301011726</v>
      </c>
      <c r="D228" s="555">
        <v>4680115884182</v>
      </c>
      <c r="E228" s="556"/>
      <c r="F228" s="550">
        <v>0.37</v>
      </c>
      <c r="G228" s="32">
        <v>10</v>
      </c>
      <c r="H228" s="550">
        <v>3.7</v>
      </c>
      <c r="I228" s="55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362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0</v>
      </c>
      <c r="Y229" s="552">
        <f t="shared" si="27"/>
        <v>0</v>
      </c>
      <c r="Z229" s="36" t="str">
        <f t="shared" si="32"/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375</v>
      </c>
      <c r="B230" s="54" t="s">
        <v>378</v>
      </c>
      <c r="C230" s="31">
        <v>4301012195</v>
      </c>
      <c r="D230" s="555">
        <v>4680115884205</v>
      </c>
      <c r="E230" s="556"/>
      <c r="F230" s="550">
        <v>0.4</v>
      </c>
      <c r="G230" s="32">
        <v>10</v>
      </c>
      <c r="H230" s="550">
        <v>4</v>
      </c>
      <c r="I230" s="55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6" t="s">
        <v>379</v>
      </c>
      <c r="Q230" s="558"/>
      <c r="R230" s="558"/>
      <c r="S230" s="558"/>
      <c r="T230" s="559"/>
      <c r="U230" s="34"/>
      <c r="V230" s="34"/>
      <c r="W230" s="35" t="s">
        <v>69</v>
      </c>
      <c r="X230" s="551">
        <v>0</v>
      </c>
      <c r="Y230" s="552">
        <f t="shared" si="27"/>
        <v>0</v>
      </c>
      <c r="Z230" s="36" t="str">
        <f t="shared" si="32"/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4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66"/>
      <c r="P231" s="569" t="s">
        <v>71</v>
      </c>
      <c r="Q231" s="570"/>
      <c r="R231" s="570"/>
      <c r="S231" s="570"/>
      <c r="T231" s="570"/>
      <c r="U231" s="570"/>
      <c r="V231" s="571"/>
      <c r="W231" s="37" t="s">
        <v>72</v>
      </c>
      <c r="X231" s="553">
        <f>IFERROR(X222/H222,"0")+IFERROR(X223/H223,"0")+IFERROR(X224/H224,"0")+IFERROR(X225/H225,"0")+IFERROR(X226/H226,"0")+IFERROR(X227/H227,"0")+IFERROR(X228/H228,"0")+IFERROR(X229/H229,"0")+IFERROR(X230/H230,"0")</f>
        <v>0</v>
      </c>
      <c r="Y231" s="553">
        <f>IFERROR(Y222/H222,"0")+IFERROR(Y223/H223,"0")+IFERROR(Y224/H224,"0")+IFERROR(Y225/H225,"0")+IFERROR(Y226/H226,"0")+IFERROR(Y227/H227,"0")+IFERROR(Y228/H228,"0")+IFERROR(Y229/H229,"0")+IFERROR(Y230/H230,"0")</f>
        <v>0</v>
      </c>
      <c r="Z231" s="55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4"/>
      <c r="AB231" s="554"/>
      <c r="AC231" s="554"/>
    </row>
    <row r="232" spans="1:68" x14ac:dyDescent="0.2">
      <c r="A232" s="565"/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6"/>
      <c r="P232" s="569" t="s">
        <v>71</v>
      </c>
      <c r="Q232" s="570"/>
      <c r="R232" s="570"/>
      <c r="S232" s="570"/>
      <c r="T232" s="570"/>
      <c r="U232" s="570"/>
      <c r="V232" s="571"/>
      <c r="W232" s="37" t="s">
        <v>69</v>
      </c>
      <c r="X232" s="553">
        <f>IFERROR(SUM(X222:X230),"0")</f>
        <v>0</v>
      </c>
      <c r="Y232" s="553">
        <f>IFERROR(SUM(Y222:Y230),"0")</f>
        <v>0</v>
      </c>
      <c r="Z232" s="37"/>
      <c r="AA232" s="554"/>
      <c r="AB232" s="554"/>
      <c r="AC232" s="554"/>
    </row>
    <row r="233" spans="1:68" ht="14.25" customHeight="1" x14ac:dyDescent="0.25">
      <c r="A233" s="568" t="s">
        <v>139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547"/>
      <c r="AB233" s="547"/>
      <c r="AC233" s="547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55">
        <v>4680115885981</v>
      </c>
      <c r="E234" s="556"/>
      <c r="F234" s="550">
        <v>0.33</v>
      </c>
      <c r="G234" s="32">
        <v>6</v>
      </c>
      <c r="H234" s="550">
        <v>1.98</v>
      </c>
      <c r="I234" s="550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8"/>
      <c r="R234" s="558"/>
      <c r="S234" s="558"/>
      <c r="T234" s="559"/>
      <c r="U234" s="34"/>
      <c r="V234" s="34"/>
      <c r="W234" s="35" t="s">
        <v>69</v>
      </c>
      <c r="X234" s="551">
        <v>0</v>
      </c>
      <c r="Y234" s="55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4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66"/>
      <c r="P235" s="569" t="s">
        <v>71</v>
      </c>
      <c r="Q235" s="570"/>
      <c r="R235" s="570"/>
      <c r="S235" s="570"/>
      <c r="T235" s="570"/>
      <c r="U235" s="570"/>
      <c r="V235" s="571"/>
      <c r="W235" s="37" t="s">
        <v>72</v>
      </c>
      <c r="X235" s="553">
        <f>IFERROR(X234/H234,"0")</f>
        <v>0</v>
      </c>
      <c r="Y235" s="553">
        <f>IFERROR(Y234/H234,"0")</f>
        <v>0</v>
      </c>
      <c r="Z235" s="553">
        <f>IFERROR(IF(Z234="",0,Z234),"0")</f>
        <v>0</v>
      </c>
      <c r="AA235" s="554"/>
      <c r="AB235" s="554"/>
      <c r="AC235" s="554"/>
    </row>
    <row r="236" spans="1:68" x14ac:dyDescent="0.2">
      <c r="A236" s="565"/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6"/>
      <c r="P236" s="569" t="s">
        <v>71</v>
      </c>
      <c r="Q236" s="570"/>
      <c r="R236" s="570"/>
      <c r="S236" s="570"/>
      <c r="T236" s="570"/>
      <c r="U236" s="570"/>
      <c r="V236" s="571"/>
      <c r="W236" s="37" t="s">
        <v>69</v>
      </c>
      <c r="X236" s="553">
        <f>IFERROR(SUM(X234:X234),"0")</f>
        <v>0</v>
      </c>
      <c r="Y236" s="553">
        <f>IFERROR(SUM(Y234:Y234),"0")</f>
        <v>0</v>
      </c>
      <c r="Z236" s="37"/>
      <c r="AA236" s="554"/>
      <c r="AB236" s="554"/>
      <c r="AC236" s="554"/>
    </row>
    <row r="237" spans="1:68" ht="14.25" customHeight="1" x14ac:dyDescent="0.25">
      <c r="A237" s="568" t="s">
        <v>383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547"/>
      <c r="AB237" s="547"/>
      <c r="AC237" s="547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55">
        <v>4680115886803</v>
      </c>
      <c r="E238" s="556"/>
      <c r="F238" s="550">
        <v>0.12</v>
      </c>
      <c r="G238" s="32">
        <v>15</v>
      </c>
      <c r="H238" s="550">
        <v>1.8</v>
      </c>
      <c r="I238" s="550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7" t="s">
        <v>386</v>
      </c>
      <c r="Q238" s="558"/>
      <c r="R238" s="558"/>
      <c r="S238" s="558"/>
      <c r="T238" s="559"/>
      <c r="U238" s="34"/>
      <c r="V238" s="34"/>
      <c r="W238" s="35" t="s">
        <v>69</v>
      </c>
      <c r="X238" s="551">
        <v>0</v>
      </c>
      <c r="Y238" s="55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4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66"/>
      <c r="P239" s="569" t="s">
        <v>71</v>
      </c>
      <c r="Q239" s="570"/>
      <c r="R239" s="570"/>
      <c r="S239" s="570"/>
      <c r="T239" s="570"/>
      <c r="U239" s="570"/>
      <c r="V239" s="571"/>
      <c r="W239" s="37" t="s">
        <v>72</v>
      </c>
      <c r="X239" s="553">
        <f>IFERROR(X238/H238,"0")</f>
        <v>0</v>
      </c>
      <c r="Y239" s="553">
        <f>IFERROR(Y238/H238,"0")</f>
        <v>0</v>
      </c>
      <c r="Z239" s="553">
        <f>IFERROR(IF(Z238="",0,Z238),"0")</f>
        <v>0</v>
      </c>
      <c r="AA239" s="554"/>
      <c r="AB239" s="554"/>
      <c r="AC239" s="554"/>
    </row>
    <row r="240" spans="1:68" x14ac:dyDescent="0.2">
      <c r="A240" s="565"/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6"/>
      <c r="P240" s="569" t="s">
        <v>71</v>
      </c>
      <c r="Q240" s="570"/>
      <c r="R240" s="570"/>
      <c r="S240" s="570"/>
      <c r="T240" s="570"/>
      <c r="U240" s="570"/>
      <c r="V240" s="571"/>
      <c r="W240" s="37" t="s">
        <v>69</v>
      </c>
      <c r="X240" s="553">
        <f>IFERROR(SUM(X238:X238),"0")</f>
        <v>0</v>
      </c>
      <c r="Y240" s="553">
        <f>IFERROR(SUM(Y238:Y238),"0")</f>
        <v>0</v>
      </c>
      <c r="Z240" s="37"/>
      <c r="AA240" s="554"/>
      <c r="AB240" s="554"/>
      <c r="AC240" s="554"/>
    </row>
    <row r="241" spans="1:68" ht="14.25" customHeight="1" x14ac:dyDescent="0.25">
      <c r="A241" s="568" t="s">
        <v>388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547"/>
      <c r="AB241" s="547"/>
      <c r="AC241" s="547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55">
        <v>4680115886704</v>
      </c>
      <c r="E242" s="556"/>
      <c r="F242" s="550">
        <v>5.5E-2</v>
      </c>
      <c r="G242" s="32">
        <v>18</v>
      </c>
      <c r="H242" s="550">
        <v>0.99</v>
      </c>
      <c r="I242" s="550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55">
        <v>4680115886681</v>
      </c>
      <c r="E243" s="556"/>
      <c r="F243" s="550">
        <v>0.12</v>
      </c>
      <c r="G243" s="32">
        <v>15</v>
      </c>
      <c r="H243" s="550">
        <v>1.8</v>
      </c>
      <c r="I243" s="550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9" t="s">
        <v>394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55">
        <v>4680115886735</v>
      </c>
      <c r="E244" s="556"/>
      <c r="F244" s="550">
        <v>0.05</v>
      </c>
      <c r="G244" s="32">
        <v>18</v>
      </c>
      <c r="H244" s="550">
        <v>0.9</v>
      </c>
      <c r="I244" s="550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8"/>
      <c r="R244" s="558"/>
      <c r="S244" s="558"/>
      <c r="T244" s="559"/>
      <c r="U244" s="34"/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4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66"/>
      <c r="P246" s="569" t="s">
        <v>71</v>
      </c>
      <c r="Q246" s="570"/>
      <c r="R246" s="570"/>
      <c r="S246" s="570"/>
      <c r="T246" s="570"/>
      <c r="U246" s="570"/>
      <c r="V246" s="571"/>
      <c r="W246" s="37" t="s">
        <v>72</v>
      </c>
      <c r="X246" s="553">
        <f>IFERROR(X242/H242,"0")+IFERROR(X243/H243,"0")+IFERROR(X244/H244,"0")+IFERROR(X245/H245,"0")</f>
        <v>0</v>
      </c>
      <c r="Y246" s="553">
        <f>IFERROR(Y242/H242,"0")+IFERROR(Y243/H243,"0")+IFERROR(Y244/H244,"0")+IFERROR(Y245/H245,"0")</f>
        <v>0</v>
      </c>
      <c r="Z246" s="553">
        <f>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66"/>
      <c r="P247" s="569" t="s">
        <v>71</v>
      </c>
      <c r="Q247" s="570"/>
      <c r="R247" s="570"/>
      <c r="S247" s="570"/>
      <c r="T247" s="570"/>
      <c r="U247" s="570"/>
      <c r="V247" s="571"/>
      <c r="W247" s="37" t="s">
        <v>69</v>
      </c>
      <c r="X247" s="553">
        <f>IFERROR(SUM(X242:X245),"0")</f>
        <v>0</v>
      </c>
      <c r="Y247" s="553">
        <f>IFERROR(SUM(Y242:Y245),"0")</f>
        <v>0</v>
      </c>
      <c r="Z247" s="37"/>
      <c r="AA247" s="554"/>
      <c r="AB247" s="554"/>
      <c r="AC247" s="554"/>
    </row>
    <row r="248" spans="1:68" ht="16.5" customHeight="1" x14ac:dyDescent="0.25">
      <c r="A248" s="609" t="s">
        <v>399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6"/>
      <c r="AB248" s="546"/>
      <c r="AC248" s="546"/>
    </row>
    <row r="249" spans="1:68" ht="14.25" customHeight="1" x14ac:dyDescent="0.25">
      <c r="A249" s="568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7"/>
      <c r="AB249" s="547"/>
      <c r="AC249" s="547"/>
    </row>
    <row r="250" spans="1:68" ht="27" customHeight="1" x14ac:dyDescent="0.25">
      <c r="A250" s="54" t="s">
        <v>400</v>
      </c>
      <c r="B250" s="54" t="s">
        <v>401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402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403</v>
      </c>
      <c r="B251" s="54" t="s">
        <v>404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409</v>
      </c>
      <c r="B253" s="54" t="s">
        <v>410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412</v>
      </c>
      <c r="B254" s="54" t="s">
        <v>413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0</v>
      </c>
      <c r="Y254" s="55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4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66"/>
      <c r="P255" s="569" t="s">
        <v>71</v>
      </c>
      <c r="Q255" s="570"/>
      <c r="R255" s="570"/>
      <c r="S255" s="570"/>
      <c r="T255" s="570"/>
      <c r="U255" s="570"/>
      <c r="V255" s="571"/>
      <c r="W255" s="37" t="s">
        <v>72</v>
      </c>
      <c r="X255" s="553">
        <f>IFERROR(X250/H250,"0")+IFERROR(X251/H251,"0")+IFERROR(X252/H252,"0")+IFERROR(X253/H253,"0")+IFERROR(X254/H254,"0")</f>
        <v>0</v>
      </c>
      <c r="Y255" s="553">
        <f>IFERROR(Y250/H250,"0")+IFERROR(Y251/H251,"0")+IFERROR(Y252/H252,"0")+IFERROR(Y253/H253,"0")+IFERROR(Y254/H254,"0")</f>
        <v>0</v>
      </c>
      <c r="Z255" s="553">
        <f>IFERROR(IF(Z250="",0,Z250),"0")+IFERROR(IF(Z251="",0,Z251),"0")+IFERROR(IF(Z252="",0,Z252),"0")+IFERROR(IF(Z253="",0,Z253),"0")+IFERROR(IF(Z254="",0,Z254),"0")</f>
        <v>0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66"/>
      <c r="P256" s="569" t="s">
        <v>71</v>
      </c>
      <c r="Q256" s="570"/>
      <c r="R256" s="570"/>
      <c r="S256" s="570"/>
      <c r="T256" s="570"/>
      <c r="U256" s="570"/>
      <c r="V256" s="571"/>
      <c r="W256" s="37" t="s">
        <v>69</v>
      </c>
      <c r="X256" s="553">
        <f>IFERROR(SUM(X250:X254),"0")</f>
        <v>0</v>
      </c>
      <c r="Y256" s="553">
        <f>IFERROR(SUM(Y250:Y254),"0")</f>
        <v>0</v>
      </c>
      <c r="Z256" s="37"/>
      <c r="AA256" s="554"/>
      <c r="AB256" s="554"/>
      <c r="AC256" s="554"/>
    </row>
    <row r="257" spans="1:68" ht="16.5" customHeight="1" x14ac:dyDescent="0.25">
      <c r="A257" s="609" t="s">
        <v>415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6"/>
      <c r="AB257" s="546"/>
      <c r="AC257" s="546"/>
    </row>
    <row r="258" spans="1:68" ht="14.25" customHeight="1" x14ac:dyDescent="0.25">
      <c r="A258" s="568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7"/>
      <c r="AB258" s="547"/>
      <c r="AC258" s="547"/>
    </row>
    <row r="259" spans="1:68" ht="27" customHeight="1" x14ac:dyDescent="0.25">
      <c r="A259" s="54" t="s">
        <v>416</v>
      </c>
      <c r="B259" s="54" t="s">
        <v>417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418</v>
      </c>
      <c r="B260" s="54" t="s">
        <v>419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9" t="s">
        <v>420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421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422</v>
      </c>
      <c r="B261" s="54" t="s">
        <v>423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425</v>
      </c>
      <c r="B262" s="54" t="s">
        <v>426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2" t="s">
        <v>427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4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66"/>
      <c r="P263" s="569" t="s">
        <v>71</v>
      </c>
      <c r="Q263" s="570"/>
      <c r="R263" s="570"/>
      <c r="S263" s="570"/>
      <c r="T263" s="570"/>
      <c r="U263" s="570"/>
      <c r="V263" s="571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66"/>
      <c r="P264" s="569" t="s">
        <v>71</v>
      </c>
      <c r="Q264" s="570"/>
      <c r="R264" s="570"/>
      <c r="S264" s="570"/>
      <c r="T264" s="570"/>
      <c r="U264" s="570"/>
      <c r="V264" s="571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09" t="s">
        <v>429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6"/>
      <c r="AB265" s="546"/>
      <c r="AC265" s="546"/>
    </row>
    <row r="266" spans="1:68" ht="14.25" customHeight="1" x14ac:dyDescent="0.25">
      <c r="A266" s="568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7"/>
      <c r="AB266" s="547"/>
      <c r="AC266" s="547"/>
    </row>
    <row r="267" spans="1:68" ht="27" customHeight="1" x14ac:dyDescent="0.25">
      <c r="A267" s="54" t="s">
        <v>430</v>
      </c>
      <c r="B267" s="54" t="s">
        <v>431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432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433</v>
      </c>
      <c r="B268" s="54" t="s">
        <v>434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0</v>
      </c>
      <c r="Y268" s="55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436</v>
      </c>
      <c r="B269" s="54" t="s">
        <v>437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0</v>
      </c>
      <c r="Y269" s="55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4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66"/>
      <c r="P270" s="569" t="s">
        <v>71</v>
      </c>
      <c r="Q270" s="570"/>
      <c r="R270" s="570"/>
      <c r="S270" s="570"/>
      <c r="T270" s="570"/>
      <c r="U270" s="570"/>
      <c r="V270" s="571"/>
      <c r="W270" s="37" t="s">
        <v>72</v>
      </c>
      <c r="X270" s="553">
        <f>IFERROR(X267/H267,"0")+IFERROR(X268/H268,"0")+IFERROR(X269/H269,"0")</f>
        <v>0</v>
      </c>
      <c r="Y270" s="553">
        <f>IFERROR(Y267/H267,"0")+IFERROR(Y268/H268,"0")+IFERROR(Y269/H269,"0")</f>
        <v>0</v>
      </c>
      <c r="Z270" s="553">
        <f>IFERROR(IF(Z267="",0,Z267),"0")+IFERROR(IF(Z268="",0,Z268),"0")+IFERROR(IF(Z269="",0,Z269),"0")</f>
        <v>0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66"/>
      <c r="P271" s="569" t="s">
        <v>71</v>
      </c>
      <c r="Q271" s="570"/>
      <c r="R271" s="570"/>
      <c r="S271" s="570"/>
      <c r="T271" s="570"/>
      <c r="U271" s="570"/>
      <c r="V271" s="571"/>
      <c r="W271" s="37" t="s">
        <v>69</v>
      </c>
      <c r="X271" s="553">
        <f>IFERROR(SUM(X267:X269),"0")</f>
        <v>0</v>
      </c>
      <c r="Y271" s="553">
        <f>IFERROR(SUM(Y267:Y269),"0")</f>
        <v>0</v>
      </c>
      <c r="Z271" s="37"/>
      <c r="AA271" s="554"/>
      <c r="AB271" s="554"/>
      <c r="AC271" s="554"/>
    </row>
    <row r="272" spans="1:68" ht="16.5" customHeight="1" x14ac:dyDescent="0.25">
      <c r="A272" s="609" t="s">
        <v>439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6"/>
      <c r="AB272" s="546"/>
      <c r="AC272" s="546"/>
    </row>
    <row r="273" spans="1:68" ht="14.25" customHeight="1" x14ac:dyDescent="0.25">
      <c r="A273" s="568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7"/>
      <c r="AB273" s="547"/>
      <c r="AC273" s="547"/>
    </row>
    <row r="274" spans="1:68" ht="27" customHeight="1" x14ac:dyDescent="0.25">
      <c r="A274" s="54" t="s">
        <v>440</v>
      </c>
      <c r="B274" s="54" t="s">
        <v>441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442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4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66"/>
      <c r="P275" s="569" t="s">
        <v>71</v>
      </c>
      <c r="Q275" s="570"/>
      <c r="R275" s="570"/>
      <c r="S275" s="570"/>
      <c r="T275" s="570"/>
      <c r="U275" s="570"/>
      <c r="V275" s="571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66"/>
      <c r="P276" s="569" t="s">
        <v>71</v>
      </c>
      <c r="Q276" s="570"/>
      <c r="R276" s="570"/>
      <c r="S276" s="570"/>
      <c r="T276" s="570"/>
      <c r="U276" s="570"/>
      <c r="V276" s="571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8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7"/>
      <c r="AB277" s="547"/>
      <c r="AC277" s="547"/>
    </row>
    <row r="278" spans="1:68" ht="27" customHeight="1" x14ac:dyDescent="0.25">
      <c r="A278" s="54" t="s">
        <v>443</v>
      </c>
      <c r="B278" s="54" t="s">
        <v>444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0</v>
      </c>
      <c r="Y278" s="55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445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4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66"/>
      <c r="P279" s="569" t="s">
        <v>71</v>
      </c>
      <c r="Q279" s="570"/>
      <c r="R279" s="570"/>
      <c r="S279" s="570"/>
      <c r="T279" s="570"/>
      <c r="U279" s="570"/>
      <c r="V279" s="571"/>
      <c r="W279" s="37" t="s">
        <v>72</v>
      </c>
      <c r="X279" s="553">
        <f>IFERROR(X278/H278,"0")</f>
        <v>0</v>
      </c>
      <c r="Y279" s="553">
        <f>IFERROR(Y278/H278,"0")</f>
        <v>0</v>
      </c>
      <c r="Z279" s="553">
        <f>IFERROR(IF(Z278="",0,Z278),"0")</f>
        <v>0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66"/>
      <c r="P280" s="569" t="s">
        <v>71</v>
      </c>
      <c r="Q280" s="570"/>
      <c r="R280" s="570"/>
      <c r="S280" s="570"/>
      <c r="T280" s="570"/>
      <c r="U280" s="570"/>
      <c r="V280" s="571"/>
      <c r="W280" s="37" t="s">
        <v>69</v>
      </c>
      <c r="X280" s="553">
        <f>IFERROR(SUM(X278:X278),"0")</f>
        <v>0</v>
      </c>
      <c r="Y280" s="553">
        <f>IFERROR(SUM(Y278:Y278),"0")</f>
        <v>0</v>
      </c>
      <c r="Z280" s="37"/>
      <c r="AA280" s="554"/>
      <c r="AB280" s="554"/>
      <c r="AC280" s="554"/>
    </row>
    <row r="281" spans="1:68" ht="16.5" customHeight="1" x14ac:dyDescent="0.25">
      <c r="A281" s="609" t="s">
        <v>446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6"/>
      <c r="AB281" s="546"/>
      <c r="AC281" s="546"/>
    </row>
    <row r="282" spans="1:68" ht="14.25" customHeight="1" x14ac:dyDescent="0.25">
      <c r="A282" s="568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7"/>
      <c r="AB282" s="547"/>
      <c r="AC282" s="547"/>
    </row>
    <row r="283" spans="1:68" ht="27" customHeight="1" x14ac:dyDescent="0.25">
      <c r="A283" s="54" t="s">
        <v>447</v>
      </c>
      <c r="B283" s="54" t="s">
        <v>448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449</v>
      </c>
      <c r="AB283" s="57"/>
      <c r="AC283" s="325" t="s">
        <v>450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4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66"/>
      <c r="P284" s="569" t="s">
        <v>71</v>
      </c>
      <c r="Q284" s="570"/>
      <c r="R284" s="570"/>
      <c r="S284" s="570"/>
      <c r="T284" s="570"/>
      <c r="U284" s="570"/>
      <c r="V284" s="571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66"/>
      <c r="P285" s="569" t="s">
        <v>71</v>
      </c>
      <c r="Q285" s="570"/>
      <c r="R285" s="570"/>
      <c r="S285" s="570"/>
      <c r="T285" s="570"/>
      <c r="U285" s="570"/>
      <c r="V285" s="571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09" t="s">
        <v>451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6"/>
      <c r="AB286" s="546"/>
      <c r="AC286" s="546"/>
    </row>
    <row r="287" spans="1:68" ht="14.25" customHeight="1" x14ac:dyDescent="0.25">
      <c r="A287" s="568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7"/>
      <c r="AB287" s="547"/>
      <c r="AC287" s="547"/>
    </row>
    <row r="288" spans="1:68" ht="27" customHeight="1" x14ac:dyDescent="0.25">
      <c r="A288" s="54" t="s">
        <v>452</v>
      </c>
      <c r="B288" s="54" t="s">
        <v>453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454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455</v>
      </c>
      <c r="B289" s="54" t="s">
        <v>456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21.6</v>
      </c>
      <c r="Y289" s="552">
        <f t="shared" si="33"/>
        <v>21.6</v>
      </c>
      <c r="Z289" s="36">
        <f>IFERROR(IF(Y289=0,"",ROUNDUP(Y289/H289,0)*0.01898),"")</f>
        <v>3.7960000000000001E-2</v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si="34"/>
        <v>22.47</v>
      </c>
      <c r="BN289" s="64">
        <f t="shared" si="35"/>
        <v>22.47</v>
      </c>
      <c r="BO289" s="64">
        <f t="shared" si="36"/>
        <v>3.125E-2</v>
      </c>
      <c r="BP289" s="64">
        <f t="shared" si="37"/>
        <v>3.125E-2</v>
      </c>
    </row>
    <row r="290" spans="1:68" ht="37.5" customHeight="1" x14ac:dyDescent="0.25">
      <c r="A290" s="54" t="s">
        <v>458</v>
      </c>
      <c r="B290" s="54" t="s">
        <v>459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464</v>
      </c>
      <c r="B292" s="54" t="s">
        <v>465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8</v>
      </c>
      <c r="Y292" s="552">
        <f t="shared" si="33"/>
        <v>8</v>
      </c>
      <c r="Z292" s="36">
        <f>IFERROR(IF(Y292=0,"",ROUNDUP(Y292/H292,0)*0.00902),"")</f>
        <v>1.804E-2</v>
      </c>
      <c r="AA292" s="56"/>
      <c r="AB292" s="57"/>
      <c r="AC292" s="335" t="s">
        <v>457</v>
      </c>
      <c r="AG292" s="64"/>
      <c r="AJ292" s="68"/>
      <c r="AK292" s="68">
        <v>0</v>
      </c>
      <c r="BB292" s="336" t="s">
        <v>1</v>
      </c>
      <c r="BM292" s="64">
        <f t="shared" si="34"/>
        <v>8.42</v>
      </c>
      <c r="BN292" s="64">
        <f t="shared" si="35"/>
        <v>8.42</v>
      </c>
      <c r="BO292" s="64">
        <f t="shared" si="36"/>
        <v>1.5151515151515152E-2</v>
      </c>
      <c r="BP292" s="64">
        <f t="shared" si="37"/>
        <v>1.5151515151515152E-2</v>
      </c>
    </row>
    <row r="293" spans="1:68" ht="27" customHeight="1" x14ac:dyDescent="0.25">
      <c r="A293" s="54" t="s">
        <v>466</v>
      </c>
      <c r="B293" s="54" t="s">
        <v>467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0</v>
      </c>
      <c r="Y293" s="552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64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66"/>
      <c r="P294" s="569" t="s">
        <v>71</v>
      </c>
      <c r="Q294" s="570"/>
      <c r="R294" s="570"/>
      <c r="S294" s="570"/>
      <c r="T294" s="570"/>
      <c r="U294" s="570"/>
      <c r="V294" s="571"/>
      <c r="W294" s="37" t="s">
        <v>72</v>
      </c>
      <c r="X294" s="553">
        <f>IFERROR(X288/H288,"0")+IFERROR(X289/H289,"0")+IFERROR(X290/H290,"0")+IFERROR(X291/H291,"0")+IFERROR(X292/H292,"0")+IFERROR(X293/H293,"0")</f>
        <v>4</v>
      </c>
      <c r="Y294" s="553">
        <f>IFERROR(Y288/H288,"0")+IFERROR(Y289/H289,"0")+IFERROR(Y290/H290,"0")+IFERROR(Y291/H291,"0")+IFERROR(Y292/H292,"0")+IFERROR(Y293/H293,"0")</f>
        <v>4</v>
      </c>
      <c r="Z294" s="553">
        <f>IFERROR(IF(Z288="",0,Z288),"0")+IFERROR(IF(Z289="",0,Z289),"0")+IFERROR(IF(Z290="",0,Z290),"0")+IFERROR(IF(Z291="",0,Z291),"0")+IFERROR(IF(Z292="",0,Z292),"0")+IFERROR(IF(Z293="",0,Z293),"0")</f>
        <v>5.6000000000000001E-2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66"/>
      <c r="P295" s="569" t="s">
        <v>71</v>
      </c>
      <c r="Q295" s="570"/>
      <c r="R295" s="570"/>
      <c r="S295" s="570"/>
      <c r="T295" s="570"/>
      <c r="U295" s="570"/>
      <c r="V295" s="571"/>
      <c r="W295" s="37" t="s">
        <v>69</v>
      </c>
      <c r="X295" s="553">
        <f>IFERROR(SUM(X288:X293),"0")</f>
        <v>29.6</v>
      </c>
      <c r="Y295" s="553">
        <f>IFERROR(SUM(Y288:Y293),"0")</f>
        <v>29.6</v>
      </c>
      <c r="Z295" s="37"/>
      <c r="AA295" s="554"/>
      <c r="AB295" s="554"/>
      <c r="AC295" s="554"/>
    </row>
    <row r="296" spans="1:68" ht="14.25" customHeight="1" x14ac:dyDescent="0.25">
      <c r="A296" s="568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7"/>
      <c r="AB296" s="547"/>
      <c r="AC296" s="547"/>
    </row>
    <row r="297" spans="1:68" ht="27" customHeight="1" x14ac:dyDescent="0.25">
      <c r="A297" s="54" t="s">
        <v>469</v>
      </c>
      <c r="B297" s="54" t="s">
        <v>470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200</v>
      </c>
      <c r="Y297" s="552">
        <f t="shared" ref="Y297:Y303" si="38">IFERROR(IF(X297="",0,CEILING((X297/$H297),1)*$H297),"")</f>
        <v>201.60000000000002</v>
      </c>
      <c r="Z297" s="36">
        <f>IFERROR(IF(Y297=0,"",ROUNDUP(Y297/H297,0)*0.00902),"")</f>
        <v>0.43296000000000001</v>
      </c>
      <c r="AA297" s="56"/>
      <c r="AB297" s="57"/>
      <c r="AC297" s="339" t="s">
        <v>471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212.85714285714286</v>
      </c>
      <c r="BN297" s="64">
        <f t="shared" ref="BN297:BN303" si="40">IFERROR(Y297*I297/H297,"0")</f>
        <v>214.56</v>
      </c>
      <c r="BO297" s="64">
        <f t="shared" ref="BO297:BO303" si="41">IFERROR(1/J297*(X297/H297),"0")</f>
        <v>0.36075036075036077</v>
      </c>
      <c r="BP297" s="64">
        <f t="shared" ref="BP297:BP303" si="42">IFERROR(1/J297*(Y297/H297),"0")</f>
        <v>0.36363636363636365</v>
      </c>
    </row>
    <row r="298" spans="1:68" ht="27" customHeight="1" x14ac:dyDescent="0.25">
      <c r="A298" s="54" t="s">
        <v>472</v>
      </c>
      <c r="B298" s="54" t="s">
        <v>473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200</v>
      </c>
      <c r="Y298" s="552">
        <f t="shared" si="38"/>
        <v>201.60000000000002</v>
      </c>
      <c r="Z298" s="36">
        <f>IFERROR(IF(Y298=0,"",ROUNDUP(Y298/H298,0)*0.00902),"")</f>
        <v>0.43296000000000001</v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si="39"/>
        <v>212.85714285714286</v>
      </c>
      <c r="BN298" s="64">
        <f t="shared" si="40"/>
        <v>214.56</v>
      </c>
      <c r="BO298" s="64">
        <f t="shared" si="41"/>
        <v>0.36075036075036077</v>
      </c>
      <c r="BP298" s="64">
        <f t="shared" si="42"/>
        <v>0.36363636363636365</v>
      </c>
    </row>
    <row r="299" spans="1:68" ht="27" customHeight="1" x14ac:dyDescent="0.25">
      <c r="A299" s="54" t="s">
        <v>475</v>
      </c>
      <c r="B299" s="54" t="s">
        <v>476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0</v>
      </c>
      <c r="Y301" s="552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0</v>
      </c>
      <c r="Y303" s="552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64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66"/>
      <c r="P304" s="569" t="s">
        <v>71</v>
      </c>
      <c r="Q304" s="570"/>
      <c r="R304" s="570"/>
      <c r="S304" s="570"/>
      <c r="T304" s="570"/>
      <c r="U304" s="570"/>
      <c r="V304" s="571"/>
      <c r="W304" s="37" t="s">
        <v>72</v>
      </c>
      <c r="X304" s="553">
        <f>IFERROR(X297/H297,"0")+IFERROR(X298/H298,"0")+IFERROR(X299/H299,"0")+IFERROR(X300/H300,"0")+IFERROR(X301/H301,"0")+IFERROR(X302/H302,"0")+IFERROR(X303/H303,"0")</f>
        <v>95.238095238095241</v>
      </c>
      <c r="Y304" s="553">
        <f>IFERROR(Y297/H297,"0")+IFERROR(Y298/H298,"0")+IFERROR(Y299/H299,"0")+IFERROR(Y300/H300,"0")+IFERROR(Y301/H301,"0")+IFERROR(Y302/H302,"0")+IFERROR(Y303/H303,"0")</f>
        <v>96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0.86592000000000002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66"/>
      <c r="P305" s="569" t="s">
        <v>71</v>
      </c>
      <c r="Q305" s="570"/>
      <c r="R305" s="570"/>
      <c r="S305" s="570"/>
      <c r="T305" s="570"/>
      <c r="U305" s="570"/>
      <c r="V305" s="571"/>
      <c r="W305" s="37" t="s">
        <v>69</v>
      </c>
      <c r="X305" s="553">
        <f>IFERROR(SUM(X297:X303),"0")</f>
        <v>400</v>
      </c>
      <c r="Y305" s="553">
        <f>IFERROR(SUM(Y297:Y303),"0")</f>
        <v>403.20000000000005</v>
      </c>
      <c r="Z305" s="37"/>
      <c r="AA305" s="554"/>
      <c r="AB305" s="554"/>
      <c r="AC305" s="554"/>
    </row>
    <row r="306" spans="1:68" ht="14.25" customHeight="1" x14ac:dyDescent="0.25">
      <c r="A306" s="568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7"/>
      <c r="AB306" s="547"/>
      <c r="AC306" s="547"/>
    </row>
    <row r="307" spans="1:68" ht="27" customHeight="1" x14ac:dyDescent="0.25">
      <c r="A307" s="54" t="s">
        <v>488</v>
      </c>
      <c r="B307" s="54" t="s">
        <v>489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2000</v>
      </c>
      <c r="Y307" s="552">
        <f>IFERROR(IF(X307="",0,CEILING((X307/$H307),1)*$H307),"")</f>
        <v>2004.6</v>
      </c>
      <c r="Z307" s="36">
        <f>IFERROR(IF(Y307=0,"",ROUNDUP(Y307/H307,0)*0.01898),"")</f>
        <v>4.8778600000000001</v>
      </c>
      <c r="AA307" s="56"/>
      <c r="AB307" s="57"/>
      <c r="AC307" s="353" t="s">
        <v>490</v>
      </c>
      <c r="AG307" s="64"/>
      <c r="AJ307" s="68"/>
      <c r="AK307" s="68">
        <v>0</v>
      </c>
      <c r="BB307" s="354" t="s">
        <v>1</v>
      </c>
      <c r="BM307" s="64">
        <f>IFERROR(X307*I307/H307,"0")</f>
        <v>2131.5384615384614</v>
      </c>
      <c r="BN307" s="64">
        <f>IFERROR(Y307*I307/H307,"0")</f>
        <v>2136.4409999999998</v>
      </c>
      <c r="BO307" s="64">
        <f>IFERROR(1/J307*(X307/H307),"0")</f>
        <v>4.0064102564102564</v>
      </c>
      <c r="BP307" s="64">
        <f>IFERROR(1/J307*(Y307/H307),"0")</f>
        <v>4.015625</v>
      </c>
    </row>
    <row r="308" spans="1:68" ht="27" customHeight="1" x14ac:dyDescent="0.25">
      <c r="A308" s="54" t="s">
        <v>491</v>
      </c>
      <c r="B308" s="54" t="s">
        <v>492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6</v>
      </c>
      <c r="Y310" s="552">
        <f>IFERROR(IF(X310="",0,CEILING((X310/$H310),1)*$H310),"")</f>
        <v>6</v>
      </c>
      <c r="Z310" s="36">
        <f>IFERROR(IF(Y310=0,"",ROUNDUP(Y310/H310,0)*0.00651),"")</f>
        <v>1.302E-2</v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6.492</v>
      </c>
      <c r="BN310" s="64">
        <f>IFERROR(Y310*I310/H310,"0")</f>
        <v>6.492</v>
      </c>
      <c r="BO310" s="64">
        <f>IFERROR(1/J310*(X310/H310),"0")</f>
        <v>1.098901098901099E-2</v>
      </c>
      <c r="BP310" s="64">
        <f>IFERROR(1/J310*(Y310/H310),"0")</f>
        <v>1.098901098901099E-2</v>
      </c>
    </row>
    <row r="311" spans="1:68" ht="27" customHeight="1" x14ac:dyDescent="0.25">
      <c r="A311" s="54" t="s">
        <v>500</v>
      </c>
      <c r="B311" s="54" t="s">
        <v>501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4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66"/>
      <c r="P312" s="569" t="s">
        <v>71</v>
      </c>
      <c r="Q312" s="570"/>
      <c r="R312" s="570"/>
      <c r="S312" s="570"/>
      <c r="T312" s="570"/>
      <c r="U312" s="570"/>
      <c r="V312" s="571"/>
      <c r="W312" s="37" t="s">
        <v>72</v>
      </c>
      <c r="X312" s="553">
        <f>IFERROR(X307/H307,"0")+IFERROR(X308/H308,"0")+IFERROR(X309/H309,"0")+IFERROR(X310/H310,"0")+IFERROR(X311/H311,"0")</f>
        <v>258.41025641025641</v>
      </c>
      <c r="Y312" s="553">
        <f>IFERROR(Y307/H307,"0")+IFERROR(Y308/H308,"0")+IFERROR(Y309/H309,"0")+IFERROR(Y310/H310,"0")+IFERROR(Y311/H311,"0")</f>
        <v>259</v>
      </c>
      <c r="Z312" s="553">
        <f>IFERROR(IF(Z307="",0,Z307),"0")+IFERROR(IF(Z308="",0,Z308),"0")+IFERROR(IF(Z309="",0,Z309),"0")+IFERROR(IF(Z310="",0,Z310),"0")+IFERROR(IF(Z311="",0,Z311),"0")</f>
        <v>4.8908800000000001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66"/>
      <c r="P313" s="569" t="s">
        <v>71</v>
      </c>
      <c r="Q313" s="570"/>
      <c r="R313" s="570"/>
      <c r="S313" s="570"/>
      <c r="T313" s="570"/>
      <c r="U313" s="570"/>
      <c r="V313" s="571"/>
      <c r="W313" s="37" t="s">
        <v>69</v>
      </c>
      <c r="X313" s="553">
        <f>IFERROR(SUM(X307:X311),"0")</f>
        <v>2006</v>
      </c>
      <c r="Y313" s="553">
        <f>IFERROR(SUM(Y307:Y311),"0")</f>
        <v>2010.6</v>
      </c>
      <c r="Z313" s="37"/>
      <c r="AA313" s="554"/>
      <c r="AB313" s="554"/>
      <c r="AC313" s="554"/>
    </row>
    <row r="314" spans="1:68" ht="14.25" customHeight="1" x14ac:dyDescent="0.25">
      <c r="A314" s="568" t="s">
        <v>169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7"/>
      <c r="AB314" s="547"/>
      <c r="AC314" s="547"/>
    </row>
    <row r="315" spans="1:68" ht="27" customHeight="1" x14ac:dyDescent="0.25">
      <c r="A315" s="54" t="s">
        <v>503</v>
      </c>
      <c r="B315" s="54" t="s">
        <v>504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505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506</v>
      </c>
      <c r="B316" s="54" t="s">
        <v>507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509</v>
      </c>
      <c r="B317" s="54" t="s">
        <v>510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4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66"/>
      <c r="P318" s="569" t="s">
        <v>71</v>
      </c>
      <c r="Q318" s="570"/>
      <c r="R318" s="570"/>
      <c r="S318" s="570"/>
      <c r="T318" s="570"/>
      <c r="U318" s="570"/>
      <c r="V318" s="571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66"/>
      <c r="P319" s="569" t="s">
        <v>71</v>
      </c>
      <c r="Q319" s="570"/>
      <c r="R319" s="570"/>
      <c r="S319" s="570"/>
      <c r="T319" s="570"/>
      <c r="U319" s="570"/>
      <c r="V319" s="571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customHeight="1" x14ac:dyDescent="0.25">
      <c r="A320" s="568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7"/>
      <c r="AB320" s="547"/>
      <c r="AC320" s="547"/>
    </row>
    <row r="321" spans="1:68" ht="27" customHeight="1" x14ac:dyDescent="0.25">
      <c r="A321" s="54" t="s">
        <v>512</v>
      </c>
      <c r="B321" s="54" t="s">
        <v>513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2" t="s">
        <v>514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515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516</v>
      </c>
      <c r="B322" s="54" t="s">
        <v>517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8" t="s">
        <v>518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515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515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4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66"/>
      <c r="P325" s="569" t="s">
        <v>71</v>
      </c>
      <c r="Q325" s="570"/>
      <c r="R325" s="570"/>
      <c r="S325" s="570"/>
      <c r="T325" s="570"/>
      <c r="U325" s="570"/>
      <c r="V325" s="571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66"/>
      <c r="P326" s="569" t="s">
        <v>71</v>
      </c>
      <c r="Q326" s="570"/>
      <c r="R326" s="570"/>
      <c r="S326" s="570"/>
      <c r="T326" s="570"/>
      <c r="U326" s="570"/>
      <c r="V326" s="571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8" t="s">
        <v>524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7"/>
      <c r="AB327" s="547"/>
      <c r="AC327" s="547"/>
    </row>
    <row r="328" spans="1:68" ht="16.5" customHeight="1" x14ac:dyDescent="0.25">
      <c r="A328" s="54" t="s">
        <v>525</v>
      </c>
      <c r="B328" s="54" t="s">
        <v>526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527</v>
      </c>
      <c r="N328" s="33"/>
      <c r="O328" s="32">
        <v>730</v>
      </c>
      <c r="P328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528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529</v>
      </c>
      <c r="B329" s="54" t="s">
        <v>530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527</v>
      </c>
      <c r="N329" s="33"/>
      <c r="O329" s="32">
        <v>730</v>
      </c>
      <c r="P329" s="6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528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527</v>
      </c>
      <c r="N330" s="33"/>
      <c r="O330" s="32">
        <v>730</v>
      </c>
      <c r="P330" s="7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0</v>
      </c>
      <c r="Y330" s="55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528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4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66"/>
      <c r="P331" s="569" t="s">
        <v>71</v>
      </c>
      <c r="Q331" s="570"/>
      <c r="R331" s="570"/>
      <c r="S331" s="570"/>
      <c r="T331" s="570"/>
      <c r="U331" s="570"/>
      <c r="V331" s="571"/>
      <c r="W331" s="37" t="s">
        <v>72</v>
      </c>
      <c r="X331" s="553">
        <f>IFERROR(X328/H328,"0")+IFERROR(X329/H329,"0")+IFERROR(X330/H330,"0")</f>
        <v>0</v>
      </c>
      <c r="Y331" s="553">
        <f>IFERROR(Y328/H328,"0")+IFERROR(Y329/H329,"0")+IFERROR(Y330/H330,"0")</f>
        <v>0</v>
      </c>
      <c r="Z331" s="553">
        <f>IFERROR(IF(Z328="",0,Z328),"0")+IFERROR(IF(Z329="",0,Z329),"0")+IFERROR(IF(Z330="",0,Z330),"0")</f>
        <v>0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66"/>
      <c r="P332" s="569" t="s">
        <v>71</v>
      </c>
      <c r="Q332" s="570"/>
      <c r="R332" s="570"/>
      <c r="S332" s="570"/>
      <c r="T332" s="570"/>
      <c r="U332" s="570"/>
      <c r="V332" s="571"/>
      <c r="W332" s="37" t="s">
        <v>69</v>
      </c>
      <c r="X332" s="553">
        <f>IFERROR(SUM(X328:X330),"0")</f>
        <v>0</v>
      </c>
      <c r="Y332" s="553">
        <f>IFERROR(SUM(Y328:Y330),"0")</f>
        <v>0</v>
      </c>
      <c r="Z332" s="37"/>
      <c r="AA332" s="554"/>
      <c r="AB332" s="554"/>
      <c r="AC332" s="554"/>
    </row>
    <row r="333" spans="1:68" ht="16.5" customHeight="1" x14ac:dyDescent="0.25">
      <c r="A333" s="609" t="s">
        <v>533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6"/>
      <c r="AB333" s="546"/>
      <c r="AC333" s="546"/>
    </row>
    <row r="334" spans="1:68" ht="14.25" customHeight="1" x14ac:dyDescent="0.25">
      <c r="A334" s="568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7"/>
      <c r="AB334" s="547"/>
      <c r="AC334" s="547"/>
    </row>
    <row r="335" spans="1:68" ht="27" customHeight="1" x14ac:dyDescent="0.25">
      <c r="A335" s="54" t="s">
        <v>534</v>
      </c>
      <c r="B335" s="54" t="s">
        <v>535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8.1</v>
      </c>
      <c r="Y335" s="552">
        <f>IFERROR(IF(X335="",0,CEILING((X335/$H335),1)*$H335),"")</f>
        <v>8.1</v>
      </c>
      <c r="Z335" s="36">
        <f>IFERROR(IF(Y335=0,"",ROUNDUP(Y335/H335,0)*0.01898),"")</f>
        <v>1.898E-2</v>
      </c>
      <c r="AA335" s="56"/>
      <c r="AB335" s="57"/>
      <c r="AC335" s="383" t="s">
        <v>536</v>
      </c>
      <c r="AG335" s="64"/>
      <c r="AJ335" s="68"/>
      <c r="AK335" s="68">
        <v>0</v>
      </c>
      <c r="BB335" s="384" t="s">
        <v>1</v>
      </c>
      <c r="BM335" s="64">
        <f>IFERROR(X335*I335/H335,"0")</f>
        <v>8.6189999999999998</v>
      </c>
      <c r="BN335" s="64">
        <f>IFERROR(Y335*I335/H335,"0")</f>
        <v>8.6189999999999998</v>
      </c>
      <c r="BO335" s="64">
        <f>IFERROR(1/J335*(X335/H335),"0")</f>
        <v>1.5625E-2</v>
      </c>
      <c r="BP335" s="64">
        <f>IFERROR(1/J335*(Y335/H335),"0")</f>
        <v>1.5625E-2</v>
      </c>
    </row>
    <row r="336" spans="1:68" ht="27" customHeight="1" x14ac:dyDescent="0.25">
      <c r="A336" s="54" t="s">
        <v>537</v>
      </c>
      <c r="B336" s="54" t="s">
        <v>538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0</v>
      </c>
      <c r="Y336" s="5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540</v>
      </c>
      <c r="B337" s="54" t="s">
        <v>541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0</v>
      </c>
      <c r="Y337" s="55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4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66"/>
      <c r="P338" s="569" t="s">
        <v>71</v>
      </c>
      <c r="Q338" s="570"/>
      <c r="R338" s="570"/>
      <c r="S338" s="570"/>
      <c r="T338" s="570"/>
      <c r="U338" s="570"/>
      <c r="V338" s="571"/>
      <c r="W338" s="37" t="s">
        <v>72</v>
      </c>
      <c r="X338" s="553">
        <f>IFERROR(X335/H335,"0")+IFERROR(X336/H336,"0")+IFERROR(X337/H337,"0")</f>
        <v>1</v>
      </c>
      <c r="Y338" s="553">
        <f>IFERROR(Y335/H335,"0")+IFERROR(Y336/H336,"0")+IFERROR(Y337/H337,"0")</f>
        <v>1</v>
      </c>
      <c r="Z338" s="553">
        <f>IFERROR(IF(Z335="",0,Z335),"0")+IFERROR(IF(Z336="",0,Z336),"0")+IFERROR(IF(Z337="",0,Z337),"0")</f>
        <v>1.898E-2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66"/>
      <c r="P339" s="569" t="s">
        <v>71</v>
      </c>
      <c r="Q339" s="570"/>
      <c r="R339" s="570"/>
      <c r="S339" s="570"/>
      <c r="T339" s="570"/>
      <c r="U339" s="570"/>
      <c r="V339" s="571"/>
      <c r="W339" s="37" t="s">
        <v>69</v>
      </c>
      <c r="X339" s="553">
        <f>IFERROR(SUM(X335:X337),"0")</f>
        <v>8.1</v>
      </c>
      <c r="Y339" s="553">
        <f>IFERROR(SUM(Y335:Y337),"0")</f>
        <v>8.1</v>
      </c>
      <c r="Z339" s="37"/>
      <c r="AA339" s="554"/>
      <c r="AB339" s="554"/>
      <c r="AC339" s="554"/>
    </row>
    <row r="340" spans="1:68" ht="27.75" customHeight="1" x14ac:dyDescent="0.2">
      <c r="A340" s="611" t="s">
        <v>543</v>
      </c>
      <c r="B340" s="612"/>
      <c r="C340" s="612"/>
      <c r="D340" s="612"/>
      <c r="E340" s="612"/>
      <c r="F340" s="612"/>
      <c r="G340" s="612"/>
      <c r="H340" s="612"/>
      <c r="I340" s="612"/>
      <c r="J340" s="612"/>
      <c r="K340" s="612"/>
      <c r="L340" s="612"/>
      <c r="M340" s="612"/>
      <c r="N340" s="612"/>
      <c r="O340" s="612"/>
      <c r="P340" s="612"/>
      <c r="Q340" s="612"/>
      <c r="R340" s="612"/>
      <c r="S340" s="612"/>
      <c r="T340" s="612"/>
      <c r="U340" s="612"/>
      <c r="V340" s="612"/>
      <c r="W340" s="612"/>
      <c r="X340" s="612"/>
      <c r="Y340" s="612"/>
      <c r="Z340" s="612"/>
      <c r="AA340" s="48"/>
      <c r="AB340" s="48"/>
      <c r="AC340" s="48"/>
    </row>
    <row r="341" spans="1:68" ht="16.5" customHeight="1" x14ac:dyDescent="0.25">
      <c r="A341" s="609" t="s">
        <v>544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6"/>
      <c r="AB341" s="546"/>
      <c r="AC341" s="546"/>
    </row>
    <row r="342" spans="1:68" ht="14.25" customHeight="1" x14ac:dyDescent="0.25">
      <c r="A342" s="568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7"/>
      <c r="AB342" s="547"/>
      <c r="AC342" s="547"/>
    </row>
    <row r="343" spans="1:68" ht="37.5" customHeight="1" x14ac:dyDescent="0.25">
      <c r="A343" s="54" t="s">
        <v>545</v>
      </c>
      <c r="B343" s="54" t="s">
        <v>546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6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50</v>
      </c>
      <c r="Y343" s="552">
        <f t="shared" ref="Y343:Y349" si="43">IFERROR(IF(X343="",0,CEILING((X343/$H343),1)*$H343),"")</f>
        <v>60</v>
      </c>
      <c r="Z343" s="36">
        <f>IFERROR(IF(Y343=0,"",ROUNDUP(Y343/H343,0)*0.02175),"")</f>
        <v>8.6999999999999994E-2</v>
      </c>
      <c r="AA343" s="56"/>
      <c r="AB343" s="57"/>
      <c r="AC343" s="389" t="s">
        <v>547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51.6</v>
      </c>
      <c r="BN343" s="64">
        <f t="shared" ref="BN343:BN349" si="45">IFERROR(Y343*I343/H343,"0")</f>
        <v>61.92</v>
      </c>
      <c r="BO343" s="64">
        <f t="shared" ref="BO343:BO349" si="46">IFERROR(1/J343*(X343/H343),"0")</f>
        <v>6.9444444444444448E-2</v>
      </c>
      <c r="BP343" s="64">
        <f t="shared" ref="BP343:BP349" si="47">IFERROR(1/J343*(Y343/H343),"0")</f>
        <v>8.3333333333333329E-2</v>
      </c>
    </row>
    <row r="344" spans="1:68" ht="27" customHeight="1" x14ac:dyDescent="0.25">
      <c r="A344" s="54" t="s">
        <v>548</v>
      </c>
      <c r="B344" s="54" t="s">
        <v>549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0</v>
      </c>
      <c r="Y344" s="552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550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37.5" customHeight="1" x14ac:dyDescent="0.25">
      <c r="A345" s="54" t="s">
        <v>551</v>
      </c>
      <c r="B345" s="54" t="s">
        <v>552</v>
      </c>
      <c r="C345" s="31">
        <v>4301011867</v>
      </c>
      <c r="D345" s="555">
        <v>4680115884830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720</v>
      </c>
      <c r="Y345" s="552">
        <f t="shared" si="43"/>
        <v>720</v>
      </c>
      <c r="Z345" s="36">
        <f>IFERROR(IF(Y345=0,"",ROUNDUP(Y345/H345,0)*0.02175),"")</f>
        <v>1.044</v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si="44"/>
        <v>743.04000000000008</v>
      </c>
      <c r="BN345" s="64">
        <f t="shared" si="45"/>
        <v>743.04000000000008</v>
      </c>
      <c r="BO345" s="64">
        <f t="shared" si="46"/>
        <v>1</v>
      </c>
      <c r="BP345" s="64">
        <f t="shared" si="47"/>
        <v>1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55">
        <v>4607091383997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560</v>
      </c>
      <c r="B348" s="54" t="s">
        <v>561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550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562</v>
      </c>
      <c r="B349" s="54" t="s">
        <v>563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0</v>
      </c>
      <c r="Y349" s="552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64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66"/>
      <c r="P350" s="569" t="s">
        <v>71</v>
      </c>
      <c r="Q350" s="570"/>
      <c r="R350" s="570"/>
      <c r="S350" s="570"/>
      <c r="T350" s="570"/>
      <c r="U350" s="570"/>
      <c r="V350" s="571"/>
      <c r="W350" s="37" t="s">
        <v>72</v>
      </c>
      <c r="X350" s="553">
        <f>IFERROR(X343/H343,"0")+IFERROR(X344/H344,"0")+IFERROR(X345/H345,"0")+IFERROR(X346/H346,"0")+IFERROR(X347/H347,"0")+IFERROR(X348/H348,"0")+IFERROR(X349/H349,"0")</f>
        <v>51.333333333333336</v>
      </c>
      <c r="Y350" s="553">
        <f>IFERROR(Y343/H343,"0")+IFERROR(Y344/H344,"0")+IFERROR(Y345/H345,"0")+IFERROR(Y346/H346,"0")+IFERROR(Y347/H347,"0")+IFERROR(Y348/H348,"0")+IFERROR(Y349/H349,"0")</f>
        <v>52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1.131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66"/>
      <c r="P351" s="569" t="s">
        <v>71</v>
      </c>
      <c r="Q351" s="570"/>
      <c r="R351" s="570"/>
      <c r="S351" s="570"/>
      <c r="T351" s="570"/>
      <c r="U351" s="570"/>
      <c r="V351" s="571"/>
      <c r="W351" s="37" t="s">
        <v>69</v>
      </c>
      <c r="X351" s="553">
        <f>IFERROR(SUM(X343:X349),"0")</f>
        <v>770</v>
      </c>
      <c r="Y351" s="553">
        <f>IFERROR(SUM(Y343:Y349),"0")</f>
        <v>780</v>
      </c>
      <c r="Z351" s="37"/>
      <c r="AA351" s="554"/>
      <c r="AB351" s="554"/>
      <c r="AC351" s="554"/>
    </row>
    <row r="352" spans="1:68" ht="14.25" customHeight="1" x14ac:dyDescent="0.25">
      <c r="A352" s="568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7"/>
      <c r="AB352" s="547"/>
      <c r="AC352" s="547"/>
    </row>
    <row r="353" spans="1:68" ht="27" customHeight="1" x14ac:dyDescent="0.25">
      <c r="A353" s="54" t="s">
        <v>564</v>
      </c>
      <c r="B353" s="54" t="s">
        <v>565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0</v>
      </c>
      <c r="Y353" s="552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566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567</v>
      </c>
      <c r="B354" s="54" t="s">
        <v>568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0</v>
      </c>
      <c r="Y354" s="552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566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4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66"/>
      <c r="P355" s="569" t="s">
        <v>71</v>
      </c>
      <c r="Q355" s="570"/>
      <c r="R355" s="570"/>
      <c r="S355" s="570"/>
      <c r="T355" s="570"/>
      <c r="U355" s="570"/>
      <c r="V355" s="571"/>
      <c r="W355" s="37" t="s">
        <v>72</v>
      </c>
      <c r="X355" s="553">
        <f>IFERROR(X353/H353,"0")+IFERROR(X354/H354,"0")</f>
        <v>0</v>
      </c>
      <c r="Y355" s="553">
        <f>IFERROR(Y353/H353,"0")+IFERROR(Y354/H354,"0")</f>
        <v>0</v>
      </c>
      <c r="Z355" s="553">
        <f>IFERROR(IF(Z353="",0,Z353),"0")+IFERROR(IF(Z354="",0,Z354),"0")</f>
        <v>0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66"/>
      <c r="P356" s="569" t="s">
        <v>71</v>
      </c>
      <c r="Q356" s="570"/>
      <c r="R356" s="570"/>
      <c r="S356" s="570"/>
      <c r="T356" s="570"/>
      <c r="U356" s="570"/>
      <c r="V356" s="571"/>
      <c r="W356" s="37" t="s">
        <v>69</v>
      </c>
      <c r="X356" s="553">
        <f>IFERROR(SUM(X353:X354),"0")</f>
        <v>0</v>
      </c>
      <c r="Y356" s="553">
        <f>IFERROR(SUM(Y353:Y354),"0")</f>
        <v>0</v>
      </c>
      <c r="Z356" s="37"/>
      <c r="AA356" s="554"/>
      <c r="AB356" s="554"/>
      <c r="AC356" s="554"/>
    </row>
    <row r="357" spans="1:68" ht="14.25" customHeight="1" x14ac:dyDescent="0.25">
      <c r="A357" s="568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7"/>
      <c r="AB357" s="547"/>
      <c r="AC357" s="547"/>
    </row>
    <row r="358" spans="1:68" ht="27" customHeight="1" x14ac:dyDescent="0.25">
      <c r="A358" s="54" t="s">
        <v>569</v>
      </c>
      <c r="B358" s="54" t="s">
        <v>570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571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572</v>
      </c>
      <c r="B359" s="54" t="s">
        <v>573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4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66"/>
      <c r="P360" s="569" t="s">
        <v>71</v>
      </c>
      <c r="Q360" s="570"/>
      <c r="R360" s="570"/>
      <c r="S360" s="570"/>
      <c r="T360" s="570"/>
      <c r="U360" s="570"/>
      <c r="V360" s="571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66"/>
      <c r="P361" s="569" t="s">
        <v>71</v>
      </c>
      <c r="Q361" s="570"/>
      <c r="R361" s="570"/>
      <c r="S361" s="570"/>
      <c r="T361" s="570"/>
      <c r="U361" s="570"/>
      <c r="V361" s="571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8" t="s">
        <v>169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7"/>
      <c r="AB362" s="547"/>
      <c r="AC362" s="547"/>
    </row>
    <row r="363" spans="1:68" ht="16.5" customHeight="1" x14ac:dyDescent="0.25">
      <c r="A363" s="54" t="s">
        <v>575</v>
      </c>
      <c r="B363" s="54" t="s">
        <v>576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2" t="s">
        <v>577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578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4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66"/>
      <c r="P364" s="569" t="s">
        <v>71</v>
      </c>
      <c r="Q364" s="570"/>
      <c r="R364" s="570"/>
      <c r="S364" s="570"/>
      <c r="T364" s="570"/>
      <c r="U364" s="570"/>
      <c r="V364" s="571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66"/>
      <c r="P365" s="569" t="s">
        <v>71</v>
      </c>
      <c r="Q365" s="570"/>
      <c r="R365" s="570"/>
      <c r="S365" s="570"/>
      <c r="T365" s="570"/>
      <c r="U365" s="570"/>
      <c r="V365" s="571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09" t="s">
        <v>579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6"/>
      <c r="AB366" s="546"/>
      <c r="AC366" s="546"/>
    </row>
    <row r="367" spans="1:68" ht="14.25" customHeight="1" x14ac:dyDescent="0.25">
      <c r="A367" s="568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7"/>
      <c r="AB367" s="547"/>
      <c r="AC367" s="547"/>
    </row>
    <row r="368" spans="1:68" ht="37.5" customHeight="1" x14ac:dyDescent="0.25">
      <c r="A368" s="54" t="s">
        <v>580</v>
      </c>
      <c r="B368" s="54" t="s">
        <v>581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582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583</v>
      </c>
      <c r="B369" s="54" t="s">
        <v>584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586</v>
      </c>
      <c r="B370" s="54" t="s">
        <v>587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585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64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66"/>
      <c r="P371" s="569" t="s">
        <v>71</v>
      </c>
      <c r="Q371" s="570"/>
      <c r="R371" s="570"/>
      <c r="S371" s="570"/>
      <c r="T371" s="570"/>
      <c r="U371" s="570"/>
      <c r="V371" s="571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66"/>
      <c r="P372" s="569" t="s">
        <v>71</v>
      </c>
      <c r="Q372" s="570"/>
      <c r="R372" s="570"/>
      <c r="S372" s="570"/>
      <c r="T372" s="570"/>
      <c r="U372" s="570"/>
      <c r="V372" s="571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8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7"/>
      <c r="AB373" s="547"/>
      <c r="AC373" s="547"/>
    </row>
    <row r="374" spans="1:68" ht="27" customHeight="1" x14ac:dyDescent="0.25">
      <c r="A374" s="54" t="s">
        <v>588</v>
      </c>
      <c r="B374" s="54" t="s">
        <v>589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590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4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66"/>
      <c r="P375" s="569" t="s">
        <v>71</v>
      </c>
      <c r="Q375" s="570"/>
      <c r="R375" s="570"/>
      <c r="S375" s="570"/>
      <c r="T375" s="570"/>
      <c r="U375" s="570"/>
      <c r="V375" s="571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66"/>
      <c r="P376" s="569" t="s">
        <v>71</v>
      </c>
      <c r="Q376" s="570"/>
      <c r="R376" s="570"/>
      <c r="S376" s="570"/>
      <c r="T376" s="570"/>
      <c r="U376" s="570"/>
      <c r="V376" s="571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8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7"/>
      <c r="AB377" s="547"/>
      <c r="AC377" s="547"/>
    </row>
    <row r="378" spans="1:68" ht="27" customHeight="1" x14ac:dyDescent="0.25">
      <c r="A378" s="54" t="s">
        <v>591</v>
      </c>
      <c r="B378" s="54" t="s">
        <v>592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593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594</v>
      </c>
      <c r="B379" s="54" t="s">
        <v>595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593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4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66"/>
      <c r="P380" s="569" t="s">
        <v>71</v>
      </c>
      <c r="Q380" s="570"/>
      <c r="R380" s="570"/>
      <c r="S380" s="570"/>
      <c r="T380" s="570"/>
      <c r="U380" s="570"/>
      <c r="V380" s="571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66"/>
      <c r="P381" s="569" t="s">
        <v>71</v>
      </c>
      <c r="Q381" s="570"/>
      <c r="R381" s="570"/>
      <c r="S381" s="570"/>
      <c r="T381" s="570"/>
      <c r="U381" s="570"/>
      <c r="V381" s="571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customHeight="1" x14ac:dyDescent="0.25">
      <c r="A382" s="568" t="s">
        <v>169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7"/>
      <c r="AB382" s="547"/>
      <c r="AC382" s="547"/>
    </row>
    <row r="383" spans="1:68" ht="27" customHeight="1" x14ac:dyDescent="0.25">
      <c r="A383" s="54" t="s">
        <v>596</v>
      </c>
      <c r="B383" s="54" t="s">
        <v>597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598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4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66"/>
      <c r="P384" s="569" t="s">
        <v>71</v>
      </c>
      <c r="Q384" s="570"/>
      <c r="R384" s="570"/>
      <c r="S384" s="570"/>
      <c r="T384" s="570"/>
      <c r="U384" s="570"/>
      <c r="V384" s="571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66"/>
      <c r="P385" s="569" t="s">
        <v>71</v>
      </c>
      <c r="Q385" s="570"/>
      <c r="R385" s="570"/>
      <c r="S385" s="570"/>
      <c r="T385" s="570"/>
      <c r="U385" s="570"/>
      <c r="V385" s="571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1" t="s">
        <v>599</v>
      </c>
      <c r="B386" s="612"/>
      <c r="C386" s="612"/>
      <c r="D386" s="612"/>
      <c r="E386" s="612"/>
      <c r="F386" s="612"/>
      <c r="G386" s="612"/>
      <c r="H386" s="612"/>
      <c r="I386" s="612"/>
      <c r="J386" s="612"/>
      <c r="K386" s="612"/>
      <c r="L386" s="612"/>
      <c r="M386" s="612"/>
      <c r="N386" s="612"/>
      <c r="O386" s="612"/>
      <c r="P386" s="612"/>
      <c r="Q386" s="612"/>
      <c r="R386" s="612"/>
      <c r="S386" s="612"/>
      <c r="T386" s="612"/>
      <c r="U386" s="612"/>
      <c r="V386" s="612"/>
      <c r="W386" s="612"/>
      <c r="X386" s="612"/>
      <c r="Y386" s="612"/>
      <c r="Z386" s="612"/>
      <c r="AA386" s="48"/>
      <c r="AB386" s="48"/>
      <c r="AC386" s="48"/>
    </row>
    <row r="387" spans="1:68" ht="16.5" customHeight="1" x14ac:dyDescent="0.25">
      <c r="A387" s="609" t="s">
        <v>600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6"/>
      <c r="AB387" s="546"/>
      <c r="AC387" s="546"/>
    </row>
    <row r="388" spans="1:68" ht="14.25" customHeight="1" x14ac:dyDescent="0.25">
      <c r="A388" s="568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7"/>
      <c r="AB388" s="547"/>
      <c r="AC388" s="547"/>
    </row>
    <row r="389" spans="1:68" ht="27" customHeight="1" x14ac:dyDescent="0.25">
      <c r="A389" s="54" t="s">
        <v>601</v>
      </c>
      <c r="B389" s="54" t="s">
        <v>602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603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604</v>
      </c>
      <c r="B390" s="54" t="s">
        <v>605</v>
      </c>
      <c r="C390" s="31">
        <v>4301031382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5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604</v>
      </c>
      <c r="B391" s="54" t="s">
        <v>607</v>
      </c>
      <c r="C391" s="31">
        <v>4301031406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0</v>
      </c>
      <c r="Y394" s="552">
        <f t="shared" si="48"/>
        <v>0</v>
      </c>
      <c r="Z394" s="36" t="str">
        <f t="shared" si="53"/>
        <v/>
      </c>
      <c r="AA394" s="56"/>
      <c r="AB394" s="57"/>
      <c r="AC394" s="437" t="s">
        <v>603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37.5" customHeight="1" x14ac:dyDescent="0.25">
      <c r="A395" s="54" t="s">
        <v>615</v>
      </c>
      <c r="B395" s="54" t="s">
        <v>616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0</v>
      </c>
      <c r="Y395" s="552">
        <f t="shared" si="48"/>
        <v>0</v>
      </c>
      <c r="Z395" s="36" t="str">
        <f t="shared" si="53"/>
        <v/>
      </c>
      <c r="AA395" s="56"/>
      <c r="AB395" s="57"/>
      <c r="AC395" s="439" t="s">
        <v>617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621</v>
      </c>
      <c r="B397" s="54" t="s">
        <v>622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0</v>
      </c>
      <c r="Y397" s="552">
        <f t="shared" si="48"/>
        <v>0</v>
      </c>
      <c r="Z397" s="36" t="str">
        <f t="shared" si="53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37.5" customHeight="1" x14ac:dyDescent="0.25">
      <c r="A398" s="54" t="s">
        <v>624</v>
      </c>
      <c r="B398" s="54" t="s">
        <v>625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0</v>
      </c>
      <c r="Y398" s="552">
        <f t="shared" si="48"/>
        <v>0</v>
      </c>
      <c r="Z398" s="36" t="str">
        <f t="shared" si="53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x14ac:dyDescent="0.2">
      <c r="A399" s="564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66"/>
      <c r="P399" s="569" t="s">
        <v>71</v>
      </c>
      <c r="Q399" s="570"/>
      <c r="R399" s="570"/>
      <c r="S399" s="570"/>
      <c r="T399" s="570"/>
      <c r="U399" s="570"/>
      <c r="V399" s="571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66"/>
      <c r="P400" s="569" t="s">
        <v>71</v>
      </c>
      <c r="Q400" s="570"/>
      <c r="R400" s="570"/>
      <c r="S400" s="570"/>
      <c r="T400" s="570"/>
      <c r="U400" s="570"/>
      <c r="V400" s="571"/>
      <c r="W400" s="37" t="s">
        <v>69</v>
      </c>
      <c r="X400" s="553">
        <f>IFERROR(SUM(X389:X398),"0")</f>
        <v>0</v>
      </c>
      <c r="Y400" s="553">
        <f>IFERROR(SUM(Y389:Y398),"0")</f>
        <v>0</v>
      </c>
      <c r="Z400" s="37"/>
      <c r="AA400" s="554"/>
      <c r="AB400" s="554"/>
      <c r="AC400" s="554"/>
    </row>
    <row r="401" spans="1:68" ht="14.25" customHeight="1" x14ac:dyDescent="0.25">
      <c r="A401" s="568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7"/>
      <c r="AB401" s="547"/>
      <c r="AC401" s="547"/>
    </row>
    <row r="402" spans="1:68" ht="27" customHeight="1" x14ac:dyDescent="0.25">
      <c r="A402" s="54" t="s">
        <v>626</v>
      </c>
      <c r="B402" s="54" t="s">
        <v>627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0</v>
      </c>
      <c r="Y402" s="552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628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629</v>
      </c>
      <c r="B403" s="54" t="s">
        <v>630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0</v>
      </c>
      <c r="Y403" s="552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4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66"/>
      <c r="P404" s="569" t="s">
        <v>71</v>
      </c>
      <c r="Q404" s="570"/>
      <c r="R404" s="570"/>
      <c r="S404" s="570"/>
      <c r="T404" s="570"/>
      <c r="U404" s="570"/>
      <c r="V404" s="571"/>
      <c r="W404" s="37" t="s">
        <v>72</v>
      </c>
      <c r="X404" s="553">
        <f>IFERROR(X402/H402,"0")+IFERROR(X403/H403,"0")</f>
        <v>0</v>
      </c>
      <c r="Y404" s="553">
        <f>IFERROR(Y402/H402,"0")+IFERROR(Y403/H403,"0")</f>
        <v>0</v>
      </c>
      <c r="Z404" s="553">
        <f>IFERROR(IF(Z402="",0,Z402),"0")+IFERROR(IF(Z403="",0,Z403),"0")</f>
        <v>0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66"/>
      <c r="P405" s="569" t="s">
        <v>71</v>
      </c>
      <c r="Q405" s="570"/>
      <c r="R405" s="570"/>
      <c r="S405" s="570"/>
      <c r="T405" s="570"/>
      <c r="U405" s="570"/>
      <c r="V405" s="571"/>
      <c r="W405" s="37" t="s">
        <v>69</v>
      </c>
      <c r="X405" s="553">
        <f>IFERROR(SUM(X402:X403),"0")</f>
        <v>0</v>
      </c>
      <c r="Y405" s="553">
        <f>IFERROR(SUM(Y402:Y403),"0")</f>
        <v>0</v>
      </c>
      <c r="Z405" s="37"/>
      <c r="AA405" s="554"/>
      <c r="AB405" s="554"/>
      <c r="AC405" s="554"/>
    </row>
    <row r="406" spans="1:68" ht="16.5" customHeight="1" x14ac:dyDescent="0.25">
      <c r="A406" s="609" t="s">
        <v>632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6"/>
      <c r="AB406" s="546"/>
      <c r="AC406" s="546"/>
    </row>
    <row r="407" spans="1:68" ht="14.25" customHeight="1" x14ac:dyDescent="0.25">
      <c r="A407" s="568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7"/>
      <c r="AB407" s="547"/>
      <c r="AC407" s="547"/>
    </row>
    <row r="408" spans="1:68" ht="27" customHeight="1" x14ac:dyDescent="0.25">
      <c r="A408" s="54" t="s">
        <v>633</v>
      </c>
      <c r="B408" s="54" t="s">
        <v>634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635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4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66"/>
      <c r="P409" s="569" t="s">
        <v>71</v>
      </c>
      <c r="Q409" s="570"/>
      <c r="R409" s="570"/>
      <c r="S409" s="570"/>
      <c r="T409" s="570"/>
      <c r="U409" s="570"/>
      <c r="V409" s="571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66"/>
      <c r="P410" s="569" t="s">
        <v>71</v>
      </c>
      <c r="Q410" s="570"/>
      <c r="R410" s="570"/>
      <c r="S410" s="570"/>
      <c r="T410" s="570"/>
      <c r="U410" s="570"/>
      <c r="V410" s="571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8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7"/>
      <c r="AB411" s="547"/>
      <c r="AC411" s="547"/>
    </row>
    <row r="412" spans="1:68" ht="27" customHeight="1" x14ac:dyDescent="0.25">
      <c r="A412" s="54" t="s">
        <v>636</v>
      </c>
      <c r="B412" s="54" t="s">
        <v>637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638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639</v>
      </c>
      <c r="B413" s="54" t="s">
        <v>640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645</v>
      </c>
      <c r="B415" s="54" t="s">
        <v>646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4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66"/>
      <c r="P416" s="569" t="s">
        <v>71</v>
      </c>
      <c r="Q416" s="570"/>
      <c r="R416" s="570"/>
      <c r="S416" s="570"/>
      <c r="T416" s="570"/>
      <c r="U416" s="570"/>
      <c r="V416" s="571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66"/>
      <c r="P417" s="569" t="s">
        <v>71</v>
      </c>
      <c r="Q417" s="570"/>
      <c r="R417" s="570"/>
      <c r="S417" s="570"/>
      <c r="T417" s="570"/>
      <c r="U417" s="570"/>
      <c r="V417" s="571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09" t="s">
        <v>647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6"/>
      <c r="AB418" s="546"/>
      <c r="AC418" s="546"/>
    </row>
    <row r="419" spans="1:68" ht="14.25" customHeight="1" x14ac:dyDescent="0.25">
      <c r="A419" s="568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7"/>
      <c r="AB419" s="547"/>
      <c r="AC419" s="547"/>
    </row>
    <row r="420" spans="1:68" ht="27" customHeight="1" x14ac:dyDescent="0.25">
      <c r="A420" s="54" t="s">
        <v>648</v>
      </c>
      <c r="B420" s="54" t="s">
        <v>649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650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4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66"/>
      <c r="P421" s="569" t="s">
        <v>71</v>
      </c>
      <c r="Q421" s="570"/>
      <c r="R421" s="570"/>
      <c r="S421" s="570"/>
      <c r="T421" s="570"/>
      <c r="U421" s="570"/>
      <c r="V421" s="571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66"/>
      <c r="P422" s="569" t="s">
        <v>71</v>
      </c>
      <c r="Q422" s="570"/>
      <c r="R422" s="570"/>
      <c r="S422" s="570"/>
      <c r="T422" s="570"/>
      <c r="U422" s="570"/>
      <c r="V422" s="571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09" t="s">
        <v>651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6"/>
      <c r="AB423" s="546"/>
      <c r="AC423" s="546"/>
    </row>
    <row r="424" spans="1:68" ht="14.25" customHeight="1" x14ac:dyDescent="0.25">
      <c r="A424" s="568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7"/>
      <c r="AB424" s="547"/>
      <c r="AC424" s="547"/>
    </row>
    <row r="425" spans="1:68" ht="27" customHeight="1" x14ac:dyDescent="0.25">
      <c r="A425" s="54" t="s">
        <v>652</v>
      </c>
      <c r="B425" s="54" t="s">
        <v>653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654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64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66"/>
      <c r="P426" s="569" t="s">
        <v>71</v>
      </c>
      <c r="Q426" s="570"/>
      <c r="R426" s="570"/>
      <c r="S426" s="570"/>
      <c r="T426" s="570"/>
      <c r="U426" s="570"/>
      <c r="V426" s="571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66"/>
      <c r="P427" s="569" t="s">
        <v>71</v>
      </c>
      <c r="Q427" s="570"/>
      <c r="R427" s="570"/>
      <c r="S427" s="570"/>
      <c r="T427" s="570"/>
      <c r="U427" s="570"/>
      <c r="V427" s="571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1" t="s">
        <v>655</v>
      </c>
      <c r="B428" s="612"/>
      <c r="C428" s="612"/>
      <c r="D428" s="612"/>
      <c r="E428" s="612"/>
      <c r="F428" s="612"/>
      <c r="G428" s="612"/>
      <c r="H428" s="612"/>
      <c r="I428" s="612"/>
      <c r="J428" s="612"/>
      <c r="K428" s="612"/>
      <c r="L428" s="612"/>
      <c r="M428" s="612"/>
      <c r="N428" s="612"/>
      <c r="O428" s="612"/>
      <c r="P428" s="612"/>
      <c r="Q428" s="612"/>
      <c r="R428" s="612"/>
      <c r="S428" s="612"/>
      <c r="T428" s="612"/>
      <c r="U428" s="612"/>
      <c r="V428" s="612"/>
      <c r="W428" s="612"/>
      <c r="X428" s="612"/>
      <c r="Y428" s="612"/>
      <c r="Z428" s="612"/>
      <c r="AA428" s="48"/>
      <c r="AB428" s="48"/>
      <c r="AC428" s="48"/>
    </row>
    <row r="429" spans="1:68" ht="16.5" customHeight="1" x14ac:dyDescent="0.25">
      <c r="A429" s="609" t="s">
        <v>655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6"/>
      <c r="AB429" s="546"/>
      <c r="AC429" s="546"/>
    </row>
    <row r="430" spans="1:68" ht="14.25" customHeight="1" x14ac:dyDescent="0.25">
      <c r="A430" s="568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7"/>
      <c r="AB430" s="547"/>
      <c r="AC430" s="547"/>
    </row>
    <row r="431" spans="1:68" ht="27" customHeight="1" x14ac:dyDescent="0.25">
      <c r="A431" s="54" t="s">
        <v>656</v>
      </c>
      <c r="B431" s="54" t="s">
        <v>657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customHeight="1" x14ac:dyDescent="0.25">
      <c r="A432" s="54" t="s">
        <v>659</v>
      </c>
      <c r="B432" s="54" t="s">
        <v>660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662</v>
      </c>
      <c r="B433" s="54" t="s">
        <v>663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2" t="s">
        <v>667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668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669</v>
      </c>
      <c r="B435" s="54" t="s">
        <v>670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672</v>
      </c>
      <c r="B436" s="54" t="s">
        <v>673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customHeight="1" x14ac:dyDescent="0.25">
      <c r="A437" s="54" t="s">
        <v>675</v>
      </c>
      <c r="B437" s="54" t="s">
        <v>676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658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680</v>
      </c>
      <c r="B439" s="54" t="s">
        <v>681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2" t="s">
        <v>684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668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685</v>
      </c>
      <c r="B441" s="54" t="s">
        <v>686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674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0</v>
      </c>
      <c r="Y443" s="552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4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66"/>
      <c r="P444" s="569" t="s">
        <v>71</v>
      </c>
      <c r="Q444" s="570"/>
      <c r="R444" s="570"/>
      <c r="S444" s="570"/>
      <c r="T444" s="570"/>
      <c r="U444" s="570"/>
      <c r="V444" s="571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66"/>
      <c r="P445" s="569" t="s">
        <v>71</v>
      </c>
      <c r="Q445" s="570"/>
      <c r="R445" s="570"/>
      <c r="S445" s="570"/>
      <c r="T445" s="570"/>
      <c r="U445" s="570"/>
      <c r="V445" s="571"/>
      <c r="W445" s="37" t="s">
        <v>69</v>
      </c>
      <c r="X445" s="553">
        <f>IFERROR(SUM(X431:X443),"0")</f>
        <v>0</v>
      </c>
      <c r="Y445" s="553">
        <f>IFERROR(SUM(Y431:Y443),"0")</f>
        <v>0</v>
      </c>
      <c r="Z445" s="37"/>
      <c r="AA445" s="554"/>
      <c r="AB445" s="554"/>
      <c r="AC445" s="554"/>
    </row>
    <row r="446" spans="1:68" ht="14.25" customHeight="1" x14ac:dyDescent="0.25">
      <c r="A446" s="568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7"/>
      <c r="AB446" s="547"/>
      <c r="AC446" s="547"/>
    </row>
    <row r="447" spans="1:68" ht="16.5" customHeight="1" x14ac:dyDescent="0.25">
      <c r="A447" s="54" t="s">
        <v>691</v>
      </c>
      <c r="B447" s="54" t="s">
        <v>692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150</v>
      </c>
      <c r="Y447" s="552">
        <f>IFERROR(IF(X447="",0,CEILING((X447/$H447),1)*$H447),"")</f>
        <v>153.12</v>
      </c>
      <c r="Z447" s="36">
        <f>IFERROR(IF(Y447=0,"",ROUNDUP(Y447/H447,0)*0.01196),"")</f>
        <v>0.34683999999999998</v>
      </c>
      <c r="AA447" s="56"/>
      <c r="AB447" s="57"/>
      <c r="AC447" s="491" t="s">
        <v>693</v>
      </c>
      <c r="AG447" s="64"/>
      <c r="AJ447" s="68"/>
      <c r="AK447" s="68">
        <v>0</v>
      </c>
      <c r="BB447" s="492" t="s">
        <v>1</v>
      </c>
      <c r="BM447" s="64">
        <f>IFERROR(X447*I447/H447,"0")</f>
        <v>160.22727272727272</v>
      </c>
      <c r="BN447" s="64">
        <f>IFERROR(Y447*I447/H447,"0")</f>
        <v>163.56</v>
      </c>
      <c r="BO447" s="64">
        <f>IFERROR(1/J447*(X447/H447),"0")</f>
        <v>0.27316433566433568</v>
      </c>
      <c r="BP447" s="64">
        <f>IFERROR(1/J447*(Y447/H447),"0")</f>
        <v>0.27884615384615385</v>
      </c>
    </row>
    <row r="448" spans="1:68" ht="16.5" customHeight="1" x14ac:dyDescent="0.25">
      <c r="A448" s="54" t="s">
        <v>694</v>
      </c>
      <c r="B448" s="54" t="s">
        <v>695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693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696</v>
      </c>
      <c r="B449" s="54" t="s">
        <v>697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693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4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66"/>
      <c r="P450" s="569" t="s">
        <v>71</v>
      </c>
      <c r="Q450" s="570"/>
      <c r="R450" s="570"/>
      <c r="S450" s="570"/>
      <c r="T450" s="570"/>
      <c r="U450" s="570"/>
      <c r="V450" s="571"/>
      <c r="W450" s="37" t="s">
        <v>72</v>
      </c>
      <c r="X450" s="553">
        <f>IFERROR(X447/H447,"0")+IFERROR(X448/H448,"0")+IFERROR(X449/H449,"0")</f>
        <v>28.409090909090907</v>
      </c>
      <c r="Y450" s="553">
        <f>IFERROR(Y447/H447,"0")+IFERROR(Y448/H448,"0")+IFERROR(Y449/H449,"0")</f>
        <v>29</v>
      </c>
      <c r="Z450" s="553">
        <f>IFERROR(IF(Z447="",0,Z447),"0")+IFERROR(IF(Z448="",0,Z448),"0")+IFERROR(IF(Z449="",0,Z449),"0")</f>
        <v>0.34683999999999998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66"/>
      <c r="P451" s="569" t="s">
        <v>71</v>
      </c>
      <c r="Q451" s="570"/>
      <c r="R451" s="570"/>
      <c r="S451" s="570"/>
      <c r="T451" s="570"/>
      <c r="U451" s="570"/>
      <c r="V451" s="571"/>
      <c r="W451" s="37" t="s">
        <v>69</v>
      </c>
      <c r="X451" s="553">
        <f>IFERROR(SUM(X447:X449),"0")</f>
        <v>150</v>
      </c>
      <c r="Y451" s="553">
        <f>IFERROR(SUM(Y447:Y449),"0")</f>
        <v>153.12</v>
      </c>
      <c r="Z451" s="37"/>
      <c r="AA451" s="554"/>
      <c r="AB451" s="554"/>
      <c r="AC451" s="554"/>
    </row>
    <row r="452" spans="1:68" ht="14.25" customHeight="1" x14ac:dyDescent="0.25">
      <c r="A452" s="568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7"/>
      <c r="AB452" s="547"/>
      <c r="AC452" s="547"/>
    </row>
    <row r="453" spans="1:68" ht="27" customHeight="1" x14ac:dyDescent="0.25">
      <c r="A453" s="54" t="s">
        <v>698</v>
      </c>
      <c r="B453" s="54" t="s">
        <v>699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26.4</v>
      </c>
      <c r="Y453" s="552">
        <f t="shared" ref="Y453:Y458" si="60">IFERROR(IF(X453="",0,CEILING((X453/$H453),1)*$H453),"")</f>
        <v>26.400000000000002</v>
      </c>
      <c r="Z453" s="36">
        <f>IFERROR(IF(Y453=0,"",ROUNDUP(Y453/H453,0)*0.01196),"")</f>
        <v>5.9799999999999999E-2</v>
      </c>
      <c r="AA453" s="56"/>
      <c r="AB453" s="57"/>
      <c r="AC453" s="497" t="s">
        <v>700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28.199999999999996</v>
      </c>
      <c r="BN453" s="64">
        <f t="shared" ref="BN453:BN458" si="62">IFERROR(Y453*I453/H453,"0")</f>
        <v>28.200000000000003</v>
      </c>
      <c r="BO453" s="64">
        <f t="shared" ref="BO453:BO458" si="63">IFERROR(1/J453*(X453/H453),"0")</f>
        <v>4.8076923076923073E-2</v>
      </c>
      <c r="BP453" s="64">
        <f t="shared" ref="BP453:BP458" si="64">IFERROR(1/J453*(Y453/H453),"0")</f>
        <v>4.807692307692308E-2</v>
      </c>
    </row>
    <row r="454" spans="1:68" ht="27" customHeight="1" x14ac:dyDescent="0.25">
      <c r="A454" s="54" t="s">
        <v>701</v>
      </c>
      <c r="B454" s="54" t="s">
        <v>702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703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704</v>
      </c>
      <c r="B455" s="54" t="s">
        <v>705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26.4</v>
      </c>
      <c r="Y455" s="552">
        <f t="shared" si="60"/>
        <v>26.400000000000002</v>
      </c>
      <c r="Z455" s="36">
        <f>IFERROR(IF(Y455=0,"",ROUNDUP(Y455/H455,0)*0.01196),"")</f>
        <v>5.9799999999999999E-2</v>
      </c>
      <c r="AA455" s="56"/>
      <c r="AB455" s="57"/>
      <c r="AC455" s="501" t="s">
        <v>706</v>
      </c>
      <c r="AG455" s="64"/>
      <c r="AJ455" s="68"/>
      <c r="AK455" s="68">
        <v>0</v>
      </c>
      <c r="BB455" s="502" t="s">
        <v>1</v>
      </c>
      <c r="BM455" s="64">
        <f t="shared" si="61"/>
        <v>28.199999999999996</v>
      </c>
      <c r="BN455" s="64">
        <f t="shared" si="62"/>
        <v>28.200000000000003</v>
      </c>
      <c r="BO455" s="64">
        <f t="shared" si="63"/>
        <v>4.8076923076923073E-2</v>
      </c>
      <c r="BP455" s="64">
        <f t="shared" si="64"/>
        <v>4.807692307692308E-2</v>
      </c>
    </row>
    <row r="456" spans="1:68" ht="27" customHeight="1" x14ac:dyDescent="0.25">
      <c r="A456" s="54" t="s">
        <v>707</v>
      </c>
      <c r="B456" s="54" t="s">
        <v>708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711</v>
      </c>
      <c r="B458" s="54" t="s">
        <v>712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706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4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66"/>
      <c r="P459" s="569" t="s">
        <v>71</v>
      </c>
      <c r="Q459" s="570"/>
      <c r="R459" s="570"/>
      <c r="S459" s="570"/>
      <c r="T459" s="570"/>
      <c r="U459" s="570"/>
      <c r="V459" s="571"/>
      <c r="W459" s="37" t="s">
        <v>72</v>
      </c>
      <c r="X459" s="553">
        <f>IFERROR(X453/H453,"0")+IFERROR(X454/H454,"0")+IFERROR(X455/H455,"0")+IFERROR(X456/H456,"0")+IFERROR(X457/H457,"0")+IFERROR(X458/H458,"0")</f>
        <v>9.9999999999999982</v>
      </c>
      <c r="Y459" s="553">
        <f>IFERROR(Y453/H453,"0")+IFERROR(Y454/H454,"0")+IFERROR(Y455/H455,"0")+IFERROR(Y456/H456,"0")+IFERROR(Y457/H457,"0")+IFERROR(Y458/H458,"0")</f>
        <v>10</v>
      </c>
      <c r="Z459" s="553">
        <f>IFERROR(IF(Z453="",0,Z453),"0")+IFERROR(IF(Z454="",0,Z454),"0")+IFERROR(IF(Z455="",0,Z455),"0")+IFERROR(IF(Z456="",0,Z456),"0")+IFERROR(IF(Z457="",0,Z457),"0")+IFERROR(IF(Z458="",0,Z458),"0")</f>
        <v>0.1196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66"/>
      <c r="P460" s="569" t="s">
        <v>71</v>
      </c>
      <c r="Q460" s="570"/>
      <c r="R460" s="570"/>
      <c r="S460" s="570"/>
      <c r="T460" s="570"/>
      <c r="U460" s="570"/>
      <c r="V460" s="571"/>
      <c r="W460" s="37" t="s">
        <v>69</v>
      </c>
      <c r="X460" s="553">
        <f>IFERROR(SUM(X453:X458),"0")</f>
        <v>52.8</v>
      </c>
      <c r="Y460" s="553">
        <f>IFERROR(SUM(Y453:Y458),"0")</f>
        <v>52.800000000000004</v>
      </c>
      <c r="Z460" s="37"/>
      <c r="AA460" s="554"/>
      <c r="AB460" s="554"/>
      <c r="AC460" s="554"/>
    </row>
    <row r="461" spans="1:68" ht="14.25" customHeight="1" x14ac:dyDescent="0.25">
      <c r="A461" s="568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7"/>
      <c r="AB461" s="547"/>
      <c r="AC461" s="547"/>
    </row>
    <row r="462" spans="1:68" ht="16.5" customHeight="1" x14ac:dyDescent="0.25">
      <c r="A462" s="54" t="s">
        <v>713</v>
      </c>
      <c r="B462" s="54" t="s">
        <v>714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715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716</v>
      </c>
      <c r="B463" s="54" t="s">
        <v>717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718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719</v>
      </c>
      <c r="B464" s="54" t="s">
        <v>720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721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64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66"/>
      <c r="P465" s="569" t="s">
        <v>71</v>
      </c>
      <c r="Q465" s="570"/>
      <c r="R465" s="570"/>
      <c r="S465" s="570"/>
      <c r="T465" s="570"/>
      <c r="U465" s="570"/>
      <c r="V465" s="571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66"/>
      <c r="P466" s="569" t="s">
        <v>71</v>
      </c>
      <c r="Q466" s="570"/>
      <c r="R466" s="570"/>
      <c r="S466" s="570"/>
      <c r="T466" s="570"/>
      <c r="U466" s="570"/>
      <c r="V466" s="571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1" t="s">
        <v>722</v>
      </c>
      <c r="B467" s="612"/>
      <c r="C467" s="612"/>
      <c r="D467" s="612"/>
      <c r="E467" s="612"/>
      <c r="F467" s="612"/>
      <c r="G467" s="612"/>
      <c r="H467" s="612"/>
      <c r="I467" s="612"/>
      <c r="J467" s="612"/>
      <c r="K467" s="612"/>
      <c r="L467" s="612"/>
      <c r="M467" s="612"/>
      <c r="N467" s="612"/>
      <c r="O467" s="612"/>
      <c r="P467" s="612"/>
      <c r="Q467" s="612"/>
      <c r="R467" s="612"/>
      <c r="S467" s="612"/>
      <c r="T467" s="612"/>
      <c r="U467" s="612"/>
      <c r="V467" s="612"/>
      <c r="W467" s="612"/>
      <c r="X467" s="612"/>
      <c r="Y467" s="612"/>
      <c r="Z467" s="612"/>
      <c r="AA467" s="48"/>
      <c r="AB467" s="48"/>
      <c r="AC467" s="48"/>
    </row>
    <row r="468" spans="1:68" ht="16.5" customHeight="1" x14ac:dyDescent="0.25">
      <c r="A468" s="609" t="s">
        <v>722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6"/>
      <c r="AB468" s="546"/>
      <c r="AC468" s="546"/>
    </row>
    <row r="469" spans="1:68" ht="14.25" customHeight="1" x14ac:dyDescent="0.25">
      <c r="A469" s="568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7"/>
      <c r="AB469" s="547"/>
      <c r="AC469" s="547"/>
    </row>
    <row r="470" spans="1:68" ht="27" customHeight="1" x14ac:dyDescent="0.25">
      <c r="A470" s="54" t="s">
        <v>723</v>
      </c>
      <c r="B470" s="54" t="s">
        <v>724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0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726</v>
      </c>
      <c r="B471" s="54" t="s">
        <v>727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728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729</v>
      </c>
      <c r="B472" s="54" t="s">
        <v>730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6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731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4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66"/>
      <c r="P474" s="569" t="s">
        <v>71</v>
      </c>
      <c r="Q474" s="570"/>
      <c r="R474" s="570"/>
      <c r="S474" s="570"/>
      <c r="T474" s="570"/>
      <c r="U474" s="570"/>
      <c r="V474" s="571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66"/>
      <c r="P475" s="569" t="s">
        <v>71</v>
      </c>
      <c r="Q475" s="570"/>
      <c r="R475" s="570"/>
      <c r="S475" s="570"/>
      <c r="T475" s="570"/>
      <c r="U475" s="570"/>
      <c r="V475" s="571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68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7"/>
      <c r="AB476" s="547"/>
      <c r="AC476" s="547"/>
    </row>
    <row r="477" spans="1:68" ht="27" customHeight="1" x14ac:dyDescent="0.25">
      <c r="A477" s="54" t="s">
        <v>734</v>
      </c>
      <c r="B477" s="54" t="s">
        <v>735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4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736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737</v>
      </c>
      <c r="B478" s="54" t="s">
        <v>738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4" t="s">
        <v>739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740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741</v>
      </c>
      <c r="B479" s="54" t="s">
        <v>742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743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4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66"/>
      <c r="P480" s="569" t="s">
        <v>71</v>
      </c>
      <c r="Q480" s="570"/>
      <c r="R480" s="570"/>
      <c r="S480" s="570"/>
      <c r="T480" s="570"/>
      <c r="U480" s="570"/>
      <c r="V480" s="571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66"/>
      <c r="P481" s="569" t="s">
        <v>71</v>
      </c>
      <c r="Q481" s="570"/>
      <c r="R481" s="570"/>
      <c r="S481" s="570"/>
      <c r="T481" s="570"/>
      <c r="U481" s="570"/>
      <c r="V481" s="571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8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7"/>
      <c r="AB482" s="547"/>
      <c r="AC482" s="547"/>
    </row>
    <row r="483" spans="1:68" ht="27" customHeight="1" x14ac:dyDescent="0.25">
      <c r="A483" s="54" t="s">
        <v>744</v>
      </c>
      <c r="B483" s="54" t="s">
        <v>745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50</v>
      </c>
      <c r="Y483" s="552">
        <f>IFERROR(IF(X483="",0,CEILING((X483/$H483),1)*$H483),"")</f>
        <v>50.400000000000006</v>
      </c>
      <c r="Z483" s="36">
        <f>IFERROR(IF(Y483=0,"",ROUNDUP(Y483/H483,0)*0.00902),"")</f>
        <v>0.10824</v>
      </c>
      <c r="AA483" s="56"/>
      <c r="AB483" s="57"/>
      <c r="AC483" s="529" t="s">
        <v>746</v>
      </c>
      <c r="AG483" s="64"/>
      <c r="AJ483" s="68"/>
      <c r="AK483" s="68">
        <v>0</v>
      </c>
      <c r="BB483" s="530" t="s">
        <v>1</v>
      </c>
      <c r="BM483" s="64">
        <f>IFERROR(X483*I483/H483,"0")</f>
        <v>53.214285714285715</v>
      </c>
      <c r="BN483" s="64">
        <f>IFERROR(Y483*I483/H483,"0")</f>
        <v>53.64</v>
      </c>
      <c r="BO483" s="64">
        <f>IFERROR(1/J483*(X483/H483),"0")</f>
        <v>9.0187590187590191E-2</v>
      </c>
      <c r="BP483" s="64">
        <f>IFERROR(1/J483*(Y483/H483),"0")</f>
        <v>9.0909090909090912E-2</v>
      </c>
    </row>
    <row r="484" spans="1:68" ht="27" customHeight="1" x14ac:dyDescent="0.25">
      <c r="A484" s="54" t="s">
        <v>747</v>
      </c>
      <c r="B484" s="54" t="s">
        <v>748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6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50</v>
      </c>
      <c r="Y484" s="552">
        <f>IFERROR(IF(X484="",0,CEILING((X484/$H484),1)*$H484),"")</f>
        <v>50.400000000000006</v>
      </c>
      <c r="Z484" s="36">
        <f>IFERROR(IF(Y484=0,"",ROUNDUP(Y484/H484,0)*0.00902),"")</f>
        <v>0.10824</v>
      </c>
      <c r="AA484" s="56"/>
      <c r="AB484" s="57"/>
      <c r="AC484" s="531" t="s">
        <v>749</v>
      </c>
      <c r="AG484" s="64"/>
      <c r="AJ484" s="68"/>
      <c r="AK484" s="68">
        <v>0</v>
      </c>
      <c r="BB484" s="532" t="s">
        <v>1</v>
      </c>
      <c r="BM484" s="64">
        <f>IFERROR(X484*I484/H484,"0")</f>
        <v>53.214285714285715</v>
      </c>
      <c r="BN484" s="64">
        <f>IFERROR(Y484*I484/H484,"0")</f>
        <v>53.64</v>
      </c>
      <c r="BO484" s="64">
        <f>IFERROR(1/J484*(X484/H484),"0")</f>
        <v>9.0187590187590191E-2</v>
      </c>
      <c r="BP484" s="64">
        <f>IFERROR(1/J484*(Y484/H484),"0")</f>
        <v>9.0909090909090912E-2</v>
      </c>
    </row>
    <row r="485" spans="1:68" x14ac:dyDescent="0.2">
      <c r="A485" s="564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66"/>
      <c r="P485" s="569" t="s">
        <v>71</v>
      </c>
      <c r="Q485" s="570"/>
      <c r="R485" s="570"/>
      <c r="S485" s="570"/>
      <c r="T485" s="570"/>
      <c r="U485" s="570"/>
      <c r="V485" s="571"/>
      <c r="W485" s="37" t="s">
        <v>72</v>
      </c>
      <c r="X485" s="553">
        <f>IFERROR(X483/H483,"0")+IFERROR(X484/H484,"0")</f>
        <v>23.80952380952381</v>
      </c>
      <c r="Y485" s="553">
        <f>IFERROR(Y483/H483,"0")+IFERROR(Y484/H484,"0")</f>
        <v>24</v>
      </c>
      <c r="Z485" s="553">
        <f>IFERROR(IF(Z483="",0,Z483),"0")+IFERROR(IF(Z484="",0,Z484),"0")</f>
        <v>0.21648000000000001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66"/>
      <c r="P486" s="569" t="s">
        <v>71</v>
      </c>
      <c r="Q486" s="570"/>
      <c r="R486" s="570"/>
      <c r="S486" s="570"/>
      <c r="T486" s="570"/>
      <c r="U486" s="570"/>
      <c r="V486" s="571"/>
      <c r="W486" s="37" t="s">
        <v>69</v>
      </c>
      <c r="X486" s="553">
        <f>IFERROR(SUM(X483:X484),"0")</f>
        <v>100</v>
      </c>
      <c r="Y486" s="553">
        <f>IFERROR(SUM(Y483:Y484),"0")</f>
        <v>100.80000000000001</v>
      </c>
      <c r="Z486" s="37"/>
      <c r="AA486" s="554"/>
      <c r="AB486" s="554"/>
      <c r="AC486" s="554"/>
    </row>
    <row r="487" spans="1:68" ht="14.25" customHeight="1" x14ac:dyDescent="0.25">
      <c r="A487" s="568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7"/>
      <c r="AB487" s="547"/>
      <c r="AC487" s="547"/>
    </row>
    <row r="488" spans="1:68" ht="27" customHeight="1" x14ac:dyDescent="0.25">
      <c r="A488" s="54" t="s">
        <v>750</v>
      </c>
      <c r="B488" s="54" t="s">
        <v>751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752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753</v>
      </c>
      <c r="B489" s="54" t="s">
        <v>754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4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752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4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66"/>
      <c r="P490" s="569" t="s">
        <v>71</v>
      </c>
      <c r="Q490" s="570"/>
      <c r="R490" s="570"/>
      <c r="S490" s="570"/>
      <c r="T490" s="570"/>
      <c r="U490" s="570"/>
      <c r="V490" s="571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66"/>
      <c r="P491" s="569" t="s">
        <v>71</v>
      </c>
      <c r="Q491" s="570"/>
      <c r="R491" s="570"/>
      <c r="S491" s="570"/>
      <c r="T491" s="570"/>
      <c r="U491" s="570"/>
      <c r="V491" s="571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customHeight="1" x14ac:dyDescent="0.25">
      <c r="A492" s="568" t="s">
        <v>169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7"/>
      <c r="AB492" s="547"/>
      <c r="AC492" s="547"/>
    </row>
    <row r="493" spans="1:68" ht="27" customHeight="1" x14ac:dyDescent="0.25">
      <c r="A493" s="54" t="s">
        <v>755</v>
      </c>
      <c r="B493" s="54" t="s">
        <v>756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757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758</v>
      </c>
      <c r="B494" s="54" t="s">
        <v>759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760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64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66"/>
      <c r="P495" s="569" t="s">
        <v>71</v>
      </c>
      <c r="Q495" s="570"/>
      <c r="R495" s="570"/>
      <c r="S495" s="570"/>
      <c r="T495" s="570"/>
      <c r="U495" s="570"/>
      <c r="V495" s="571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66"/>
      <c r="P496" s="569" t="s">
        <v>71</v>
      </c>
      <c r="Q496" s="570"/>
      <c r="R496" s="570"/>
      <c r="S496" s="570"/>
      <c r="T496" s="570"/>
      <c r="U496" s="570"/>
      <c r="V496" s="571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09" t="s">
        <v>761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6"/>
      <c r="AB497" s="546"/>
      <c r="AC497" s="546"/>
    </row>
    <row r="498" spans="1:68" ht="14.25" customHeight="1" x14ac:dyDescent="0.25">
      <c r="A498" s="568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7"/>
      <c r="AB498" s="547"/>
      <c r="AC498" s="547"/>
    </row>
    <row r="499" spans="1:68" ht="27" customHeight="1" x14ac:dyDescent="0.25">
      <c r="A499" s="54" t="s">
        <v>762</v>
      </c>
      <c r="B499" s="54" t="s">
        <v>763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4" t="s">
        <v>764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765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64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66"/>
      <c r="P500" s="569" t="s">
        <v>71</v>
      </c>
      <c r="Q500" s="570"/>
      <c r="R500" s="570"/>
      <c r="S500" s="570"/>
      <c r="T500" s="570"/>
      <c r="U500" s="570"/>
      <c r="V500" s="571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66"/>
      <c r="P501" s="569" t="s">
        <v>71</v>
      </c>
      <c r="Q501" s="570"/>
      <c r="R501" s="570"/>
      <c r="S501" s="570"/>
      <c r="T501" s="570"/>
      <c r="U501" s="570"/>
      <c r="V501" s="571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00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701"/>
      <c r="P502" s="593" t="s">
        <v>766</v>
      </c>
      <c r="Q502" s="594"/>
      <c r="R502" s="594"/>
      <c r="S502" s="594"/>
      <c r="T502" s="594"/>
      <c r="U502" s="594"/>
      <c r="V502" s="595"/>
      <c r="W502" s="37" t="s">
        <v>69</v>
      </c>
      <c r="X502" s="55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3980.2000000000003</v>
      </c>
      <c r="Y502" s="55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4001.92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701"/>
      <c r="P503" s="593" t="s">
        <v>767</v>
      </c>
      <c r="Q503" s="594"/>
      <c r="R503" s="594"/>
      <c r="S503" s="594"/>
      <c r="T503" s="594"/>
      <c r="U503" s="594"/>
      <c r="V503" s="595"/>
      <c r="W503" s="37" t="s">
        <v>69</v>
      </c>
      <c r="X503" s="553">
        <f>IFERROR(SUM(BM22:BM499),"0")</f>
        <v>4208.9675914085901</v>
      </c>
      <c r="Y503" s="553">
        <f>IFERROR(SUM(BN22:BN499),"0")</f>
        <v>4231.7800000000007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701"/>
      <c r="P504" s="593" t="s">
        <v>768</v>
      </c>
      <c r="Q504" s="594"/>
      <c r="R504" s="594"/>
      <c r="S504" s="594"/>
      <c r="T504" s="594"/>
      <c r="U504" s="594"/>
      <c r="V504" s="595"/>
      <c r="W504" s="37" t="s">
        <v>769</v>
      </c>
      <c r="X504" s="38">
        <f>ROUNDUP(SUM(BO22:BO499),0)</f>
        <v>8</v>
      </c>
      <c r="Y504" s="38">
        <f>ROUNDUP(SUM(BP22:BP499),0)</f>
        <v>8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701"/>
      <c r="P505" s="593" t="s">
        <v>770</v>
      </c>
      <c r="Q505" s="594"/>
      <c r="R505" s="594"/>
      <c r="S505" s="594"/>
      <c r="T505" s="594"/>
      <c r="U505" s="594"/>
      <c r="V505" s="595"/>
      <c r="W505" s="37" t="s">
        <v>69</v>
      </c>
      <c r="X505" s="553">
        <f>GrossWeightTotal+PalletQtyTotal*25</f>
        <v>4408.9675914085901</v>
      </c>
      <c r="Y505" s="553">
        <f>GrossWeightTotalR+PalletQtyTotalR*25</f>
        <v>4431.7800000000007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701"/>
      <c r="P506" s="593" t="s">
        <v>771</v>
      </c>
      <c r="Q506" s="594"/>
      <c r="R506" s="594"/>
      <c r="S506" s="594"/>
      <c r="T506" s="594"/>
      <c r="U506" s="594"/>
      <c r="V506" s="595"/>
      <c r="W506" s="37" t="s">
        <v>769</v>
      </c>
      <c r="X506" s="55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573.20029970029975</v>
      </c>
      <c r="Y506" s="55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576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701"/>
      <c r="P507" s="593" t="s">
        <v>772</v>
      </c>
      <c r="Q507" s="594"/>
      <c r="R507" s="594"/>
      <c r="S507" s="594"/>
      <c r="T507" s="594"/>
      <c r="U507" s="594"/>
      <c r="V507" s="595"/>
      <c r="W507" s="39" t="s">
        <v>773</v>
      </c>
      <c r="X507" s="37"/>
      <c r="Y507" s="37"/>
      <c r="Z507" s="37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8.6208600000000004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774</v>
      </c>
      <c r="B509" s="548" t="s">
        <v>63</v>
      </c>
      <c r="C509" s="574" t="s">
        <v>101</v>
      </c>
      <c r="D509" s="650"/>
      <c r="E509" s="650"/>
      <c r="F509" s="650"/>
      <c r="G509" s="650"/>
      <c r="H509" s="592"/>
      <c r="I509" s="574" t="s">
        <v>255</v>
      </c>
      <c r="J509" s="650"/>
      <c r="K509" s="650"/>
      <c r="L509" s="650"/>
      <c r="M509" s="650"/>
      <c r="N509" s="650"/>
      <c r="O509" s="650"/>
      <c r="P509" s="650"/>
      <c r="Q509" s="650"/>
      <c r="R509" s="650"/>
      <c r="S509" s="592"/>
      <c r="T509" s="574" t="s">
        <v>543</v>
      </c>
      <c r="U509" s="592"/>
      <c r="V509" s="574" t="s">
        <v>599</v>
      </c>
      <c r="W509" s="650"/>
      <c r="X509" s="650"/>
      <c r="Y509" s="592"/>
      <c r="Z509" s="548" t="s">
        <v>655</v>
      </c>
      <c r="AA509" s="574" t="s">
        <v>722</v>
      </c>
      <c r="AB509" s="592"/>
      <c r="AC509" s="52"/>
      <c r="AF509" s="549"/>
    </row>
    <row r="510" spans="1:68" ht="14.25" customHeight="1" thickTop="1" x14ac:dyDescent="0.2">
      <c r="A510" s="759" t="s">
        <v>775</v>
      </c>
      <c r="B510" s="574" t="s">
        <v>63</v>
      </c>
      <c r="C510" s="574" t="s">
        <v>102</v>
      </c>
      <c r="D510" s="574" t="s">
        <v>119</v>
      </c>
      <c r="E510" s="574" t="s">
        <v>176</v>
      </c>
      <c r="F510" s="574" t="s">
        <v>198</v>
      </c>
      <c r="G510" s="574" t="s">
        <v>231</v>
      </c>
      <c r="H510" s="574" t="s">
        <v>101</v>
      </c>
      <c r="I510" s="574" t="s">
        <v>256</v>
      </c>
      <c r="J510" s="574" t="s">
        <v>296</v>
      </c>
      <c r="K510" s="574" t="s">
        <v>356</v>
      </c>
      <c r="L510" s="574" t="s">
        <v>399</v>
      </c>
      <c r="M510" s="574" t="s">
        <v>415</v>
      </c>
      <c r="N510" s="549"/>
      <c r="O510" s="574" t="s">
        <v>429</v>
      </c>
      <c r="P510" s="574" t="s">
        <v>439</v>
      </c>
      <c r="Q510" s="574" t="s">
        <v>446</v>
      </c>
      <c r="R510" s="574" t="s">
        <v>451</v>
      </c>
      <c r="S510" s="574" t="s">
        <v>533</v>
      </c>
      <c r="T510" s="574" t="s">
        <v>544</v>
      </c>
      <c r="U510" s="574" t="s">
        <v>579</v>
      </c>
      <c r="V510" s="574" t="s">
        <v>600</v>
      </c>
      <c r="W510" s="574" t="s">
        <v>632</v>
      </c>
      <c r="X510" s="574" t="s">
        <v>647</v>
      </c>
      <c r="Y510" s="574" t="s">
        <v>651</v>
      </c>
      <c r="Z510" s="574" t="s">
        <v>655</v>
      </c>
      <c r="AA510" s="574" t="s">
        <v>722</v>
      </c>
      <c r="AB510" s="574" t="s">
        <v>761</v>
      </c>
      <c r="AC510" s="52"/>
      <c r="AF510" s="549"/>
    </row>
    <row r="511" spans="1:68" ht="13.5" customHeight="1" thickBot="1" x14ac:dyDescent="0.25">
      <c r="A511" s="760"/>
      <c r="B511" s="575"/>
      <c r="C511" s="575"/>
      <c r="D511" s="575"/>
      <c r="E511" s="575"/>
      <c r="F511" s="575"/>
      <c r="G511" s="575"/>
      <c r="H511" s="575"/>
      <c r="I511" s="575"/>
      <c r="J511" s="575"/>
      <c r="K511" s="575"/>
      <c r="L511" s="575"/>
      <c r="M511" s="575"/>
      <c r="N511" s="549"/>
      <c r="O511" s="575"/>
      <c r="P511" s="575"/>
      <c r="Q511" s="575"/>
      <c r="R511" s="575"/>
      <c r="S511" s="575"/>
      <c r="T511" s="575"/>
      <c r="U511" s="575"/>
      <c r="V511" s="575"/>
      <c r="W511" s="575"/>
      <c r="X511" s="575"/>
      <c r="Y511" s="575"/>
      <c r="Z511" s="575"/>
      <c r="AA511" s="575"/>
      <c r="AB511" s="575"/>
      <c r="AC511" s="52"/>
      <c r="AF511" s="549"/>
    </row>
    <row r="512" spans="1:68" ht="18" customHeight="1" thickTop="1" thickBot="1" x14ac:dyDescent="0.25">
      <c r="A512" s="40" t="s">
        <v>776</v>
      </c>
      <c r="B512" s="46">
        <f>IFERROR(Y22*1,"0")+IFERROR(Y26*1,"0")+IFERROR(Y27*1,"0")+IFERROR(Y28*1,"0")+IFERROR(Y29*1,"0")+IFERROR(Y30*1,"0")+IFERROR(Y31*1,"0")+IFERROR(Y35*1,"0")</f>
        <v>0</v>
      </c>
      <c r="C512" s="46">
        <f>IFERROR(Y41*1,"0")+IFERROR(Y42*1,"0")+IFERROR(Y43*1,"0")+IFERROR(Y47*1,"0")</f>
        <v>20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306</v>
      </c>
      <c r="E512" s="46">
        <f>IFERROR(Y87*1,"0")+IFERROR(Y88*1,"0")+IFERROR(Y89*1,"0")+IFERROR(Y93*1,"0")+IFERROR(Y94*1,"0")+IFERROR(Y95*1,"0")+IFERROR(Y96*1,"0")+IFERROR(Y97*1,"0")</f>
        <v>79.2</v>
      </c>
      <c r="F512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40.5</v>
      </c>
      <c r="G512" s="46">
        <f>IFERROR(Y128*1,"0")+IFERROR(Y129*1,"0")+IFERROR(Y133*1,"0")+IFERROR(Y134*1,"0")+IFERROR(Y138*1,"0")+IFERROR(Y139*1,"0")</f>
        <v>0</v>
      </c>
      <c r="H512" s="46">
        <f>IFERROR(Y144*1,"0")+IFERROR(Y148*1,"0")+IFERROR(Y149*1,"0")+IFERROR(Y150*1,"0")</f>
        <v>18</v>
      </c>
      <c r="I512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2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2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46">
        <f>IFERROR(Y250*1,"0")+IFERROR(Y251*1,"0")+IFERROR(Y252*1,"0")+IFERROR(Y253*1,"0")+IFERROR(Y254*1,"0")</f>
        <v>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0</v>
      </c>
      <c r="P512" s="46">
        <f>IFERROR(Y274*1,"0")+IFERROR(Y278*1,"0")</f>
        <v>0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2443.4</v>
      </c>
      <c r="S512" s="46">
        <f>IFERROR(Y335*1,"0")+IFERROR(Y336*1,"0")+IFERROR(Y337*1,"0")</f>
        <v>8.1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780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205.92000000000002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100.80000000000001</v>
      </c>
      <c r="AB512" s="46">
        <f>IFERROR(Y499*1,"0")</f>
        <v>0</v>
      </c>
      <c r="AC512" s="52"/>
      <c r="AF512" s="549"/>
    </row>
  </sheetData>
  <sheetProtection algorithmName="SHA-512" hashValue="hbH1g6bXrViLRg10AKiYE8gDh5C6FNHzifKQf2KwhcOEOHw5VJ25rb/KQjuf++1zJjEVkKRwWl9oyzxvADD6Kw==" saltValue="quSzwDOR9sCnMSz+HIwOYw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A8:C8"/>
    <mergeCell ref="D293:E293"/>
    <mergeCell ref="A153:Z153"/>
    <mergeCell ref="D268:E268"/>
    <mergeCell ref="D97:E97"/>
    <mergeCell ref="D395:E395"/>
    <mergeCell ref="P449:T449"/>
    <mergeCell ref="P496:V496"/>
    <mergeCell ref="A10:C10"/>
    <mergeCell ref="P361:V361"/>
    <mergeCell ref="P140:V140"/>
    <mergeCell ref="A192:Z192"/>
    <mergeCell ref="A21:Z21"/>
    <mergeCell ref="D184:E184"/>
    <mergeCell ref="A428:Z428"/>
    <mergeCell ref="A355:O356"/>
    <mergeCell ref="P356:V356"/>
    <mergeCell ref="A181:Z181"/>
    <mergeCell ref="P363:T363"/>
    <mergeCell ref="D42:E42"/>
    <mergeCell ref="D344:E344"/>
    <mergeCell ref="D173:E173"/>
    <mergeCell ref="A213:O214"/>
    <mergeCell ref="D471:E471"/>
    <mergeCell ref="P501:V501"/>
    <mergeCell ref="A500:O501"/>
    <mergeCell ref="D291:E291"/>
    <mergeCell ref="A279:O280"/>
    <mergeCell ref="P174:T174"/>
    <mergeCell ref="P149:T149"/>
    <mergeCell ref="D95:E95"/>
    <mergeCell ref="P447:T447"/>
    <mergeCell ref="P372:V372"/>
    <mergeCell ref="A497:Z497"/>
    <mergeCell ref="A151:O152"/>
    <mergeCell ref="D123:E123"/>
    <mergeCell ref="P307:T307"/>
    <mergeCell ref="D250:E250"/>
    <mergeCell ref="D110:E110"/>
    <mergeCell ref="D408:E408"/>
    <mergeCell ref="D483:E483"/>
    <mergeCell ref="V12:W12"/>
    <mergeCell ref="D458:E458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Y17:Y18"/>
    <mergeCell ref="D57:E57"/>
    <mergeCell ref="U17:V17"/>
    <mergeCell ref="D17:E18"/>
    <mergeCell ref="X17:X18"/>
    <mergeCell ref="N17:N18"/>
    <mergeCell ref="A58:O59"/>
    <mergeCell ref="Q5:R5"/>
    <mergeCell ref="P370:T370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P288:T288"/>
    <mergeCell ref="D234:E234"/>
    <mergeCell ref="D163:E163"/>
    <mergeCell ref="P434:T434"/>
    <mergeCell ref="P305:V305"/>
    <mergeCell ref="D244:E244"/>
    <mergeCell ref="P228:T228"/>
    <mergeCell ref="D336:E336"/>
    <mergeCell ref="P293:T293"/>
    <mergeCell ref="Q6:R6"/>
    <mergeCell ref="P200:T200"/>
    <mergeCell ref="P134:T134"/>
    <mergeCell ref="A20:Z20"/>
    <mergeCell ref="P371:V371"/>
    <mergeCell ref="D252:E252"/>
    <mergeCell ref="P123:T123"/>
    <mergeCell ref="P110:T110"/>
    <mergeCell ref="P408:T408"/>
    <mergeCell ref="A249:Z249"/>
    <mergeCell ref="P495:V495"/>
    <mergeCell ref="A320:Z320"/>
    <mergeCell ref="P351:V351"/>
    <mergeCell ref="A127:Z127"/>
    <mergeCell ref="P422:V422"/>
    <mergeCell ref="A314:Z314"/>
    <mergeCell ref="A114:Z114"/>
    <mergeCell ref="P239:V239"/>
    <mergeCell ref="A257:Z257"/>
    <mergeCell ref="P439:T439"/>
    <mergeCell ref="P433:T433"/>
    <mergeCell ref="P262:T262"/>
    <mergeCell ref="D105:E105"/>
    <mergeCell ref="A51:Z51"/>
    <mergeCell ref="A83:O84"/>
    <mergeCell ref="A476:Z476"/>
    <mergeCell ref="P93:T93"/>
    <mergeCell ref="AD17:AF18"/>
    <mergeCell ref="A132:Z132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23:E223"/>
    <mergeCell ref="A263:O264"/>
    <mergeCell ref="P2:W3"/>
    <mergeCell ref="P133:T133"/>
    <mergeCell ref="P298:T298"/>
    <mergeCell ref="D437:E437"/>
    <mergeCell ref="P369:T369"/>
    <mergeCell ref="P218:V218"/>
    <mergeCell ref="F510:F511"/>
    <mergeCell ref="P347:T347"/>
    <mergeCell ref="P198:T198"/>
    <mergeCell ref="H510:H511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420:T420"/>
    <mergeCell ref="D397:E397"/>
    <mergeCell ref="P78:V78"/>
    <mergeCell ref="M17:M18"/>
    <mergeCell ref="A469:Z469"/>
    <mergeCell ref="P336:T336"/>
    <mergeCell ref="P131:V131"/>
    <mergeCell ref="O17:O18"/>
    <mergeCell ref="A248:Z248"/>
    <mergeCell ref="P350:V350"/>
    <mergeCell ref="P410:V410"/>
    <mergeCell ref="P481:V481"/>
    <mergeCell ref="P102:T102"/>
    <mergeCell ref="P196:T196"/>
    <mergeCell ref="P354:T354"/>
    <mergeCell ref="D226:E226"/>
    <mergeCell ref="P183:T183"/>
    <mergeCell ref="D164:E164"/>
    <mergeCell ref="D462:E462"/>
    <mergeCell ref="P62:T62"/>
    <mergeCell ref="P376:V376"/>
    <mergeCell ref="P128:T128"/>
    <mergeCell ref="D310:E310"/>
    <mergeCell ref="D455:E455"/>
    <mergeCell ref="D457:E457"/>
    <mergeCell ref="D29:E29"/>
    <mergeCell ref="P344:T344"/>
    <mergeCell ref="AA510:AA511"/>
    <mergeCell ref="D449:E449"/>
    <mergeCell ref="P284:V284"/>
    <mergeCell ref="P478:T478"/>
    <mergeCell ref="D321:E321"/>
    <mergeCell ref="P278:T278"/>
    <mergeCell ref="D150:E150"/>
    <mergeCell ref="A426:O427"/>
    <mergeCell ref="A255:O256"/>
    <mergeCell ref="A364:O365"/>
    <mergeCell ref="P415:T415"/>
    <mergeCell ref="A233:Z233"/>
    <mergeCell ref="G510:G511"/>
    <mergeCell ref="I509:S509"/>
    <mergeCell ref="D216:E216"/>
    <mergeCell ref="P484:T484"/>
    <mergeCell ref="P499:T499"/>
    <mergeCell ref="P510:P511"/>
    <mergeCell ref="R510:R511"/>
    <mergeCell ref="P243:T243"/>
    <mergeCell ref="P436:T436"/>
    <mergeCell ref="P292:T292"/>
    <mergeCell ref="A360:O361"/>
    <mergeCell ref="P450:V450"/>
    <mergeCell ref="P483:T483"/>
    <mergeCell ref="D22:E22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A124:O125"/>
    <mergeCell ref="D102:E102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D436:E436"/>
    <mergeCell ref="D292:E292"/>
    <mergeCell ref="P346:T346"/>
    <mergeCell ref="D227:E227"/>
    <mergeCell ref="P321:T321"/>
    <mergeCell ref="A9:C9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A155:Z155"/>
    <mergeCell ref="Q13:R13"/>
    <mergeCell ref="P339:V339"/>
    <mergeCell ref="D389:E389"/>
    <mergeCell ref="A220:Z220"/>
    <mergeCell ref="P139:T139"/>
    <mergeCell ref="A318:O319"/>
    <mergeCell ref="P41:T41"/>
    <mergeCell ref="A231:O232"/>
    <mergeCell ref="D222:E222"/>
    <mergeCell ref="P35:T35"/>
    <mergeCell ref="G17:G18"/>
    <mergeCell ref="A143:Z143"/>
    <mergeCell ref="A450:O451"/>
    <mergeCell ref="P188:T188"/>
    <mergeCell ref="A182:Z182"/>
    <mergeCell ref="I510:I511"/>
    <mergeCell ref="A467:Z467"/>
    <mergeCell ref="A296:Z296"/>
    <mergeCell ref="A461:Z461"/>
    <mergeCell ref="D288:E288"/>
    <mergeCell ref="P421:V421"/>
    <mergeCell ref="D434:E434"/>
    <mergeCell ref="P488:T488"/>
    <mergeCell ref="P240:V240"/>
    <mergeCell ref="P111:T111"/>
    <mergeCell ref="D225:E225"/>
    <mergeCell ref="A399:O400"/>
    <mergeCell ref="P61:T61"/>
    <mergeCell ref="D200:E200"/>
    <mergeCell ref="P359:T359"/>
    <mergeCell ref="A273:Z273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A85:Z85"/>
    <mergeCell ref="P398:T398"/>
    <mergeCell ref="A384:O385"/>
    <mergeCell ref="D368:E368"/>
    <mergeCell ref="P227:T227"/>
    <mergeCell ref="P226:T226"/>
    <mergeCell ref="A294:O295"/>
    <mergeCell ref="P335:T335"/>
    <mergeCell ref="P269:T269"/>
    <mergeCell ref="D207:E207"/>
    <mergeCell ref="D383:E383"/>
    <mergeCell ref="V6:W9"/>
    <mergeCell ref="A106:O107"/>
    <mergeCell ref="P109:T109"/>
    <mergeCell ref="D435:E435"/>
    <mergeCell ref="A404:O405"/>
    <mergeCell ref="D413:E413"/>
    <mergeCell ref="P345:T345"/>
    <mergeCell ref="D484:E484"/>
    <mergeCell ref="P274:T274"/>
    <mergeCell ref="D217:E217"/>
    <mergeCell ref="P222:T222"/>
    <mergeCell ref="P193:T193"/>
    <mergeCell ref="P22:T22"/>
    <mergeCell ref="P236:V236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P164:T164"/>
    <mergeCell ref="AA17:AA18"/>
    <mergeCell ref="A377:Z377"/>
    <mergeCell ref="P107:V107"/>
    <mergeCell ref="AC17:AC18"/>
    <mergeCell ref="H10:M10"/>
    <mergeCell ref="A409:O410"/>
    <mergeCell ref="P472:T472"/>
    <mergeCell ref="D393:E393"/>
    <mergeCell ref="D89:E89"/>
    <mergeCell ref="A72:Z72"/>
    <mergeCell ref="P254:T254"/>
    <mergeCell ref="P445:V445"/>
    <mergeCell ref="P251:T251"/>
    <mergeCell ref="A175:O176"/>
    <mergeCell ref="A235:O236"/>
    <mergeCell ref="P343:T343"/>
    <mergeCell ref="D420:E420"/>
    <mergeCell ref="D128:E128"/>
    <mergeCell ref="A112:O113"/>
    <mergeCell ref="D199:E199"/>
    <mergeCell ref="Z17:Z18"/>
    <mergeCell ref="AB17:AB18"/>
    <mergeCell ref="P120:V120"/>
    <mergeCell ref="D299:E299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P404:V404"/>
    <mergeCell ref="P156:T156"/>
    <mergeCell ref="A444:O445"/>
    <mergeCell ref="P99:V99"/>
    <mergeCell ref="J9:M9"/>
    <mergeCell ref="A90:O91"/>
    <mergeCell ref="D348:E348"/>
    <mergeCell ref="D62:E62"/>
    <mergeCell ref="D56:E56"/>
    <mergeCell ref="D193:E193"/>
    <mergeCell ref="P206:T206"/>
    <mergeCell ref="P448:T448"/>
    <mergeCell ref="D347:E347"/>
    <mergeCell ref="D412:E412"/>
    <mergeCell ref="P441:T441"/>
    <mergeCell ref="D349:E349"/>
    <mergeCell ref="P157:V157"/>
    <mergeCell ref="P384:V384"/>
    <mergeCell ref="P213:V213"/>
    <mergeCell ref="A38:Z38"/>
    <mergeCell ref="A147:Z147"/>
    <mergeCell ref="P207:T207"/>
    <mergeCell ref="P299:T299"/>
    <mergeCell ref="P326:V326"/>
    <mergeCell ref="D138:E138"/>
    <mergeCell ref="A40:Z40"/>
    <mergeCell ref="P393:T393"/>
    <mergeCell ref="D374:E374"/>
    <mergeCell ref="A13:M13"/>
    <mergeCell ref="D87:E87"/>
    <mergeCell ref="P79:V79"/>
    <mergeCell ref="A367:Z367"/>
    <mergeCell ref="P115:T115"/>
    <mergeCell ref="D254:E254"/>
    <mergeCell ref="P231:V231"/>
    <mergeCell ref="A498:Z498"/>
    <mergeCell ref="P238:T23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152:V152"/>
    <mergeCell ref="P330:T330"/>
    <mergeCell ref="D438:E438"/>
    <mergeCell ref="P89:T89"/>
    <mergeCell ref="P309:T309"/>
    <mergeCell ref="P505:V505"/>
    <mergeCell ref="D178:E178"/>
    <mergeCell ref="D172:E172"/>
    <mergeCell ref="P88:T88"/>
    <mergeCell ref="P26:T26"/>
    <mergeCell ref="P324:T324"/>
    <mergeCell ref="D463:E463"/>
    <mergeCell ref="A270:O271"/>
    <mergeCell ref="A92:Z92"/>
    <mergeCell ref="P338:V338"/>
    <mergeCell ref="P71:V71"/>
    <mergeCell ref="P313:V313"/>
    <mergeCell ref="P202:V202"/>
    <mergeCell ref="P444:V444"/>
    <mergeCell ref="P500:V500"/>
    <mergeCell ref="P58:V58"/>
    <mergeCell ref="P395:T395"/>
    <mergeCell ref="A340:Z340"/>
    <mergeCell ref="D267:E267"/>
    <mergeCell ref="D425:E425"/>
    <mergeCell ref="D359:E359"/>
    <mergeCell ref="P96:T96"/>
    <mergeCell ref="T5:U5"/>
    <mergeCell ref="P76:T76"/>
    <mergeCell ref="V5:W5"/>
    <mergeCell ref="P374:T374"/>
    <mergeCell ref="D488:E488"/>
    <mergeCell ref="P294:V294"/>
    <mergeCell ref="D111:E111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256:V256"/>
    <mergeCell ref="A12:M12"/>
    <mergeCell ref="P355:V355"/>
    <mergeCell ref="A411:Z411"/>
    <mergeCell ref="D343:E343"/>
    <mergeCell ref="A482:Z482"/>
    <mergeCell ref="P397:T397"/>
    <mergeCell ref="P74:T74"/>
    <mergeCell ref="A19:Z19"/>
    <mergeCell ref="P310:T310"/>
    <mergeCell ref="A14:M14"/>
    <mergeCell ref="D109:E109"/>
    <mergeCell ref="P163:T163"/>
    <mergeCell ref="D345:E345"/>
    <mergeCell ref="P138:T138"/>
    <mergeCell ref="A137:Z137"/>
    <mergeCell ref="P84:V84"/>
    <mergeCell ref="D43:E43"/>
    <mergeCell ref="A272:Z272"/>
    <mergeCell ref="A406:Z406"/>
    <mergeCell ref="P385:V385"/>
    <mergeCell ref="P216:T216"/>
    <mergeCell ref="P124:V124"/>
    <mergeCell ref="P360:V360"/>
    <mergeCell ref="D74:E74"/>
    <mergeCell ref="P15:T16"/>
    <mergeCell ref="D456:E456"/>
    <mergeCell ref="A325:O326"/>
    <mergeCell ref="D116:E116"/>
    <mergeCell ref="D414:E414"/>
    <mergeCell ref="A177:Z177"/>
    <mergeCell ref="A275:O276"/>
    <mergeCell ref="D162:E162"/>
    <mergeCell ref="D156:E156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D328:E328"/>
    <mergeCell ref="P65:V65"/>
    <mergeCell ref="P136:V136"/>
    <mergeCell ref="A135:O136"/>
    <mergeCell ref="P263:V263"/>
    <mergeCell ref="A126:Z126"/>
    <mergeCell ref="A5:C5"/>
    <mergeCell ref="A492:Z492"/>
    <mergeCell ref="A237:Z237"/>
    <mergeCell ref="P64:V64"/>
    <mergeCell ref="P135:V135"/>
    <mergeCell ref="P191:V191"/>
    <mergeCell ref="A187:Z187"/>
    <mergeCell ref="A423:Z423"/>
    <mergeCell ref="A108:Z108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D230:E230"/>
    <mergeCell ref="P380:V380"/>
    <mergeCell ref="A6:C6"/>
    <mergeCell ref="P118:T118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A130:O131"/>
    <mergeCell ref="D390:E390"/>
    <mergeCell ref="D168:E168"/>
    <mergeCell ref="D9:E9"/>
    <mergeCell ref="P197:T197"/>
    <mergeCell ref="D118:E118"/>
    <mergeCell ref="P53:T53"/>
    <mergeCell ref="F9:G9"/>
    <mergeCell ref="D167:E167"/>
    <mergeCell ref="Q9:R9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289:T289"/>
    <mergeCell ref="D403:E403"/>
    <mergeCell ref="D161:E161"/>
    <mergeCell ref="P68:T68"/>
    <mergeCell ref="P186:V186"/>
    <mergeCell ref="A185:O186"/>
    <mergeCell ref="A312:O313"/>
    <mergeCell ref="P353:T353"/>
    <mergeCell ref="A265:Z265"/>
    <mergeCell ref="P303:T303"/>
    <mergeCell ref="I17:I18"/>
    <mergeCell ref="A48:O49"/>
    <mergeCell ref="P176:V176"/>
    <mergeCell ref="P189:T189"/>
    <mergeCell ref="P456:T456"/>
    <mergeCell ref="A119:O120"/>
    <mergeCell ref="A246:O247"/>
    <mergeCell ref="P414:T414"/>
    <mergeCell ref="P295:V295"/>
    <mergeCell ref="P276:V276"/>
    <mergeCell ref="P214:V214"/>
    <mergeCell ref="P270:V270"/>
    <mergeCell ref="A121:Z121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A338:O339"/>
    <mergeCell ref="P208:T208"/>
    <mergeCell ref="AA509:AB509"/>
    <mergeCell ref="D77:E77"/>
    <mergeCell ref="D369:E369"/>
    <mergeCell ref="A304:O305"/>
    <mergeCell ref="P223:T223"/>
    <mergeCell ref="P494:T494"/>
    <mergeCell ref="A480:O481"/>
    <mergeCell ref="P52:T52"/>
    <mergeCell ref="P201:V201"/>
    <mergeCell ref="D160:E160"/>
    <mergeCell ref="A495:O496"/>
    <mergeCell ref="P491:V491"/>
    <mergeCell ref="P493:T493"/>
    <mergeCell ref="P486:V486"/>
    <mergeCell ref="D396:E396"/>
    <mergeCell ref="A502:O507"/>
    <mergeCell ref="A424:Z424"/>
    <mergeCell ref="D251:E251"/>
    <mergeCell ref="P489:T489"/>
    <mergeCell ref="P151:V151"/>
    <mergeCell ref="P87:T87"/>
    <mergeCell ref="A203:Z203"/>
    <mergeCell ref="D335:E335"/>
    <mergeCell ref="D68:E68"/>
    <mergeCell ref="P59:V59"/>
    <mergeCell ref="P47:T47"/>
    <mergeCell ref="D1:F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171:Z171"/>
    <mergeCell ref="A407:Z407"/>
    <mergeCell ref="P125:V125"/>
    <mergeCell ref="A382:Z382"/>
    <mergeCell ref="P112:V112"/>
    <mergeCell ref="P17:T18"/>
    <mergeCell ref="P129:T129"/>
    <mergeCell ref="P63:T63"/>
    <mergeCell ref="A446:Z446"/>
    <mergeCell ref="P194:T194"/>
    <mergeCell ref="P250:T250"/>
    <mergeCell ref="D31:E31"/>
    <mergeCell ref="P103:T103"/>
    <mergeCell ref="A468:Z468"/>
    <mergeCell ref="P268:T268"/>
    <mergeCell ref="P230:T230"/>
    <mergeCell ref="D211:E211"/>
    <mergeCell ref="P190:V190"/>
    <mergeCell ref="P168:T168"/>
    <mergeCell ref="P130:V130"/>
    <mergeCell ref="P97:T97"/>
    <mergeCell ref="A416:O417"/>
    <mergeCell ref="D329:E329"/>
    <mergeCell ref="D229:E229"/>
    <mergeCell ref="A375:O376"/>
    <mergeCell ref="P245:T245"/>
    <mergeCell ref="D188:E188"/>
    <mergeCell ref="P224:T224"/>
    <mergeCell ref="P322:T322"/>
    <mergeCell ref="P260:T260"/>
    <mergeCell ref="P211:T211"/>
    <mergeCell ref="P170:V170"/>
    <mergeCell ref="P212:T212"/>
    <mergeCell ref="D370:E370"/>
    <mergeCell ref="P405:V405"/>
    <mergeCell ref="A401:Z401"/>
    <mergeCell ref="X510:X511"/>
    <mergeCell ref="P402:T402"/>
    <mergeCell ref="A485:O486"/>
    <mergeCell ref="Z510:Z511"/>
    <mergeCell ref="D301:E301"/>
    <mergeCell ref="D274:E274"/>
    <mergeCell ref="D245:E245"/>
    <mergeCell ref="D122:E122"/>
    <mergeCell ref="P116:T116"/>
    <mergeCell ref="D224:E224"/>
    <mergeCell ref="C510:C511"/>
    <mergeCell ref="E510:E511"/>
    <mergeCell ref="P479:T479"/>
    <mergeCell ref="K510:K511"/>
    <mergeCell ref="M510:M511"/>
    <mergeCell ref="J510:J511"/>
    <mergeCell ref="L510:L511"/>
    <mergeCell ref="P507:V507"/>
    <mergeCell ref="T510:T511"/>
    <mergeCell ref="V510:V511"/>
    <mergeCell ref="A510:A511"/>
    <mergeCell ref="P502:V502"/>
    <mergeCell ref="S510:S511"/>
    <mergeCell ref="U510:U511"/>
    <mergeCell ref="A474:O475"/>
    <mergeCell ref="D290:E290"/>
    <mergeCell ref="P98:V98"/>
    <mergeCell ref="D94:E94"/>
    <mergeCell ref="P471:T471"/>
    <mergeCell ref="P259:T259"/>
    <mergeCell ref="Y510:Y511"/>
    <mergeCell ref="P148:T148"/>
    <mergeCell ref="D69:E69"/>
    <mergeCell ref="P175:V175"/>
    <mergeCell ref="D354:E354"/>
    <mergeCell ref="P460:V460"/>
    <mergeCell ref="P106:V106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D210:E210"/>
    <mergeCell ref="A421:O422"/>
    <mergeCell ref="B510:B511"/>
    <mergeCell ref="P480:V480"/>
    <mergeCell ref="P280:V280"/>
    <mergeCell ref="D510:D511"/>
    <mergeCell ref="H1:Q1"/>
    <mergeCell ref="A366:Z366"/>
    <mergeCell ref="A286:Z286"/>
    <mergeCell ref="P246:V246"/>
    <mergeCell ref="D259:E259"/>
    <mergeCell ref="D28:E28"/>
    <mergeCell ref="A101:Z101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D67:E67"/>
    <mergeCell ref="D5:E5"/>
    <mergeCell ref="D303:E303"/>
    <mergeCell ref="W510:W511"/>
    <mergeCell ref="A386:Z386"/>
    <mergeCell ref="A215:Z215"/>
    <mergeCell ref="D378:E378"/>
    <mergeCell ref="D129:E129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D81:E81"/>
    <mergeCell ref="P94:T94"/>
    <mergeCell ref="P458:T458"/>
    <mergeCell ref="D379:E379"/>
    <mergeCell ref="D208:E208"/>
    <mergeCell ref="D8:M8"/>
    <mergeCell ref="P485:V485"/>
    <mergeCell ref="D300:E300"/>
    <mergeCell ref="D53:E53"/>
    <mergeCell ref="P232:V232"/>
    <mergeCell ref="D47:E47"/>
    <mergeCell ref="D289:E289"/>
    <mergeCell ref="P160:T160"/>
    <mergeCell ref="P209:T209"/>
    <mergeCell ref="A50:Z50"/>
    <mergeCell ref="W17:W18"/>
    <mergeCell ref="P90:V90"/>
    <mergeCell ref="A86:Z86"/>
    <mergeCell ref="P234:T234"/>
    <mergeCell ref="P279:V279"/>
    <mergeCell ref="P31:T31"/>
    <mergeCell ref="P180:V180"/>
    <mergeCell ref="D139:E139"/>
    <mergeCell ref="A241:Z241"/>
    <mergeCell ref="P45:V45"/>
    <mergeCell ref="A98:O99"/>
    <mergeCell ref="P95:T95"/>
    <mergeCell ref="P42:T42"/>
    <mergeCell ref="A32:O33"/>
    <mergeCell ref="P33:V33"/>
    <mergeCell ref="A169:O170"/>
    <mergeCell ref="A46:Z46"/>
    <mergeCell ref="D479:E479"/>
    <mergeCell ref="A266:Z266"/>
    <mergeCell ref="P235:V235"/>
    <mergeCell ref="P506:V506"/>
    <mergeCell ref="A60:Z60"/>
    <mergeCell ref="D494:E494"/>
    <mergeCell ref="P252:T252"/>
    <mergeCell ref="P81:T81"/>
    <mergeCell ref="D195:E195"/>
    <mergeCell ref="P379:T379"/>
    <mergeCell ref="D493:E493"/>
    <mergeCell ref="D189:E189"/>
    <mergeCell ref="D431:E431"/>
    <mergeCell ref="P316:T316"/>
    <mergeCell ref="P113:V113"/>
    <mergeCell ref="P443:T443"/>
    <mergeCell ref="D197:E197"/>
    <mergeCell ref="D253:E253"/>
    <mergeCell ref="P503:V503"/>
    <mergeCell ref="P332:V332"/>
    <mergeCell ref="A331:O332"/>
    <mergeCell ref="P459:V459"/>
    <mergeCell ref="P325:V325"/>
    <mergeCell ref="P473:T473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141:V141"/>
    <mergeCell ref="A140:O141"/>
    <mergeCell ref="A258:Z258"/>
    <mergeCell ref="P37:V37"/>
    <mergeCell ref="P104:T104"/>
    <mergeCell ref="B17:B18"/>
    <mergeCell ref="P56:T56"/>
    <mergeCell ref="V10:W10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A350:O351"/>
    <mergeCell ref="P391:T391"/>
    <mergeCell ref="A70:O71"/>
    <mergeCell ref="D499:E499"/>
    <mergeCell ref="D238:E238"/>
    <mergeCell ref="P328:T328"/>
    <mergeCell ref="D134:E134"/>
    <mergeCell ref="A80:Z80"/>
    <mergeCell ref="P455:T455"/>
    <mergeCell ref="D205:E205"/>
    <mergeCell ref="D363:E363"/>
    <mergeCell ref="P172:T172"/>
    <mergeCell ref="T509:U509"/>
    <mergeCell ref="P504:V504"/>
    <mergeCell ref="D473:E473"/>
    <mergeCell ref="P244:T244"/>
    <mergeCell ref="P73:T73"/>
    <mergeCell ref="P437:T437"/>
    <mergeCell ref="P315:T315"/>
    <mergeCell ref="P144:T144"/>
    <mergeCell ref="A190:O191"/>
    <mergeCell ref="P302:T302"/>
    <mergeCell ref="D174:E174"/>
    <mergeCell ref="D472:E472"/>
    <mergeCell ref="A352:Z352"/>
    <mergeCell ref="P451:V451"/>
    <mergeCell ref="P466:V466"/>
    <mergeCell ref="A459:O460"/>
    <mergeCell ref="P329:T329"/>
    <mergeCell ref="P416:V416"/>
    <mergeCell ref="D470:E470"/>
    <mergeCell ref="P453:T453"/>
    <mergeCell ref="D308:E308"/>
    <mergeCell ref="P337:T337"/>
    <mergeCell ref="D209:E209"/>
    <mergeCell ref="A282:Z282"/>
    <mergeCell ref="P464:T464"/>
    <mergeCell ref="P166:T1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3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5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777</v>
      </c>
      <c r="H1" s="52"/>
    </row>
    <row r="3" spans="2:8" x14ac:dyDescent="0.2">
      <c r="B3" s="47" t="s">
        <v>778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779</v>
      </c>
      <c r="D6" s="47" t="s">
        <v>780</v>
      </c>
      <c r="E6" s="47"/>
    </row>
    <row r="8" spans="2:8" x14ac:dyDescent="0.2">
      <c r="B8" s="47" t="s">
        <v>19</v>
      </c>
      <c r="C8" s="47" t="s">
        <v>779</v>
      </c>
      <c r="D8" s="47"/>
      <c r="E8" s="47"/>
    </row>
    <row r="10" spans="2:8" x14ac:dyDescent="0.2">
      <c r="B10" s="47" t="s">
        <v>781</v>
      </c>
      <c r="C10" s="47"/>
      <c r="D10" s="47"/>
      <c r="E10" s="47"/>
    </row>
    <row r="11" spans="2:8" x14ac:dyDescent="0.2">
      <c r="B11" s="47" t="s">
        <v>782</v>
      </c>
      <c r="C11" s="47"/>
      <c r="D11" s="47"/>
      <c r="E11" s="47"/>
    </row>
    <row r="12" spans="2:8" x14ac:dyDescent="0.2">
      <c r="B12" s="47" t="s">
        <v>783</v>
      </c>
      <c r="C12" s="47"/>
      <c r="D12" s="47"/>
      <c r="E12" s="47"/>
    </row>
    <row r="13" spans="2:8" x14ac:dyDescent="0.2">
      <c r="B13" s="47" t="s">
        <v>784</v>
      </c>
      <c r="C13" s="47"/>
      <c r="D13" s="47"/>
      <c r="E13" s="47"/>
    </row>
    <row r="14" spans="2:8" x14ac:dyDescent="0.2">
      <c r="B14" s="47" t="s">
        <v>785</v>
      </c>
      <c r="C14" s="47"/>
      <c r="D14" s="47"/>
      <c r="E14" s="47"/>
    </row>
    <row r="15" spans="2:8" x14ac:dyDescent="0.2">
      <c r="B15" s="47" t="s">
        <v>786</v>
      </c>
      <c r="C15" s="47"/>
      <c r="D15" s="47"/>
      <c r="E15" s="47"/>
    </row>
    <row r="16" spans="2:8" x14ac:dyDescent="0.2">
      <c r="B16" s="47" t="s">
        <v>787</v>
      </c>
      <c r="C16" s="47"/>
      <c r="D16" s="47"/>
      <c r="E16" s="47"/>
    </row>
    <row r="17" spans="2:5" x14ac:dyDescent="0.2">
      <c r="B17" s="47" t="s">
        <v>788</v>
      </c>
      <c r="C17" s="47"/>
      <c r="D17" s="47"/>
      <c r="E17" s="47"/>
    </row>
    <row r="18" spans="2:5" x14ac:dyDescent="0.2">
      <c r="B18" s="47" t="s">
        <v>789</v>
      </c>
      <c r="C18" s="47"/>
      <c r="D18" s="47"/>
      <c r="E18" s="47"/>
    </row>
    <row r="19" spans="2:5" x14ac:dyDescent="0.2">
      <c r="B19" s="47" t="s">
        <v>790</v>
      </c>
      <c r="C19" s="47"/>
      <c r="D19" s="47"/>
      <c r="E19" s="47"/>
    </row>
    <row r="20" spans="2:5" x14ac:dyDescent="0.2">
      <c r="B20" s="47" t="s">
        <v>791</v>
      </c>
      <c r="C20" s="47"/>
      <c r="D20" s="47"/>
      <c r="E20" s="47"/>
    </row>
  </sheetData>
  <sheetProtection algorithmName="SHA-512" hashValue="09NyaNn/B4KjXBDEmO7pmtMbA9lDv5LCsz/rVukqPnWpbsiqQFl1zFzzT+fUM1bmvfkfCIp5I1qcmDVIbpur4A==" saltValue="Or4LfemglrMB9yzjQLM1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2025-09-09T09:44:51Z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