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115FB13-83FD-42A7-9ECD-819AA77171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X410" i="1"/>
  <c r="X409" i="1"/>
  <c r="BO408" i="1"/>
  <c r="BM408" i="1"/>
  <c r="Y408" i="1"/>
  <c r="Y409" i="1" s="1"/>
  <c r="P408" i="1"/>
  <c r="X405" i="1"/>
  <c r="X404" i="1"/>
  <c r="BO403" i="1"/>
  <c r="BM403" i="1"/>
  <c r="Y403" i="1"/>
  <c r="BP403" i="1" s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BP335" i="1" s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H512" i="1" s="1"/>
  <c r="P144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O123" i="1"/>
  <c r="BM123" i="1"/>
  <c r="Y123" i="1"/>
  <c r="BP123" i="1" s="1"/>
  <c r="P123" i="1"/>
  <c r="BO122" i="1"/>
  <c r="BM122" i="1"/>
  <c r="Y122" i="1"/>
  <c r="Y125" i="1" s="1"/>
  <c r="P122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2" i="1" s="1"/>
  <c r="P22" i="1"/>
  <c r="H10" i="1"/>
  <c r="A9" i="1"/>
  <c r="F10" i="1" s="1"/>
  <c r="D7" i="1"/>
  <c r="Q6" i="1"/>
  <c r="P2" i="1"/>
  <c r="Z35" i="1" l="1"/>
  <c r="Z36" i="1" s="1"/>
  <c r="BN35" i="1"/>
  <c r="BP35" i="1"/>
  <c r="Y36" i="1"/>
  <c r="Z41" i="1"/>
  <c r="BN41" i="1"/>
  <c r="Z138" i="1"/>
  <c r="BN138" i="1"/>
  <c r="Z210" i="1"/>
  <c r="BN210" i="1"/>
  <c r="Z324" i="1"/>
  <c r="BN324" i="1"/>
  <c r="Z449" i="1"/>
  <c r="BN449" i="1"/>
  <c r="X504" i="1"/>
  <c r="Z56" i="1"/>
  <c r="BN56" i="1"/>
  <c r="Z117" i="1"/>
  <c r="BN117" i="1"/>
  <c r="Z165" i="1"/>
  <c r="BN165" i="1"/>
  <c r="Z200" i="1"/>
  <c r="BN200" i="1"/>
  <c r="Z225" i="1"/>
  <c r="BN225" i="1"/>
  <c r="Z226" i="1"/>
  <c r="BN226" i="1"/>
  <c r="Z250" i="1"/>
  <c r="BN250" i="1"/>
  <c r="Z302" i="1"/>
  <c r="BN302" i="1"/>
  <c r="Z335" i="1"/>
  <c r="BN335" i="1"/>
  <c r="Z403" i="1"/>
  <c r="BN403" i="1"/>
  <c r="Z408" i="1"/>
  <c r="Z409" i="1" s="1"/>
  <c r="BN408" i="1"/>
  <c r="BP408" i="1"/>
  <c r="Z412" i="1"/>
  <c r="BN412" i="1"/>
  <c r="Z457" i="1"/>
  <c r="BN457" i="1"/>
  <c r="BP87" i="1"/>
  <c r="BN87" i="1"/>
  <c r="Z87" i="1"/>
  <c r="BP111" i="1"/>
  <c r="BN111" i="1"/>
  <c r="Z111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98" i="1"/>
  <c r="BN298" i="1"/>
  <c r="Z298" i="1"/>
  <c r="BP330" i="1"/>
  <c r="BN330" i="1"/>
  <c r="Z330" i="1"/>
  <c r="BP353" i="1"/>
  <c r="BN353" i="1"/>
  <c r="Z353" i="1"/>
  <c r="BP395" i="1"/>
  <c r="BN395" i="1"/>
  <c r="Z395" i="1"/>
  <c r="BP435" i="1"/>
  <c r="BN435" i="1"/>
  <c r="Z435" i="1"/>
  <c r="BP453" i="1"/>
  <c r="BN453" i="1"/>
  <c r="Z453" i="1"/>
  <c r="BP494" i="1"/>
  <c r="BN494" i="1"/>
  <c r="Z494" i="1"/>
  <c r="Z29" i="1"/>
  <c r="BN29" i="1"/>
  <c r="Z47" i="1"/>
  <c r="Z48" i="1" s="1"/>
  <c r="BN47" i="1"/>
  <c r="BP47" i="1"/>
  <c r="Y48" i="1"/>
  <c r="Z52" i="1"/>
  <c r="BN52" i="1"/>
  <c r="Z68" i="1"/>
  <c r="BN68" i="1"/>
  <c r="BP96" i="1"/>
  <c r="BN96" i="1"/>
  <c r="Z96" i="1"/>
  <c r="BP128" i="1"/>
  <c r="BN128" i="1"/>
  <c r="Z128" i="1"/>
  <c r="BP173" i="1"/>
  <c r="BN173" i="1"/>
  <c r="Z173" i="1"/>
  <c r="Y214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BP254" i="1"/>
  <c r="BN254" i="1"/>
  <c r="Z254" i="1"/>
  <c r="BP310" i="1"/>
  <c r="BN310" i="1"/>
  <c r="Z310" i="1"/>
  <c r="BP343" i="1"/>
  <c r="BN343" i="1"/>
  <c r="Z343" i="1"/>
  <c r="BP379" i="1"/>
  <c r="BN379" i="1"/>
  <c r="Z379" i="1"/>
  <c r="BP432" i="1"/>
  <c r="BN432" i="1"/>
  <c r="Z432" i="1"/>
  <c r="BP443" i="1"/>
  <c r="BN443" i="1"/>
  <c r="Z443" i="1"/>
  <c r="BP471" i="1"/>
  <c r="BN471" i="1"/>
  <c r="Z471" i="1"/>
  <c r="Y78" i="1"/>
  <c r="F512" i="1"/>
  <c r="Y119" i="1"/>
  <c r="J512" i="1"/>
  <c r="K512" i="1"/>
  <c r="BP260" i="1"/>
  <c r="BN260" i="1"/>
  <c r="Z260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BP345" i="1"/>
  <c r="BN345" i="1"/>
  <c r="Z345" i="1"/>
  <c r="BP359" i="1"/>
  <c r="BN359" i="1"/>
  <c r="Z359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BP438" i="1"/>
  <c r="BN438" i="1"/>
  <c r="Z438" i="1"/>
  <c r="Y451" i="1"/>
  <c r="BP447" i="1"/>
  <c r="BN447" i="1"/>
  <c r="Z447" i="1"/>
  <c r="Z450" i="1" s="1"/>
  <c r="BP463" i="1"/>
  <c r="BN463" i="1"/>
  <c r="Z463" i="1"/>
  <c r="BP484" i="1"/>
  <c r="BN484" i="1"/>
  <c r="Z484" i="1"/>
  <c r="BP488" i="1"/>
  <c r="BN488" i="1"/>
  <c r="Z488" i="1"/>
  <c r="X503" i="1"/>
  <c r="X505" i="1" s="1"/>
  <c r="X506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3" i="1"/>
  <c r="BN103" i="1"/>
  <c r="Z109" i="1"/>
  <c r="BN109" i="1"/>
  <c r="BP109" i="1"/>
  <c r="Z115" i="1"/>
  <c r="BN115" i="1"/>
  <c r="BP115" i="1"/>
  <c r="Z123" i="1"/>
  <c r="BN123" i="1"/>
  <c r="Z134" i="1"/>
  <c r="BN134" i="1"/>
  <c r="Y140" i="1"/>
  <c r="Z149" i="1"/>
  <c r="BN149" i="1"/>
  <c r="I512" i="1"/>
  <c r="Y169" i="1"/>
  <c r="Z163" i="1"/>
  <c r="BN163" i="1"/>
  <c r="Z167" i="1"/>
  <c r="BN167" i="1"/>
  <c r="Y175" i="1"/>
  <c r="Z184" i="1"/>
  <c r="BN184" i="1"/>
  <c r="Y190" i="1"/>
  <c r="Z194" i="1"/>
  <c r="BN194" i="1"/>
  <c r="Z198" i="1"/>
  <c r="BN198" i="1"/>
  <c r="Z204" i="1"/>
  <c r="BN204" i="1"/>
  <c r="BP204" i="1"/>
  <c r="Z208" i="1"/>
  <c r="BN208" i="1"/>
  <c r="Z212" i="1"/>
  <c r="BN212" i="1"/>
  <c r="Y218" i="1"/>
  <c r="Z223" i="1"/>
  <c r="BN223" i="1"/>
  <c r="Z228" i="1"/>
  <c r="BN228" i="1"/>
  <c r="Z245" i="1"/>
  <c r="BN245" i="1"/>
  <c r="L512" i="1"/>
  <c r="Z252" i="1"/>
  <c r="BN252" i="1"/>
  <c r="Z259" i="1"/>
  <c r="BN259" i="1"/>
  <c r="BP268" i="1"/>
  <c r="BN268" i="1"/>
  <c r="Z268" i="1"/>
  <c r="BP300" i="1"/>
  <c r="BN300" i="1"/>
  <c r="Z300" i="1"/>
  <c r="BP316" i="1"/>
  <c r="BN316" i="1"/>
  <c r="Z316" i="1"/>
  <c r="BP322" i="1"/>
  <c r="BN322" i="1"/>
  <c r="Z322" i="1"/>
  <c r="Y331" i="1"/>
  <c r="BP337" i="1"/>
  <c r="BN337" i="1"/>
  <c r="Z337" i="1"/>
  <c r="BP349" i="1"/>
  <c r="BN349" i="1"/>
  <c r="Z349" i="1"/>
  <c r="BP369" i="1"/>
  <c r="BN369" i="1"/>
  <c r="Z369" i="1"/>
  <c r="BP393" i="1"/>
  <c r="BN393" i="1"/>
  <c r="Z393" i="1"/>
  <c r="BP414" i="1"/>
  <c r="BN414" i="1"/>
  <c r="Z414" i="1"/>
  <c r="BP441" i="1"/>
  <c r="BN441" i="1"/>
  <c r="Z441" i="1"/>
  <c r="Y450" i="1"/>
  <c r="BP455" i="1"/>
  <c r="BN455" i="1"/>
  <c r="Z455" i="1"/>
  <c r="BP473" i="1"/>
  <c r="BN473" i="1"/>
  <c r="Z473" i="1"/>
  <c r="Y480" i="1"/>
  <c r="H9" i="1"/>
  <c r="A10" i="1"/>
  <c r="Y24" i="1"/>
  <c r="Y32" i="1"/>
  <c r="Y44" i="1"/>
  <c r="Y59" i="1"/>
  <c r="Y65" i="1"/>
  <c r="Y71" i="1"/>
  <c r="Y79" i="1"/>
  <c r="Y83" i="1"/>
  <c r="Y90" i="1"/>
  <c r="Y99" i="1"/>
  <c r="Y106" i="1"/>
  <c r="Y112" i="1"/>
  <c r="Y120" i="1"/>
  <c r="Y124" i="1"/>
  <c r="Y131" i="1"/>
  <c r="Y135" i="1"/>
  <c r="Y141" i="1"/>
  <c r="Y146" i="1"/>
  <c r="Y152" i="1"/>
  <c r="Y158" i="1"/>
  <c r="Y170" i="1"/>
  <c r="Y176" i="1"/>
  <c r="Y180" i="1"/>
  <c r="Y185" i="1"/>
  <c r="Y191" i="1"/>
  <c r="Y201" i="1"/>
  <c r="Y213" i="1"/>
  <c r="Y219" i="1"/>
  <c r="Y232" i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O512" i="1"/>
  <c r="Y270" i="1"/>
  <c r="BP267" i="1"/>
  <c r="BN267" i="1"/>
  <c r="Z267" i="1"/>
  <c r="BP290" i="1"/>
  <c r="BN290" i="1"/>
  <c r="Z290" i="1"/>
  <c r="BP336" i="1"/>
  <c r="BN336" i="1"/>
  <c r="Z336" i="1"/>
  <c r="Y338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Y380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2" i="1"/>
  <c r="Z88" i="1"/>
  <c r="Z90" i="1" s="1"/>
  <c r="BN88" i="1"/>
  <c r="Y91" i="1"/>
  <c r="Z93" i="1"/>
  <c r="BN93" i="1"/>
  <c r="BP93" i="1"/>
  <c r="Z95" i="1"/>
  <c r="BN95" i="1"/>
  <c r="Z97" i="1"/>
  <c r="BN97" i="1"/>
  <c r="Z102" i="1"/>
  <c r="BN102" i="1"/>
  <c r="BP102" i="1"/>
  <c r="Z104" i="1"/>
  <c r="BN104" i="1"/>
  <c r="Y107" i="1"/>
  <c r="Z110" i="1"/>
  <c r="Z112" i="1" s="1"/>
  <c r="BN110" i="1"/>
  <c r="Z116" i="1"/>
  <c r="BN116" i="1"/>
  <c r="Z118" i="1"/>
  <c r="BN118" i="1"/>
  <c r="Z122" i="1"/>
  <c r="Z124" i="1" s="1"/>
  <c r="BN122" i="1"/>
  <c r="BP122" i="1"/>
  <c r="G512" i="1"/>
  <c r="Z129" i="1"/>
  <c r="Z130" i="1" s="1"/>
  <c r="BN129" i="1"/>
  <c r="Y130" i="1"/>
  <c r="Z133" i="1"/>
  <c r="Z135" i="1" s="1"/>
  <c r="BN133" i="1"/>
  <c r="BP133" i="1"/>
  <c r="Z139" i="1"/>
  <c r="Z140" i="1" s="1"/>
  <c r="BN139" i="1"/>
  <c r="Z144" i="1"/>
  <c r="Z145" i="1" s="1"/>
  <c r="BN144" i="1"/>
  <c r="BP144" i="1"/>
  <c r="Y145" i="1"/>
  <c r="Z148" i="1"/>
  <c r="BN148" i="1"/>
  <c r="BP148" i="1"/>
  <c r="Z150" i="1"/>
  <c r="BN150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BN193" i="1"/>
  <c r="BP193" i="1"/>
  <c r="Z195" i="1"/>
  <c r="BN195" i="1"/>
  <c r="Z197" i="1"/>
  <c r="BN197" i="1"/>
  <c r="Z199" i="1"/>
  <c r="BN199" i="1"/>
  <c r="Z205" i="1"/>
  <c r="BN205" i="1"/>
  <c r="Z207" i="1"/>
  <c r="BN207" i="1"/>
  <c r="Z209" i="1"/>
  <c r="BN209" i="1"/>
  <c r="Z211" i="1"/>
  <c r="BN211" i="1"/>
  <c r="Z217" i="1"/>
  <c r="Z218" i="1" s="1"/>
  <c r="BN217" i="1"/>
  <c r="Z222" i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Y247" i="1"/>
  <c r="Y246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2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Y285" i="1"/>
  <c r="R512" i="1"/>
  <c r="Y294" i="1"/>
  <c r="BP288" i="1"/>
  <c r="BN288" i="1"/>
  <c r="Z288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392" i="1"/>
  <c r="BN392" i="1"/>
  <c r="Z392" i="1"/>
  <c r="BP396" i="1"/>
  <c r="BN396" i="1"/>
  <c r="Z396" i="1"/>
  <c r="BP413" i="1"/>
  <c r="BN413" i="1"/>
  <c r="Z413" i="1"/>
  <c r="Y417" i="1"/>
  <c r="BP433" i="1"/>
  <c r="BN433" i="1"/>
  <c r="Z433" i="1"/>
  <c r="BP436" i="1"/>
  <c r="BN436" i="1"/>
  <c r="Z436" i="1"/>
  <c r="BP454" i="1"/>
  <c r="BN454" i="1"/>
  <c r="Z454" i="1"/>
  <c r="BP458" i="1"/>
  <c r="BN458" i="1"/>
  <c r="Z458" i="1"/>
  <c r="Y460" i="1"/>
  <c r="Y465" i="1"/>
  <c r="BP462" i="1"/>
  <c r="BN462" i="1"/>
  <c r="Z462" i="1"/>
  <c r="Y466" i="1"/>
  <c r="BP472" i="1"/>
  <c r="BN472" i="1"/>
  <c r="Z472" i="1"/>
  <c r="Y256" i="1"/>
  <c r="M512" i="1"/>
  <c r="Y263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Y355" i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W512" i="1"/>
  <c r="Y416" i="1"/>
  <c r="BP415" i="1"/>
  <c r="BN415" i="1"/>
  <c r="Z415" i="1"/>
  <c r="X512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2" i="1"/>
  <c r="Y445" i="1"/>
  <c r="Y444" i="1"/>
  <c r="BP431" i="1"/>
  <c r="BN431" i="1"/>
  <c r="Z431" i="1"/>
  <c r="BP434" i="1"/>
  <c r="BN434" i="1"/>
  <c r="Z434" i="1"/>
  <c r="BP439" i="1"/>
  <c r="BN439" i="1"/>
  <c r="Z439" i="1"/>
  <c r="BP442" i="1"/>
  <c r="BN442" i="1"/>
  <c r="Z442" i="1"/>
  <c r="BP489" i="1"/>
  <c r="BN489" i="1"/>
  <c r="Z489" i="1"/>
  <c r="Z490" i="1" s="1"/>
  <c r="Y491" i="1"/>
  <c r="Y496" i="1"/>
  <c r="BP493" i="1"/>
  <c r="BN493" i="1"/>
  <c r="Z493" i="1"/>
  <c r="Z495" i="1" s="1"/>
  <c r="Y495" i="1"/>
  <c r="U512" i="1"/>
  <c r="Y339" i="1"/>
  <c r="T512" i="1"/>
  <c r="Y351" i="1"/>
  <c r="V512" i="1"/>
  <c r="Y399" i="1"/>
  <c r="Y410" i="1"/>
  <c r="BP437" i="1"/>
  <c r="BN437" i="1"/>
  <c r="Z437" i="1"/>
  <c r="BP440" i="1"/>
  <c r="BN440" i="1"/>
  <c r="Z440" i="1"/>
  <c r="BP448" i="1"/>
  <c r="BN448" i="1"/>
  <c r="Z448" i="1"/>
  <c r="Y459" i="1"/>
  <c r="BP456" i="1"/>
  <c r="BN456" i="1"/>
  <c r="Z456" i="1"/>
  <c r="BP464" i="1"/>
  <c r="BN464" i="1"/>
  <c r="Z464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Y490" i="1"/>
  <c r="AB512" i="1"/>
  <c r="Y500" i="1"/>
  <c r="BP499" i="1"/>
  <c r="BN499" i="1"/>
  <c r="Z499" i="1"/>
  <c r="Z500" i="1" s="1"/>
  <c r="Y501" i="1"/>
  <c r="AA512" i="1"/>
  <c r="Z404" i="1" l="1"/>
  <c r="Z485" i="1"/>
  <c r="Z380" i="1"/>
  <c r="Z399" i="1"/>
  <c r="Z459" i="1"/>
  <c r="Z416" i="1"/>
  <c r="Z119" i="1"/>
  <c r="Z58" i="1"/>
  <c r="Z474" i="1"/>
  <c r="Z371" i="1"/>
  <c r="Z350" i="1"/>
  <c r="Z325" i="1"/>
  <c r="Z231" i="1"/>
  <c r="Z213" i="1"/>
  <c r="Z169" i="1"/>
  <c r="Z98" i="1"/>
  <c r="Z78" i="1"/>
  <c r="Z64" i="1"/>
  <c r="Z338" i="1"/>
  <c r="Z312" i="1"/>
  <c r="Z304" i="1"/>
  <c r="Z294" i="1"/>
  <c r="Z201" i="1"/>
  <c r="Z175" i="1"/>
  <c r="Z151" i="1"/>
  <c r="Z106" i="1"/>
  <c r="Z70" i="1"/>
  <c r="Z32" i="1"/>
  <c r="Y506" i="1"/>
  <c r="Y503" i="1"/>
  <c r="Z270" i="1"/>
  <c r="Z444" i="1"/>
  <c r="Z465" i="1"/>
  <c r="Y504" i="1"/>
  <c r="Y502" i="1"/>
  <c r="Z507" i="1" l="1"/>
  <c r="Y505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<sst xmlns="http://schemas.openxmlformats.org/spreadsheetml/2006/main" count="2217" uniqueCount="793">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</sst>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1" t="s">
        <v>0</v>
      </c>
      <c r="E1" s="591"/>
      <c r="F1" s="591"/>
      <c r="G1" s="12" t="s">
        <v>1</v>
      </c>
      <c r="H1" s="63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86" t="s">
        <v>8</v>
      </c>
      <c r="B5" s="588"/>
      <c r="C5" s="589"/>
      <c r="D5" s="635"/>
      <c r="E5" s="636"/>
      <c r="F5" s="836" t="s">
        <v>9</v>
      </c>
      <c r="G5" s="589"/>
      <c r="H5" s="635" t="s">
        <v>792</v>
      </c>
      <c r="I5" s="781"/>
      <c r="J5" s="781"/>
      <c r="K5" s="781"/>
      <c r="L5" s="781"/>
      <c r="M5" s="636"/>
      <c r="N5" s="58"/>
      <c r="P5" s="24" t="s">
        <v>10</v>
      </c>
      <c r="Q5" s="856">
        <v>45911</v>
      </c>
      <c r="R5" s="679"/>
      <c r="T5" s="717" t="s">
        <v>11</v>
      </c>
      <c r="U5" s="669"/>
      <c r="V5" s="719" t="s">
        <v>12</v>
      </c>
      <c r="W5" s="679"/>
      <c r="AB5" s="51"/>
      <c r="AC5" s="51"/>
      <c r="AD5" s="51"/>
      <c r="AE5" s="51"/>
    </row>
    <row r="6" spans="1:32" s="545" customFormat="1" ht="24" customHeight="1" x14ac:dyDescent="0.2">
      <c r="A6" s="686" t="s">
        <v>13</v>
      </c>
      <c r="B6" s="588"/>
      <c r="C6" s="58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9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26" t="s">
        <v>16</v>
      </c>
      <c r="U6" s="669"/>
      <c r="V6" s="768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2"/>
      <c r="U7" s="669"/>
      <c r="V7" s="769"/>
      <c r="W7" s="770"/>
      <c r="AB7" s="51"/>
      <c r="AC7" s="51"/>
      <c r="AD7" s="51"/>
      <c r="AE7" s="51"/>
    </row>
    <row r="8" spans="1:32" s="545" customFormat="1" ht="25.5" customHeight="1" x14ac:dyDescent="0.2">
      <c r="A8" s="881" t="s">
        <v>18</v>
      </c>
      <c r="B8" s="569"/>
      <c r="C8" s="570"/>
      <c r="D8" s="626" t="s">
        <v>19</v>
      </c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20</v>
      </c>
      <c r="Q8" s="693">
        <v>0.54166666666666663</v>
      </c>
      <c r="R8" s="624"/>
      <c r="T8" s="562"/>
      <c r="U8" s="669"/>
      <c r="V8" s="769"/>
      <c r="W8" s="770"/>
      <c r="AB8" s="51"/>
      <c r="AC8" s="51"/>
      <c r="AD8" s="51"/>
      <c r="AE8" s="51"/>
    </row>
    <row r="9" spans="1:32" s="545" customFormat="1" ht="39.950000000000003" customHeight="1" x14ac:dyDescent="0.2">
      <c r="A9" s="6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94"/>
      <c r="E9" s="577"/>
      <c r="F9" s="6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43"/>
      <c r="P9" s="26" t="s">
        <v>21</v>
      </c>
      <c r="Q9" s="676"/>
      <c r="R9" s="677"/>
      <c r="T9" s="562"/>
      <c r="U9" s="669"/>
      <c r="V9" s="771"/>
      <c r="W9" s="772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94"/>
      <c r="E10" s="577"/>
      <c r="F10" s="6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58" t="str">
        <f>IFERROR(VLOOKUP($D$10,Proxy,2,FALSE),"")</f>
        <v/>
      </c>
      <c r="I10" s="562"/>
      <c r="J10" s="562"/>
      <c r="K10" s="562"/>
      <c r="L10" s="562"/>
      <c r="M10" s="562"/>
      <c r="N10" s="544"/>
      <c r="P10" s="26" t="s">
        <v>22</v>
      </c>
      <c r="Q10" s="727"/>
      <c r="R10" s="728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797" t="s">
        <v>28</v>
      </c>
      <c r="W11" s="677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10" t="s">
        <v>29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30</v>
      </c>
      <c r="Q12" s="693"/>
      <c r="R12" s="624"/>
      <c r="S12" s="23"/>
      <c r="U12" s="24"/>
      <c r="V12" s="591"/>
      <c r="W12" s="562"/>
      <c r="AB12" s="51"/>
      <c r="AC12" s="51"/>
      <c r="AD12" s="51"/>
      <c r="AE12" s="51"/>
    </row>
    <row r="13" spans="1:32" s="545" customFormat="1" ht="23.25" customHeight="1" x14ac:dyDescent="0.2">
      <c r="A13" s="710" t="s">
        <v>31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32</v>
      </c>
      <c r="Q13" s="797"/>
      <c r="R13" s="6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10" t="s">
        <v>33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9" t="s">
        <v>34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70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01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73" t="s">
        <v>51</v>
      </c>
      <c r="V17" s="589"/>
      <c r="W17" s="601" t="s">
        <v>52</v>
      </c>
      <c r="X17" s="601" t="s">
        <v>53</v>
      </c>
      <c r="Y17" s="871" t="s">
        <v>54</v>
      </c>
      <c r="Z17" s="763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849"/>
      <c r="AF17" s="850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72"/>
      <c r="Z18" s="764"/>
      <c r="AA18" s="855"/>
      <c r="AB18" s="855"/>
      <c r="AC18" s="855"/>
      <c r="AD18" s="851"/>
      <c r="AE18" s="852"/>
      <c r="AF18" s="853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19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6"/>
      <c r="AB20" s="546"/>
      <c r="AC20" s="546"/>
    </row>
    <row r="21" spans="1:68" ht="14.25" hidden="1" customHeight="1" x14ac:dyDescent="0.25">
      <c r="A21" s="567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7"/>
      <c r="AB21" s="547"/>
      <c r="AC21" s="54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hidden="1" customHeight="1" x14ac:dyDescent="0.25">
      <c r="A25" s="567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7"/>
      <c r="AB25" s="547"/>
      <c r="AC25" s="54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5">
        <v>4680115885912</v>
      </c>
      <c r="E26" s="56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5">
        <v>4607091388237</v>
      </c>
      <c r="E27" s="56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5">
        <v>4607091388244</v>
      </c>
      <c r="E31" s="56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hidden="1" customHeight="1" x14ac:dyDescent="0.25">
      <c r="A34" s="567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7"/>
      <c r="AB34" s="547"/>
      <c r="AC34" s="54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hidden="1" customHeight="1" x14ac:dyDescent="0.2">
      <c r="A38" s="637" t="s">
        <v>101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48"/>
      <c r="AB38" s="48"/>
      <c r="AC38" s="48"/>
    </row>
    <row r="39" spans="1:68" ht="16.5" hidden="1" customHeight="1" x14ac:dyDescent="0.25">
      <c r="A39" s="619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6"/>
      <c r="AB39" s="546"/>
      <c r="AC39" s="546"/>
    </row>
    <row r="40" spans="1:68" ht="14.25" hidden="1" customHeight="1" x14ac:dyDescent="0.25">
      <c r="A40" s="567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7"/>
      <c r="AB40" s="547"/>
      <c r="AC40" s="547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53">
        <f>IFERROR(X41/H41,"0")+IFERROR(X42/H42,"0")+IFERROR(X43/H43,"0")</f>
        <v>5</v>
      </c>
      <c r="Y44" s="553">
        <f>IFERROR(Y41/H41,"0")+IFERROR(Y42/H42,"0")+IFERROR(Y43/H43,"0")</f>
        <v>5</v>
      </c>
      <c r="Z44" s="553">
        <f>IFERROR(IF(Z41="",0,Z41),"0")+IFERROR(IF(Z42="",0,Z42),"0")+IFERROR(IF(Z43="",0,Z43),"0")</f>
        <v>4.5100000000000001E-2</v>
      </c>
      <c r="AA44" s="554"/>
      <c r="AB44" s="554"/>
      <c r="AC44" s="554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53">
        <f>IFERROR(SUM(X41:X43),"0")</f>
        <v>20</v>
      </c>
      <c r="Y45" s="553">
        <f>IFERROR(SUM(Y41:Y43),"0")</f>
        <v>20</v>
      </c>
      <c r="Z45" s="37"/>
      <c r="AA45" s="554"/>
      <c r="AB45" s="554"/>
      <c r="AC45" s="554"/>
    </row>
    <row r="46" spans="1:68" ht="14.25" hidden="1" customHeight="1" x14ac:dyDescent="0.25">
      <c r="A46" s="567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7"/>
      <c r="AB46" s="547"/>
      <c r="AC46" s="547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73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hidden="1" customHeight="1" x14ac:dyDescent="0.25">
      <c r="A50" s="619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6"/>
      <c r="AB50" s="546"/>
      <c r="AC50" s="546"/>
    </row>
    <row r="51" spans="1:68" ht="14.25" hidden="1" customHeight="1" x14ac:dyDescent="0.25">
      <c r="A51" s="567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7"/>
      <c r="AB51" s="547"/>
      <c r="AC51" s="547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51">
        <v>225</v>
      </c>
      <c r="Y57" s="552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53">
        <f>IFERROR(X52/H52,"0")+IFERROR(X53/H53,"0")+IFERROR(X54/H54,"0")+IFERROR(X55/H55,"0")+IFERROR(X56/H56,"0")+IFERROR(X57/H57,"0")</f>
        <v>50</v>
      </c>
      <c r="Y58" s="553">
        <f>IFERROR(Y52/H52,"0")+IFERROR(Y53/H53,"0")+IFERROR(Y54/H54,"0")+IFERROR(Y55/H55,"0")+IFERROR(Y56/H56,"0")+IFERROR(Y57/H57,"0")</f>
        <v>50</v>
      </c>
      <c r="Z58" s="553">
        <f>IFERROR(IF(Z52="",0,Z52),"0")+IFERROR(IF(Z53="",0,Z53),"0")+IFERROR(IF(Z54="",0,Z54),"0")+IFERROR(IF(Z55="",0,Z55),"0")+IFERROR(IF(Z56="",0,Z56),"0")+IFERROR(IF(Z57="",0,Z57),"0")</f>
        <v>0.45100000000000001</v>
      </c>
      <c r="AA58" s="554"/>
      <c r="AB58" s="554"/>
      <c r="AC58" s="554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53">
        <f>IFERROR(SUM(X52:X57),"0")</f>
        <v>225</v>
      </c>
      <c r="Y59" s="553">
        <f>IFERROR(SUM(Y52:Y57),"0")</f>
        <v>225</v>
      </c>
      <c r="Z59" s="37"/>
      <c r="AA59" s="554"/>
      <c r="AB59" s="554"/>
      <c r="AC59" s="554"/>
    </row>
    <row r="60" spans="1:68" ht="14.25" hidden="1" customHeight="1" x14ac:dyDescent="0.25">
      <c r="A60" s="567" t="s">
        <v>139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7"/>
      <c r="AB60" s="547"/>
      <c r="AC60" s="547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565">
        <v>4680115885950</v>
      </c>
      <c r="E62" s="56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65">
        <v>4680115881433</v>
      </c>
      <c r="E63" s="56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51">
        <v>81</v>
      </c>
      <c r="Y63" s="552">
        <f>IFERROR(IF(X63="",0,CEILING((X63/$H63),1)*$H63),"")</f>
        <v>81</v>
      </c>
      <c r="Z63" s="36">
        <f>IFERROR(IF(Y63=0,"",ROUNDUP(Y63/H63,0)*0.00651),"")</f>
        <v>0.1953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86.399999999999991</v>
      </c>
      <c r="BN63" s="64">
        <f>IFERROR(Y63*I63/H63,"0")</f>
        <v>86.399999999999991</v>
      </c>
      <c r="BO63" s="64">
        <f>IFERROR(1/J63*(X63/H63),"0")</f>
        <v>0.16483516483516483</v>
      </c>
      <c r="BP63" s="64">
        <f>IFERROR(1/J63*(Y63/H63),"0")</f>
        <v>0.16483516483516483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8" t="s">
        <v>71</v>
      </c>
      <c r="Q64" s="569"/>
      <c r="R64" s="569"/>
      <c r="S64" s="569"/>
      <c r="T64" s="569"/>
      <c r="U64" s="569"/>
      <c r="V64" s="570"/>
      <c r="W64" s="37" t="s">
        <v>72</v>
      </c>
      <c r="X64" s="553">
        <f>IFERROR(X61/H61,"0")+IFERROR(X62/H62,"0")+IFERROR(X63/H63,"0")</f>
        <v>29.999999999999996</v>
      </c>
      <c r="Y64" s="553">
        <f>IFERROR(Y61/H61,"0")+IFERROR(Y62/H62,"0")+IFERROR(Y63/H63,"0")</f>
        <v>29.999999999999996</v>
      </c>
      <c r="Z64" s="553">
        <f>IFERROR(IF(Z61="",0,Z61),"0")+IFERROR(IF(Z62="",0,Z62),"0")+IFERROR(IF(Z63="",0,Z63),"0")</f>
        <v>0.1953</v>
      </c>
      <c r="AA64" s="554"/>
      <c r="AB64" s="554"/>
      <c r="AC64" s="554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8" t="s">
        <v>71</v>
      </c>
      <c r="Q65" s="569"/>
      <c r="R65" s="569"/>
      <c r="S65" s="569"/>
      <c r="T65" s="569"/>
      <c r="U65" s="569"/>
      <c r="V65" s="570"/>
      <c r="W65" s="37" t="s">
        <v>69</v>
      </c>
      <c r="X65" s="553">
        <f>IFERROR(SUM(X61:X63),"0")</f>
        <v>81</v>
      </c>
      <c r="Y65" s="553">
        <f>IFERROR(SUM(Y61:Y63),"0")</f>
        <v>81</v>
      </c>
      <c r="Z65" s="37"/>
      <c r="AA65" s="554"/>
      <c r="AB65" s="554"/>
      <c r="AC65" s="554"/>
    </row>
    <row r="66" spans="1:68" ht="14.25" hidden="1" customHeight="1" x14ac:dyDescent="0.25">
      <c r="A66" s="567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7"/>
      <c r="AB66" s="547"/>
      <c r="AC66" s="547"/>
    </row>
    <row r="67" spans="1:68" ht="27" hidden="1" customHeight="1" x14ac:dyDescent="0.25">
      <c r="A67" s="54" t="s">
        <v>147</v>
      </c>
      <c r="B67" s="54" t="s">
        <v>148</v>
      </c>
      <c r="C67" s="31">
        <v>4301031243</v>
      </c>
      <c r="D67" s="565">
        <v>4680115885073</v>
      </c>
      <c r="E67" s="56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4301031241</v>
      </c>
      <c r="D68" s="565">
        <v>4680115885059</v>
      </c>
      <c r="E68" s="56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4301031316</v>
      </c>
      <c r="D69" s="565">
        <v>4680115885097</v>
      </c>
      <c r="E69" s="56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8" t="s">
        <v>71</v>
      </c>
      <c r="Q70" s="569"/>
      <c r="R70" s="569"/>
      <c r="S70" s="569"/>
      <c r="T70" s="569"/>
      <c r="U70" s="569"/>
      <c r="V70" s="570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8" t="s">
        <v>71</v>
      </c>
      <c r="Q71" s="569"/>
      <c r="R71" s="569"/>
      <c r="S71" s="569"/>
      <c r="T71" s="569"/>
      <c r="U71" s="569"/>
      <c r="V71" s="570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hidden="1" customHeight="1" x14ac:dyDescent="0.25">
      <c r="A72" s="567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7"/>
      <c r="AB72" s="547"/>
      <c r="AC72" s="547"/>
    </row>
    <row r="73" spans="1:68" ht="16.5" hidden="1" customHeight="1" x14ac:dyDescent="0.25">
      <c r="A73" s="54" t="s">
        <v>156</v>
      </c>
      <c r="B73" s="54" t="s">
        <v>157</v>
      </c>
      <c r="C73" s="31">
        <v>4301051838</v>
      </c>
      <c r="D73" s="565">
        <v>4680115881891</v>
      </c>
      <c r="E73" s="56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159</v>
      </c>
      <c r="B74" s="54" t="s">
        <v>160</v>
      </c>
      <c r="C74" s="31">
        <v>4301051846</v>
      </c>
      <c r="D74" s="565">
        <v>4680115885769</v>
      </c>
      <c r="E74" s="56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162</v>
      </c>
      <c r="B75" s="54" t="s">
        <v>163</v>
      </c>
      <c r="C75" s="31">
        <v>4301051837</v>
      </c>
      <c r="D75" s="565">
        <v>4680115884311</v>
      </c>
      <c r="E75" s="56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4301051844</v>
      </c>
      <c r="D76" s="565">
        <v>4680115885929</v>
      </c>
      <c r="E76" s="56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4301051929</v>
      </c>
      <c r="D77" s="565">
        <v>4680115884403</v>
      </c>
      <c r="E77" s="56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8" t="s">
        <v>71</v>
      </c>
      <c r="Q78" s="569"/>
      <c r="R78" s="569"/>
      <c r="S78" s="569"/>
      <c r="T78" s="569"/>
      <c r="U78" s="569"/>
      <c r="V78" s="570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8" t="s">
        <v>71</v>
      </c>
      <c r="Q79" s="569"/>
      <c r="R79" s="569"/>
      <c r="S79" s="569"/>
      <c r="T79" s="569"/>
      <c r="U79" s="569"/>
      <c r="V79" s="570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hidden="1" customHeight="1" x14ac:dyDescent="0.25">
      <c r="A80" s="567" t="s">
        <v>169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7"/>
      <c r="AB80" s="547"/>
      <c r="AC80" s="547"/>
    </row>
    <row r="81" spans="1:68" ht="27" hidden="1" customHeight="1" x14ac:dyDescent="0.25">
      <c r="A81" s="54" t="s">
        <v>170</v>
      </c>
      <c r="B81" s="54" t="s">
        <v>171</v>
      </c>
      <c r="C81" s="31">
        <v>4301060455</v>
      </c>
      <c r="D81" s="565">
        <v>4680115881532</v>
      </c>
      <c r="E81" s="56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173</v>
      </c>
      <c r="B82" s="54" t="s">
        <v>174</v>
      </c>
      <c r="C82" s="31">
        <v>4301060351</v>
      </c>
      <c r="D82" s="565">
        <v>4680115881464</v>
      </c>
      <c r="E82" s="56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8" t="s">
        <v>71</v>
      </c>
      <c r="Q83" s="569"/>
      <c r="R83" s="569"/>
      <c r="S83" s="569"/>
      <c r="T83" s="569"/>
      <c r="U83" s="569"/>
      <c r="V83" s="570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hidden="1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8" t="s">
        <v>71</v>
      </c>
      <c r="Q84" s="569"/>
      <c r="R84" s="569"/>
      <c r="S84" s="569"/>
      <c r="T84" s="569"/>
      <c r="U84" s="569"/>
      <c r="V84" s="570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hidden="1" customHeight="1" x14ac:dyDescent="0.25">
      <c r="A85" s="619" t="s">
        <v>176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6"/>
      <c r="AB85" s="546"/>
      <c r="AC85" s="546"/>
    </row>
    <row r="86" spans="1:68" ht="14.25" hidden="1" customHeight="1" x14ac:dyDescent="0.25">
      <c r="A86" s="567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65">
        <v>4680115881327</v>
      </c>
      <c r="E87" s="56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51">
        <v>54</v>
      </c>
      <c r="Y87" s="552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56.17499999999999</v>
      </c>
      <c r="BN87" s="64">
        <f>IFERROR(Y87*I87/H87,"0")</f>
        <v>56.17499999999999</v>
      </c>
      <c r="BO87" s="64">
        <f>IFERROR(1/J87*(X87/H87),"0")</f>
        <v>7.8125E-2</v>
      </c>
      <c r="BP87" s="64">
        <f>IFERROR(1/J87*(Y87/H87),"0")</f>
        <v>7.8125E-2</v>
      </c>
    </row>
    <row r="88" spans="1:68" ht="27" hidden="1" customHeight="1" x14ac:dyDescent="0.25">
      <c r="A88" s="54" t="s">
        <v>180</v>
      </c>
      <c r="B88" s="54" t="s">
        <v>181</v>
      </c>
      <c r="C88" s="31">
        <v>4301011476</v>
      </c>
      <c r="D88" s="565">
        <v>4680115881518</v>
      </c>
      <c r="E88" s="56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65">
        <v>4680115881303</v>
      </c>
      <c r="E89" s="56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51">
        <v>9</v>
      </c>
      <c r="Y89" s="552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9.42</v>
      </c>
      <c r="BN89" s="64">
        <f>IFERROR(Y89*I89/H89,"0")</f>
        <v>9.42</v>
      </c>
      <c r="BO89" s="64">
        <f>IFERROR(1/J89*(X89/H89),"0")</f>
        <v>1.5151515151515152E-2</v>
      </c>
      <c r="BP89" s="64">
        <f>IFERROR(1/J89*(Y89/H89),"0")</f>
        <v>1.5151515151515152E-2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8" t="s">
        <v>71</v>
      </c>
      <c r="Q90" s="569"/>
      <c r="R90" s="569"/>
      <c r="S90" s="569"/>
      <c r="T90" s="569"/>
      <c r="U90" s="569"/>
      <c r="V90" s="570"/>
      <c r="W90" s="37" t="s">
        <v>72</v>
      </c>
      <c r="X90" s="553">
        <f>IFERROR(X87/H87,"0")+IFERROR(X88/H88,"0")+IFERROR(X89/H89,"0")</f>
        <v>7</v>
      </c>
      <c r="Y90" s="553">
        <f>IFERROR(Y87/H87,"0")+IFERROR(Y88/H88,"0")+IFERROR(Y89/H89,"0")</f>
        <v>7</v>
      </c>
      <c r="Z90" s="553">
        <f>IFERROR(IF(Z87="",0,Z87),"0")+IFERROR(IF(Z88="",0,Z88),"0")+IFERROR(IF(Z89="",0,Z89),"0")</f>
        <v>0.11294</v>
      </c>
      <c r="AA90" s="554"/>
      <c r="AB90" s="554"/>
      <c r="AC90" s="554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8" t="s">
        <v>71</v>
      </c>
      <c r="Q91" s="569"/>
      <c r="R91" s="569"/>
      <c r="S91" s="569"/>
      <c r="T91" s="569"/>
      <c r="U91" s="569"/>
      <c r="V91" s="570"/>
      <c r="W91" s="37" t="s">
        <v>69</v>
      </c>
      <c r="X91" s="553">
        <f>IFERROR(SUM(X87:X89),"0")</f>
        <v>63</v>
      </c>
      <c r="Y91" s="553">
        <f>IFERROR(SUM(Y87:Y89),"0")</f>
        <v>63</v>
      </c>
      <c r="Z91" s="37"/>
      <c r="AA91" s="554"/>
      <c r="AB91" s="554"/>
      <c r="AC91" s="554"/>
    </row>
    <row r="92" spans="1:68" ht="14.25" hidden="1" customHeight="1" x14ac:dyDescent="0.25">
      <c r="A92" s="567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65">
        <v>4607091386967</v>
      </c>
      <c r="E93" s="56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47" t="s">
        <v>186</v>
      </c>
      <c r="Q93" s="556"/>
      <c r="R93" s="556"/>
      <c r="S93" s="556"/>
      <c r="T93" s="557"/>
      <c r="U93" s="34"/>
      <c r="V93" s="34"/>
      <c r="W93" s="35" t="s">
        <v>69</v>
      </c>
      <c r="X93" s="551">
        <v>16.2</v>
      </c>
      <c r="Y93" s="552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17.238</v>
      </c>
      <c r="BN93" s="64">
        <f>IFERROR(Y93*I93/H93,"0")</f>
        <v>17.238</v>
      </c>
      <c r="BO93" s="64">
        <f>IFERROR(1/J93*(X93/H93),"0")</f>
        <v>3.125E-2</v>
      </c>
      <c r="BP93" s="64">
        <f>IFERROR(1/J93*(Y93/H93),"0")</f>
        <v>3.125E-2</v>
      </c>
    </row>
    <row r="94" spans="1:68" ht="27" hidden="1" customHeight="1" x14ac:dyDescent="0.25">
      <c r="A94" s="54" t="s">
        <v>188</v>
      </c>
      <c r="B94" s="54" t="s">
        <v>189</v>
      </c>
      <c r="C94" s="31">
        <v>4301051788</v>
      </c>
      <c r="D94" s="565">
        <v>4680115884953</v>
      </c>
      <c r="E94" s="56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4301051718</v>
      </c>
      <c r="D95" s="565">
        <v>4607091385731</v>
      </c>
      <c r="E95" s="56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191</v>
      </c>
      <c r="B96" s="54" t="s">
        <v>193</v>
      </c>
      <c r="C96" s="31">
        <v>4301052039</v>
      </c>
      <c r="D96" s="565">
        <v>4607091385731</v>
      </c>
      <c r="E96" s="56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195</v>
      </c>
      <c r="B97" s="54" t="s">
        <v>196</v>
      </c>
      <c r="C97" s="31">
        <v>4301051438</v>
      </c>
      <c r="D97" s="565">
        <v>4680115880894</v>
      </c>
      <c r="E97" s="56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1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8" t="s">
        <v>71</v>
      </c>
      <c r="Q98" s="569"/>
      <c r="R98" s="569"/>
      <c r="S98" s="569"/>
      <c r="T98" s="569"/>
      <c r="U98" s="569"/>
      <c r="V98" s="570"/>
      <c r="W98" s="37" t="s">
        <v>72</v>
      </c>
      <c r="X98" s="553">
        <f>IFERROR(X93/H93,"0")+IFERROR(X94/H94,"0")+IFERROR(X95/H95,"0")+IFERROR(X96/H96,"0")+IFERROR(X97/H97,"0")</f>
        <v>2</v>
      </c>
      <c r="Y98" s="553">
        <f>IFERROR(Y93/H93,"0")+IFERROR(Y94/H94,"0")+IFERROR(Y95/H95,"0")+IFERROR(Y96/H96,"0")+IFERROR(Y97/H97,"0")</f>
        <v>2</v>
      </c>
      <c r="Z98" s="553">
        <f>IFERROR(IF(Z93="",0,Z93),"0")+IFERROR(IF(Z94="",0,Z94),"0")+IFERROR(IF(Z95="",0,Z95),"0")+IFERROR(IF(Z96="",0,Z96),"0")+IFERROR(IF(Z97="",0,Z97),"0")</f>
        <v>3.7960000000000001E-2</v>
      </c>
      <c r="AA98" s="554"/>
      <c r="AB98" s="554"/>
      <c r="AC98" s="554"/>
    </row>
    <row r="99" spans="1:68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3"/>
      <c r="P99" s="568" t="s">
        <v>71</v>
      </c>
      <c r="Q99" s="569"/>
      <c r="R99" s="569"/>
      <c r="S99" s="569"/>
      <c r="T99" s="569"/>
      <c r="U99" s="569"/>
      <c r="V99" s="570"/>
      <c r="W99" s="37" t="s">
        <v>69</v>
      </c>
      <c r="X99" s="553">
        <f>IFERROR(SUM(X93:X97),"0")</f>
        <v>16.2</v>
      </c>
      <c r="Y99" s="553">
        <f>IFERROR(SUM(Y93:Y97),"0")</f>
        <v>16.2</v>
      </c>
      <c r="Z99" s="37"/>
      <c r="AA99" s="554"/>
      <c r="AB99" s="554"/>
      <c r="AC99" s="554"/>
    </row>
    <row r="100" spans="1:68" ht="16.5" hidden="1" customHeight="1" x14ac:dyDescent="0.25">
      <c r="A100" s="619" t="s">
        <v>198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6"/>
      <c r="AB100" s="546"/>
      <c r="AC100" s="546"/>
    </row>
    <row r="101" spans="1:68" ht="14.25" hidden="1" customHeight="1" x14ac:dyDescent="0.25">
      <c r="A101" s="567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7"/>
      <c r="AB101" s="547"/>
      <c r="AC101" s="547"/>
    </row>
    <row r="102" spans="1:68" ht="27" hidden="1" customHeight="1" x14ac:dyDescent="0.25">
      <c r="A102" s="54" t="s">
        <v>199</v>
      </c>
      <c r="B102" s="54" t="s">
        <v>200</v>
      </c>
      <c r="C102" s="31">
        <v>4301011514</v>
      </c>
      <c r="D102" s="565">
        <v>4680115882133</v>
      </c>
      <c r="E102" s="56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202</v>
      </c>
      <c r="B103" s="54" t="s">
        <v>203</v>
      </c>
      <c r="C103" s="31">
        <v>4301011417</v>
      </c>
      <c r="D103" s="565">
        <v>4680115880269</v>
      </c>
      <c r="E103" s="56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204</v>
      </c>
      <c r="B104" s="54" t="s">
        <v>205</v>
      </c>
      <c r="C104" s="31">
        <v>4301011415</v>
      </c>
      <c r="D104" s="565">
        <v>4680115880429</v>
      </c>
      <c r="E104" s="56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6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206</v>
      </c>
      <c r="B105" s="54" t="s">
        <v>207</v>
      </c>
      <c r="C105" s="31">
        <v>4301011462</v>
      </c>
      <c r="D105" s="565">
        <v>4680115881457</v>
      </c>
      <c r="E105" s="56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561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8" t="s">
        <v>71</v>
      </c>
      <c r="Q106" s="569"/>
      <c r="R106" s="569"/>
      <c r="S106" s="569"/>
      <c r="T106" s="569"/>
      <c r="U106" s="569"/>
      <c r="V106" s="570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hidden="1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3"/>
      <c r="P107" s="568" t="s">
        <v>71</v>
      </c>
      <c r="Q107" s="569"/>
      <c r="R107" s="569"/>
      <c r="S107" s="569"/>
      <c r="T107" s="569"/>
      <c r="U107" s="569"/>
      <c r="V107" s="570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hidden="1" customHeight="1" x14ac:dyDescent="0.25">
      <c r="A108" s="567" t="s">
        <v>139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7"/>
      <c r="AB108" s="547"/>
      <c r="AC108" s="547"/>
    </row>
    <row r="109" spans="1:68" ht="16.5" hidden="1" customHeight="1" x14ac:dyDescent="0.25">
      <c r="A109" s="54" t="s">
        <v>208</v>
      </c>
      <c r="B109" s="54" t="s">
        <v>209</v>
      </c>
      <c r="C109" s="31">
        <v>4301020345</v>
      </c>
      <c r="D109" s="565">
        <v>4680115881488</v>
      </c>
      <c r="E109" s="56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212</v>
      </c>
      <c r="C110" s="31">
        <v>4301020346</v>
      </c>
      <c r="D110" s="565">
        <v>4680115882775</v>
      </c>
      <c r="E110" s="56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7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213</v>
      </c>
      <c r="B111" s="54" t="s">
        <v>214</v>
      </c>
      <c r="C111" s="31">
        <v>4301020344</v>
      </c>
      <c r="D111" s="565">
        <v>4680115880658</v>
      </c>
      <c r="E111" s="56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1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8" t="s">
        <v>71</v>
      </c>
      <c r="Q112" s="569"/>
      <c r="R112" s="569"/>
      <c r="S112" s="569"/>
      <c r="T112" s="569"/>
      <c r="U112" s="569"/>
      <c r="V112" s="570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3"/>
      <c r="P113" s="568" t="s">
        <v>71</v>
      </c>
      <c r="Q113" s="569"/>
      <c r="R113" s="569"/>
      <c r="S113" s="569"/>
      <c r="T113" s="569"/>
      <c r="U113" s="569"/>
      <c r="V113" s="570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hidden="1" customHeight="1" x14ac:dyDescent="0.25">
      <c r="A114" s="567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65">
        <v>4607091385168</v>
      </c>
      <c r="E115" s="56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51">
        <v>40.5</v>
      </c>
      <c r="Y115" s="552">
        <f>IFERROR(IF(X115="",0,CEILING((X115/$H115),1)*$H115),"")</f>
        <v>40.5</v>
      </c>
      <c r="Z115" s="36">
        <f>IFERROR(IF(Y115=0,"",ROUNDUP(Y115/H115,0)*0.01898),"")</f>
        <v>9.4899999999999998E-2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43.065000000000005</v>
      </c>
      <c r="BN115" s="64">
        <f>IFERROR(Y115*I115/H115,"0")</f>
        <v>43.065000000000005</v>
      </c>
      <c r="BO115" s="64">
        <f>IFERROR(1/J115*(X115/H115),"0")</f>
        <v>7.8125E-2</v>
      </c>
      <c r="BP115" s="64">
        <f>IFERROR(1/J115*(Y115/H115),"0")</f>
        <v>7.8125E-2</v>
      </c>
    </row>
    <row r="116" spans="1:68" ht="27" hidden="1" customHeight="1" x14ac:dyDescent="0.25">
      <c r="A116" s="54" t="s">
        <v>218</v>
      </c>
      <c r="B116" s="54" t="s">
        <v>219</v>
      </c>
      <c r="C116" s="31">
        <v>4301051730</v>
      </c>
      <c r="D116" s="565">
        <v>4607091383256</v>
      </c>
      <c r="E116" s="56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220</v>
      </c>
      <c r="B117" s="54" t="s">
        <v>221</v>
      </c>
      <c r="C117" s="31">
        <v>4301051721</v>
      </c>
      <c r="D117" s="565">
        <v>4607091385748</v>
      </c>
      <c r="E117" s="56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222</v>
      </c>
      <c r="B118" s="54" t="s">
        <v>223</v>
      </c>
      <c r="C118" s="31">
        <v>4301051740</v>
      </c>
      <c r="D118" s="565">
        <v>4680115884533</v>
      </c>
      <c r="E118" s="56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1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8" t="s">
        <v>71</v>
      </c>
      <c r="Q119" s="569"/>
      <c r="R119" s="569"/>
      <c r="S119" s="569"/>
      <c r="T119" s="569"/>
      <c r="U119" s="569"/>
      <c r="V119" s="570"/>
      <c r="W119" s="37" t="s">
        <v>72</v>
      </c>
      <c r="X119" s="553">
        <f>IFERROR(X115/H115,"0")+IFERROR(X116/H116,"0")+IFERROR(X117/H117,"0")+IFERROR(X118/H118,"0")</f>
        <v>5</v>
      </c>
      <c r="Y119" s="553">
        <f>IFERROR(Y115/H115,"0")+IFERROR(Y116/H116,"0")+IFERROR(Y117/H117,"0")+IFERROR(Y118/H118,"0")</f>
        <v>5</v>
      </c>
      <c r="Z119" s="553">
        <f>IFERROR(IF(Z115="",0,Z115),"0")+IFERROR(IF(Z116="",0,Z116),"0")+IFERROR(IF(Z117="",0,Z117),"0")+IFERROR(IF(Z118="",0,Z118),"0")</f>
        <v>9.4899999999999998E-2</v>
      </c>
      <c r="AA119" s="554"/>
      <c r="AB119" s="554"/>
      <c r="AC119" s="554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3"/>
      <c r="P120" s="568" t="s">
        <v>71</v>
      </c>
      <c r="Q120" s="569"/>
      <c r="R120" s="569"/>
      <c r="S120" s="569"/>
      <c r="T120" s="569"/>
      <c r="U120" s="569"/>
      <c r="V120" s="570"/>
      <c r="W120" s="37" t="s">
        <v>69</v>
      </c>
      <c r="X120" s="553">
        <f>IFERROR(SUM(X115:X118),"0")</f>
        <v>40.5</v>
      </c>
      <c r="Y120" s="553">
        <f>IFERROR(SUM(Y115:Y118),"0")</f>
        <v>40.5</v>
      </c>
      <c r="Z120" s="37"/>
      <c r="AA120" s="554"/>
      <c r="AB120" s="554"/>
      <c r="AC120" s="554"/>
    </row>
    <row r="121" spans="1:68" ht="14.25" hidden="1" customHeight="1" x14ac:dyDescent="0.25">
      <c r="A121" s="567" t="s">
        <v>169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7"/>
      <c r="AB121" s="547"/>
      <c r="AC121" s="547"/>
    </row>
    <row r="122" spans="1:68" ht="27" hidden="1" customHeight="1" x14ac:dyDescent="0.25">
      <c r="A122" s="54" t="s">
        <v>225</v>
      </c>
      <c r="B122" s="54" t="s">
        <v>226</v>
      </c>
      <c r="C122" s="31">
        <v>4301060357</v>
      </c>
      <c r="D122" s="565">
        <v>4680115882652</v>
      </c>
      <c r="E122" s="56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4301060317</v>
      </c>
      <c r="D123" s="565">
        <v>4680115880238</v>
      </c>
      <c r="E123" s="56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561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8" t="s">
        <v>71</v>
      </c>
      <c r="Q124" s="569"/>
      <c r="R124" s="569"/>
      <c r="S124" s="569"/>
      <c r="T124" s="569"/>
      <c r="U124" s="569"/>
      <c r="V124" s="570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hidden="1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3"/>
      <c r="P125" s="568" t="s">
        <v>71</v>
      </c>
      <c r="Q125" s="569"/>
      <c r="R125" s="569"/>
      <c r="S125" s="569"/>
      <c r="T125" s="569"/>
      <c r="U125" s="569"/>
      <c r="V125" s="570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hidden="1" customHeight="1" x14ac:dyDescent="0.25">
      <c r="A126" s="619" t="s">
        <v>231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6"/>
      <c r="AB126" s="546"/>
      <c r="AC126" s="546"/>
    </row>
    <row r="127" spans="1:68" ht="14.25" hidden="1" customHeight="1" x14ac:dyDescent="0.25">
      <c r="A127" s="567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7"/>
      <c r="AB127" s="547"/>
      <c r="AC127" s="547"/>
    </row>
    <row r="128" spans="1:68" ht="27" hidden="1" customHeight="1" x14ac:dyDescent="0.25">
      <c r="A128" s="54" t="s">
        <v>232</v>
      </c>
      <c r="B128" s="54" t="s">
        <v>233</v>
      </c>
      <c r="C128" s="31">
        <v>4301011562</v>
      </c>
      <c r="D128" s="565">
        <v>4680115882577</v>
      </c>
      <c r="E128" s="56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232</v>
      </c>
      <c r="B129" s="54" t="s">
        <v>235</v>
      </c>
      <c r="C129" s="31">
        <v>4301011564</v>
      </c>
      <c r="D129" s="565">
        <v>4680115882577</v>
      </c>
      <c r="E129" s="56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561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8" t="s">
        <v>71</v>
      </c>
      <c r="Q130" s="569"/>
      <c r="R130" s="569"/>
      <c r="S130" s="569"/>
      <c r="T130" s="569"/>
      <c r="U130" s="569"/>
      <c r="V130" s="570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hidden="1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3"/>
      <c r="P131" s="568" t="s">
        <v>71</v>
      </c>
      <c r="Q131" s="569"/>
      <c r="R131" s="569"/>
      <c r="S131" s="569"/>
      <c r="T131" s="569"/>
      <c r="U131" s="569"/>
      <c r="V131" s="570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hidden="1" customHeight="1" x14ac:dyDescent="0.25">
      <c r="A132" s="567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7"/>
      <c r="AB132" s="547"/>
      <c r="AC132" s="547"/>
    </row>
    <row r="133" spans="1:68" ht="27" hidden="1" customHeight="1" x14ac:dyDescent="0.25">
      <c r="A133" s="54" t="s">
        <v>236</v>
      </c>
      <c r="B133" s="54" t="s">
        <v>237</v>
      </c>
      <c r="C133" s="31">
        <v>4301031235</v>
      </c>
      <c r="D133" s="565">
        <v>4680115883444</v>
      </c>
      <c r="E133" s="56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236</v>
      </c>
      <c r="B134" s="54" t="s">
        <v>239</v>
      </c>
      <c r="C134" s="31">
        <v>4301031234</v>
      </c>
      <c r="D134" s="565">
        <v>4680115883444</v>
      </c>
      <c r="E134" s="56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61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8" t="s">
        <v>71</v>
      </c>
      <c r="Q135" s="569"/>
      <c r="R135" s="569"/>
      <c r="S135" s="569"/>
      <c r="T135" s="569"/>
      <c r="U135" s="569"/>
      <c r="V135" s="570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hidden="1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3"/>
      <c r="P136" s="568" t="s">
        <v>71</v>
      </c>
      <c r="Q136" s="569"/>
      <c r="R136" s="569"/>
      <c r="S136" s="569"/>
      <c r="T136" s="569"/>
      <c r="U136" s="569"/>
      <c r="V136" s="570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hidden="1" customHeight="1" x14ac:dyDescent="0.25">
      <c r="A137" s="567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7"/>
      <c r="AB137" s="547"/>
      <c r="AC137" s="547"/>
    </row>
    <row r="138" spans="1:68" ht="16.5" hidden="1" customHeight="1" x14ac:dyDescent="0.25">
      <c r="A138" s="54" t="s">
        <v>240</v>
      </c>
      <c r="B138" s="54" t="s">
        <v>241</v>
      </c>
      <c r="C138" s="31">
        <v>4301051477</v>
      </c>
      <c r="D138" s="565">
        <v>4680115882584</v>
      </c>
      <c r="E138" s="56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hidden="1" customHeight="1" x14ac:dyDescent="0.25">
      <c r="A139" s="54" t="s">
        <v>240</v>
      </c>
      <c r="B139" s="54" t="s">
        <v>242</v>
      </c>
      <c r="C139" s="31">
        <v>4301051476</v>
      </c>
      <c r="D139" s="565">
        <v>4680115882584</v>
      </c>
      <c r="E139" s="56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61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8" t="s">
        <v>71</v>
      </c>
      <c r="Q140" s="569"/>
      <c r="R140" s="569"/>
      <c r="S140" s="569"/>
      <c r="T140" s="569"/>
      <c r="U140" s="569"/>
      <c r="V140" s="570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hidden="1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3"/>
      <c r="P141" s="568" t="s">
        <v>71</v>
      </c>
      <c r="Q141" s="569"/>
      <c r="R141" s="569"/>
      <c r="S141" s="569"/>
      <c r="T141" s="569"/>
      <c r="U141" s="569"/>
      <c r="V141" s="570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hidden="1" customHeight="1" x14ac:dyDescent="0.25">
      <c r="A142" s="619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6"/>
      <c r="AB142" s="546"/>
      <c r="AC142" s="546"/>
    </row>
    <row r="143" spans="1:68" ht="14.25" hidden="1" customHeight="1" x14ac:dyDescent="0.25">
      <c r="A143" s="567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7"/>
      <c r="AB143" s="547"/>
      <c r="AC143" s="547"/>
    </row>
    <row r="144" spans="1:68" ht="27" hidden="1" customHeight="1" x14ac:dyDescent="0.25">
      <c r="A144" s="54" t="s">
        <v>243</v>
      </c>
      <c r="B144" s="54" t="s">
        <v>244</v>
      </c>
      <c r="C144" s="31">
        <v>4301011705</v>
      </c>
      <c r="D144" s="565">
        <v>4607091384604</v>
      </c>
      <c r="E144" s="56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8" t="s">
        <v>71</v>
      </c>
      <c r="Q145" s="569"/>
      <c r="R145" s="569"/>
      <c r="S145" s="569"/>
      <c r="T145" s="569"/>
      <c r="U145" s="569"/>
      <c r="V145" s="570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8" t="s">
        <v>71</v>
      </c>
      <c r="Q146" s="569"/>
      <c r="R146" s="569"/>
      <c r="S146" s="569"/>
      <c r="T146" s="569"/>
      <c r="U146" s="569"/>
      <c r="V146" s="570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hidden="1" customHeight="1" x14ac:dyDescent="0.25">
      <c r="A147" s="567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7"/>
      <c r="AB147" s="547"/>
      <c r="AC147" s="547"/>
    </row>
    <row r="148" spans="1:68" ht="16.5" hidden="1" customHeight="1" x14ac:dyDescent="0.25">
      <c r="A148" s="54" t="s">
        <v>246</v>
      </c>
      <c r="B148" s="54" t="s">
        <v>247</v>
      </c>
      <c r="C148" s="31">
        <v>4301030895</v>
      </c>
      <c r="D148" s="565">
        <v>4607091387667</v>
      </c>
      <c r="E148" s="56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249</v>
      </c>
      <c r="B149" s="54" t="s">
        <v>250</v>
      </c>
      <c r="C149" s="31">
        <v>4301030961</v>
      </c>
      <c r="D149" s="565">
        <v>4607091387636</v>
      </c>
      <c r="E149" s="56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65">
        <v>4607091382426</v>
      </c>
      <c r="E150" s="56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51">
        <v>18</v>
      </c>
      <c r="Y150" s="552">
        <f>IFERROR(IF(X150="",0,CEILING((X150/$H150),1)*$H150),"")</f>
        <v>18</v>
      </c>
      <c r="Z150" s="36">
        <f>IFERROR(IF(Y150=0,"",ROUNDUP(Y150/H150,0)*0.01898),"")</f>
        <v>3.7960000000000001E-2</v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19.170000000000002</v>
      </c>
      <c r="BN150" s="64">
        <f>IFERROR(Y150*I150/H150,"0")</f>
        <v>19.170000000000002</v>
      </c>
      <c r="BO150" s="64">
        <f>IFERROR(1/J150*(X150/H150),"0")</f>
        <v>3.125E-2</v>
      </c>
      <c r="BP150" s="64">
        <f>IFERROR(1/J150*(Y150/H150),"0")</f>
        <v>3.125E-2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8" t="s">
        <v>71</v>
      </c>
      <c r="Q151" s="569"/>
      <c r="R151" s="569"/>
      <c r="S151" s="569"/>
      <c r="T151" s="569"/>
      <c r="U151" s="569"/>
      <c r="V151" s="570"/>
      <c r="W151" s="37" t="s">
        <v>72</v>
      </c>
      <c r="X151" s="553">
        <f>IFERROR(X148/H148,"0")+IFERROR(X149/H149,"0")+IFERROR(X150/H150,"0")</f>
        <v>2</v>
      </c>
      <c r="Y151" s="553">
        <f>IFERROR(Y148/H148,"0")+IFERROR(Y149/H149,"0")+IFERROR(Y150/H150,"0")</f>
        <v>2</v>
      </c>
      <c r="Z151" s="553">
        <f>IFERROR(IF(Z148="",0,Z148),"0")+IFERROR(IF(Z149="",0,Z149),"0")+IFERROR(IF(Z150="",0,Z150),"0")</f>
        <v>3.7960000000000001E-2</v>
      </c>
      <c r="AA151" s="554"/>
      <c r="AB151" s="554"/>
      <c r="AC151" s="554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8" t="s">
        <v>71</v>
      </c>
      <c r="Q152" s="569"/>
      <c r="R152" s="569"/>
      <c r="S152" s="569"/>
      <c r="T152" s="569"/>
      <c r="U152" s="569"/>
      <c r="V152" s="570"/>
      <c r="W152" s="37" t="s">
        <v>69</v>
      </c>
      <c r="X152" s="553">
        <f>IFERROR(SUM(X148:X150),"0")</f>
        <v>18</v>
      </c>
      <c r="Y152" s="553">
        <f>IFERROR(SUM(Y148:Y150),"0")</f>
        <v>18</v>
      </c>
      <c r="Z152" s="37"/>
      <c r="AA152" s="554"/>
      <c r="AB152" s="554"/>
      <c r="AC152" s="554"/>
    </row>
    <row r="153" spans="1:68" ht="27.75" hidden="1" customHeight="1" x14ac:dyDescent="0.2">
      <c r="A153" s="637" t="s">
        <v>255</v>
      </c>
      <c r="B153" s="638"/>
      <c r="C153" s="638"/>
      <c r="D153" s="638"/>
      <c r="E153" s="638"/>
      <c r="F153" s="638"/>
      <c r="G153" s="638"/>
      <c r="H153" s="638"/>
      <c r="I153" s="638"/>
      <c r="J153" s="638"/>
      <c r="K153" s="638"/>
      <c r="L153" s="638"/>
      <c r="M153" s="638"/>
      <c r="N153" s="638"/>
      <c r="O153" s="638"/>
      <c r="P153" s="638"/>
      <c r="Q153" s="638"/>
      <c r="R153" s="638"/>
      <c r="S153" s="638"/>
      <c r="T153" s="638"/>
      <c r="U153" s="638"/>
      <c r="V153" s="638"/>
      <c r="W153" s="638"/>
      <c r="X153" s="638"/>
      <c r="Y153" s="638"/>
      <c r="Z153" s="638"/>
      <c r="AA153" s="48"/>
      <c r="AB153" s="48"/>
      <c r="AC153" s="48"/>
    </row>
    <row r="154" spans="1:68" ht="16.5" hidden="1" customHeight="1" x14ac:dyDescent="0.25">
      <c r="A154" s="619" t="s">
        <v>256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6"/>
      <c r="AB154" s="546"/>
      <c r="AC154" s="546"/>
    </row>
    <row r="155" spans="1:68" ht="14.25" hidden="1" customHeight="1" x14ac:dyDescent="0.25">
      <c r="A155" s="567" t="s">
        <v>139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7"/>
      <c r="AB155" s="547"/>
      <c r="AC155" s="547"/>
    </row>
    <row r="156" spans="1:68" ht="27" hidden="1" customHeight="1" x14ac:dyDescent="0.25">
      <c r="A156" s="54" t="s">
        <v>257</v>
      </c>
      <c r="B156" s="54" t="s">
        <v>258</v>
      </c>
      <c r="C156" s="31">
        <v>4301020323</v>
      </c>
      <c r="D156" s="565">
        <v>4680115886223</v>
      </c>
      <c r="E156" s="56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8" t="s">
        <v>71</v>
      </c>
      <c r="Q157" s="569"/>
      <c r="R157" s="569"/>
      <c r="S157" s="569"/>
      <c r="T157" s="569"/>
      <c r="U157" s="569"/>
      <c r="V157" s="570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8" t="s">
        <v>71</v>
      </c>
      <c r="Q158" s="569"/>
      <c r="R158" s="569"/>
      <c r="S158" s="569"/>
      <c r="T158" s="569"/>
      <c r="U158" s="569"/>
      <c r="V158" s="570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hidden="1" customHeight="1" x14ac:dyDescent="0.25">
      <c r="A159" s="567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7"/>
      <c r="AB159" s="547"/>
      <c r="AC159" s="547"/>
    </row>
    <row r="160" spans="1:68" ht="27" hidden="1" customHeight="1" x14ac:dyDescent="0.25">
      <c r="A160" s="54" t="s">
        <v>260</v>
      </c>
      <c r="B160" s="54" t="s">
        <v>261</v>
      </c>
      <c r="C160" s="31">
        <v>4301031191</v>
      </c>
      <c r="D160" s="565">
        <v>4680115880993</v>
      </c>
      <c r="E160" s="56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4301031204</v>
      </c>
      <c r="D161" s="565">
        <v>4680115881761</v>
      </c>
      <c r="E161" s="56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4301031201</v>
      </c>
      <c r="D162" s="565">
        <v>4680115881563</v>
      </c>
      <c r="E162" s="56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269</v>
      </c>
      <c r="B163" s="54" t="s">
        <v>270</v>
      </c>
      <c r="C163" s="31">
        <v>4301031199</v>
      </c>
      <c r="D163" s="565">
        <v>4680115880986</v>
      </c>
      <c r="E163" s="56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4301031205</v>
      </c>
      <c r="D164" s="565">
        <v>4680115881785</v>
      </c>
      <c r="E164" s="56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4301031399</v>
      </c>
      <c r="D165" s="565">
        <v>4680115886537</v>
      </c>
      <c r="E165" s="56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276</v>
      </c>
      <c r="B166" s="54" t="s">
        <v>277</v>
      </c>
      <c r="C166" s="31">
        <v>4301031202</v>
      </c>
      <c r="D166" s="565">
        <v>4680115881679</v>
      </c>
      <c r="E166" s="56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4301031158</v>
      </c>
      <c r="D167" s="565">
        <v>4680115880191</v>
      </c>
      <c r="E167" s="56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280</v>
      </c>
      <c r="B168" s="54" t="s">
        <v>281</v>
      </c>
      <c r="C168" s="31">
        <v>4301031245</v>
      </c>
      <c r="D168" s="565">
        <v>4680115883963</v>
      </c>
      <c r="E168" s="56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hidden="1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8" t="s">
        <v>71</v>
      </c>
      <c r="Q169" s="569"/>
      <c r="R169" s="569"/>
      <c r="S169" s="569"/>
      <c r="T169" s="569"/>
      <c r="U169" s="569"/>
      <c r="V169" s="570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hidden="1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8" t="s">
        <v>71</v>
      </c>
      <c r="Q170" s="569"/>
      <c r="R170" s="569"/>
      <c r="S170" s="569"/>
      <c r="T170" s="569"/>
      <c r="U170" s="569"/>
      <c r="V170" s="570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hidden="1" customHeight="1" x14ac:dyDescent="0.25">
      <c r="A171" s="567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7"/>
      <c r="AB171" s="547"/>
      <c r="AC171" s="547"/>
    </row>
    <row r="172" spans="1:68" ht="27" hidden="1" customHeight="1" x14ac:dyDescent="0.25">
      <c r="A172" s="54" t="s">
        <v>283</v>
      </c>
      <c r="B172" s="54" t="s">
        <v>284</v>
      </c>
      <c r="C172" s="31">
        <v>4301032053</v>
      </c>
      <c r="D172" s="565">
        <v>4680115886780</v>
      </c>
      <c r="E172" s="56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288</v>
      </c>
      <c r="B173" s="54" t="s">
        <v>289</v>
      </c>
      <c r="C173" s="31">
        <v>4301032051</v>
      </c>
      <c r="D173" s="565">
        <v>4680115886742</v>
      </c>
      <c r="E173" s="56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291</v>
      </c>
      <c r="B174" s="54" t="s">
        <v>292</v>
      </c>
      <c r="C174" s="31">
        <v>4301032052</v>
      </c>
      <c r="D174" s="565">
        <v>4680115886766</v>
      </c>
      <c r="E174" s="56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8" t="s">
        <v>71</v>
      </c>
      <c r="Q175" s="569"/>
      <c r="R175" s="569"/>
      <c r="S175" s="569"/>
      <c r="T175" s="569"/>
      <c r="U175" s="569"/>
      <c r="V175" s="570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hidden="1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8" t="s">
        <v>71</v>
      </c>
      <c r="Q176" s="569"/>
      <c r="R176" s="569"/>
      <c r="S176" s="569"/>
      <c r="T176" s="569"/>
      <c r="U176" s="569"/>
      <c r="V176" s="570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hidden="1" customHeight="1" x14ac:dyDescent="0.25">
      <c r="A177" s="567" t="s">
        <v>293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7"/>
      <c r="AB177" s="547"/>
      <c r="AC177" s="547"/>
    </row>
    <row r="178" spans="1:68" ht="27" hidden="1" customHeight="1" x14ac:dyDescent="0.25">
      <c r="A178" s="54" t="s">
        <v>294</v>
      </c>
      <c r="B178" s="54" t="s">
        <v>295</v>
      </c>
      <c r="C178" s="31">
        <v>4301170013</v>
      </c>
      <c r="D178" s="565">
        <v>4680115886797</v>
      </c>
      <c r="E178" s="56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8" t="s">
        <v>71</v>
      </c>
      <c r="Q179" s="569"/>
      <c r="R179" s="569"/>
      <c r="S179" s="569"/>
      <c r="T179" s="569"/>
      <c r="U179" s="569"/>
      <c r="V179" s="570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hidden="1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8" t="s">
        <v>71</v>
      </c>
      <c r="Q180" s="569"/>
      <c r="R180" s="569"/>
      <c r="S180" s="569"/>
      <c r="T180" s="569"/>
      <c r="U180" s="569"/>
      <c r="V180" s="570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hidden="1" customHeight="1" x14ac:dyDescent="0.25">
      <c r="A181" s="619" t="s">
        <v>296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6"/>
      <c r="AB181" s="546"/>
      <c r="AC181" s="546"/>
    </row>
    <row r="182" spans="1:68" ht="14.25" hidden="1" customHeight="1" x14ac:dyDescent="0.25">
      <c r="A182" s="567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7"/>
      <c r="AB182" s="547"/>
      <c r="AC182" s="547"/>
    </row>
    <row r="183" spans="1:68" ht="16.5" hidden="1" customHeight="1" x14ac:dyDescent="0.25">
      <c r="A183" s="54" t="s">
        <v>297</v>
      </c>
      <c r="B183" s="54" t="s">
        <v>298</v>
      </c>
      <c r="C183" s="31">
        <v>4301011450</v>
      </c>
      <c r="D183" s="565">
        <v>4680115881402</v>
      </c>
      <c r="E183" s="56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300</v>
      </c>
      <c r="B184" s="54" t="s">
        <v>301</v>
      </c>
      <c r="C184" s="31">
        <v>4301011768</v>
      </c>
      <c r="D184" s="565">
        <v>4680115881396</v>
      </c>
      <c r="E184" s="56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8" t="s">
        <v>71</v>
      </c>
      <c r="Q185" s="569"/>
      <c r="R185" s="569"/>
      <c r="S185" s="569"/>
      <c r="T185" s="569"/>
      <c r="U185" s="569"/>
      <c r="V185" s="570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8" t="s">
        <v>71</v>
      </c>
      <c r="Q186" s="569"/>
      <c r="R186" s="569"/>
      <c r="S186" s="569"/>
      <c r="T186" s="569"/>
      <c r="U186" s="569"/>
      <c r="V186" s="570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hidden="1" customHeight="1" x14ac:dyDescent="0.25">
      <c r="A187" s="567" t="s">
        <v>139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7"/>
      <c r="AB187" s="547"/>
      <c r="AC187" s="547"/>
    </row>
    <row r="188" spans="1:68" ht="16.5" hidden="1" customHeight="1" x14ac:dyDescent="0.25">
      <c r="A188" s="54" t="s">
        <v>302</v>
      </c>
      <c r="B188" s="54" t="s">
        <v>303</v>
      </c>
      <c r="C188" s="31">
        <v>4301020262</v>
      </c>
      <c r="D188" s="565">
        <v>4680115882935</v>
      </c>
      <c r="E188" s="56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8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305</v>
      </c>
      <c r="B189" s="54" t="s">
        <v>306</v>
      </c>
      <c r="C189" s="31">
        <v>4301020220</v>
      </c>
      <c r="D189" s="565">
        <v>4680115880764</v>
      </c>
      <c r="E189" s="56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8" t="s">
        <v>71</v>
      </c>
      <c r="Q190" s="569"/>
      <c r="R190" s="569"/>
      <c r="S190" s="569"/>
      <c r="T190" s="569"/>
      <c r="U190" s="569"/>
      <c r="V190" s="570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8" t="s">
        <v>71</v>
      </c>
      <c r="Q191" s="569"/>
      <c r="R191" s="569"/>
      <c r="S191" s="569"/>
      <c r="T191" s="569"/>
      <c r="U191" s="569"/>
      <c r="V191" s="570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hidden="1" customHeight="1" x14ac:dyDescent="0.25">
      <c r="A192" s="567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7"/>
      <c r="AB192" s="547"/>
      <c r="AC192" s="547"/>
    </row>
    <row r="193" spans="1:68" ht="27" hidden="1" customHeight="1" x14ac:dyDescent="0.25">
      <c r="A193" s="54" t="s">
        <v>307</v>
      </c>
      <c r="B193" s="54" t="s">
        <v>308</v>
      </c>
      <c r="C193" s="31">
        <v>4301031224</v>
      </c>
      <c r="D193" s="565">
        <v>4680115882683</v>
      </c>
      <c r="E193" s="56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hidden="1" customHeight="1" x14ac:dyDescent="0.25">
      <c r="A194" s="54" t="s">
        <v>310</v>
      </c>
      <c r="B194" s="54" t="s">
        <v>311</v>
      </c>
      <c r="C194" s="31">
        <v>4301031230</v>
      </c>
      <c r="D194" s="565">
        <v>4680115882690</v>
      </c>
      <c r="E194" s="56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4301031220</v>
      </c>
      <c r="D195" s="565">
        <v>4680115882669</v>
      </c>
      <c r="E195" s="56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4301031221</v>
      </c>
      <c r="D196" s="565">
        <v>4680115882676</v>
      </c>
      <c r="E196" s="56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319</v>
      </c>
      <c r="B197" s="54" t="s">
        <v>320</v>
      </c>
      <c r="C197" s="31">
        <v>4301031223</v>
      </c>
      <c r="D197" s="565">
        <v>4680115884014</v>
      </c>
      <c r="E197" s="56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4301031222</v>
      </c>
      <c r="D198" s="565">
        <v>4680115884007</v>
      </c>
      <c r="E198" s="56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4301031229</v>
      </c>
      <c r="D199" s="565">
        <v>4680115884038</v>
      </c>
      <c r="E199" s="56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4301031225</v>
      </c>
      <c r="D200" s="565">
        <v>4680115884021</v>
      </c>
      <c r="E200" s="56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hidden="1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8" t="s">
        <v>71</v>
      </c>
      <c r="Q201" s="569"/>
      <c r="R201" s="569"/>
      <c r="S201" s="569"/>
      <c r="T201" s="569"/>
      <c r="U201" s="569"/>
      <c r="V201" s="570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hidden="1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8" t="s">
        <v>71</v>
      </c>
      <c r="Q202" s="569"/>
      <c r="R202" s="569"/>
      <c r="S202" s="569"/>
      <c r="T202" s="569"/>
      <c r="U202" s="569"/>
      <c r="V202" s="570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hidden="1" customHeight="1" x14ac:dyDescent="0.25">
      <c r="A203" s="567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7"/>
      <c r="AB203" s="547"/>
      <c r="AC203" s="547"/>
    </row>
    <row r="204" spans="1:68" ht="27" hidden="1" customHeight="1" x14ac:dyDescent="0.25">
      <c r="A204" s="54" t="s">
        <v>327</v>
      </c>
      <c r="B204" s="54" t="s">
        <v>328</v>
      </c>
      <c r="C204" s="31">
        <v>4301051408</v>
      </c>
      <c r="D204" s="565">
        <v>4680115881594</v>
      </c>
      <c r="E204" s="56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4301051411</v>
      </c>
      <c r="D205" s="565">
        <v>4680115881617</v>
      </c>
      <c r="E205" s="56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333</v>
      </c>
      <c r="B206" s="54" t="s">
        <v>334</v>
      </c>
      <c r="C206" s="31">
        <v>4301051656</v>
      </c>
      <c r="D206" s="565">
        <v>4680115880573</v>
      </c>
      <c r="E206" s="56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4301051407</v>
      </c>
      <c r="D207" s="565">
        <v>4680115882195</v>
      </c>
      <c r="E207" s="56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4301051752</v>
      </c>
      <c r="D208" s="565">
        <v>4680115882607</v>
      </c>
      <c r="E208" s="56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4301051666</v>
      </c>
      <c r="D209" s="565">
        <v>4680115880092</v>
      </c>
      <c r="E209" s="56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4301051668</v>
      </c>
      <c r="D210" s="565">
        <v>4680115880221</v>
      </c>
      <c r="E210" s="56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7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4301051945</v>
      </c>
      <c r="D211" s="565">
        <v>4680115880504</v>
      </c>
      <c r="E211" s="56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6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4301051410</v>
      </c>
      <c r="D212" s="565">
        <v>4680115882164</v>
      </c>
      <c r="E212" s="56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65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hidden="1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8" t="s">
        <v>71</v>
      </c>
      <c r="Q213" s="569"/>
      <c r="R213" s="569"/>
      <c r="S213" s="569"/>
      <c r="T213" s="569"/>
      <c r="U213" s="569"/>
      <c r="V213" s="570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hidden="1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8" t="s">
        <v>71</v>
      </c>
      <c r="Q214" s="569"/>
      <c r="R214" s="569"/>
      <c r="S214" s="569"/>
      <c r="T214" s="569"/>
      <c r="U214" s="569"/>
      <c r="V214" s="570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hidden="1" customHeight="1" x14ac:dyDescent="0.25">
      <c r="A215" s="567" t="s">
        <v>169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7"/>
      <c r="AB215" s="547"/>
      <c r="AC215" s="547"/>
    </row>
    <row r="216" spans="1:68" ht="27" hidden="1" customHeight="1" x14ac:dyDescent="0.25">
      <c r="A216" s="54" t="s">
        <v>350</v>
      </c>
      <c r="B216" s="54" t="s">
        <v>351</v>
      </c>
      <c r="C216" s="31">
        <v>4301060463</v>
      </c>
      <c r="D216" s="565">
        <v>4680115880818</v>
      </c>
      <c r="E216" s="56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4301060389</v>
      </c>
      <c r="D217" s="565">
        <v>4680115880801</v>
      </c>
      <c r="E217" s="56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8" t="s">
        <v>71</v>
      </c>
      <c r="Q218" s="569"/>
      <c r="R218" s="569"/>
      <c r="S218" s="569"/>
      <c r="T218" s="569"/>
      <c r="U218" s="569"/>
      <c r="V218" s="570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hidden="1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8" t="s">
        <v>71</v>
      </c>
      <c r="Q219" s="569"/>
      <c r="R219" s="569"/>
      <c r="S219" s="569"/>
      <c r="T219" s="569"/>
      <c r="U219" s="569"/>
      <c r="V219" s="570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hidden="1" customHeight="1" x14ac:dyDescent="0.25">
      <c r="A220" s="619" t="s">
        <v>356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6"/>
      <c r="AB220" s="546"/>
      <c r="AC220" s="546"/>
    </row>
    <row r="221" spans="1:68" ht="14.25" hidden="1" customHeight="1" x14ac:dyDescent="0.25">
      <c r="A221" s="567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7"/>
      <c r="AB221" s="547"/>
      <c r="AC221" s="547"/>
    </row>
    <row r="222" spans="1:68" ht="27" hidden="1" customHeight="1" x14ac:dyDescent="0.25">
      <c r="A222" s="54" t="s">
        <v>357</v>
      </c>
      <c r="B222" s="54" t="s">
        <v>358</v>
      </c>
      <c r="C222" s="31">
        <v>4301011826</v>
      </c>
      <c r="D222" s="565">
        <v>4680115884137</v>
      </c>
      <c r="E222" s="56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360</v>
      </c>
      <c r="B223" s="54" t="s">
        <v>361</v>
      </c>
      <c r="C223" s="31">
        <v>4301011724</v>
      </c>
      <c r="D223" s="565">
        <v>4680115884236</v>
      </c>
      <c r="E223" s="56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363</v>
      </c>
      <c r="B224" s="54" t="s">
        <v>364</v>
      </c>
      <c r="C224" s="31">
        <v>4301011721</v>
      </c>
      <c r="D224" s="565">
        <v>4680115884175</v>
      </c>
      <c r="E224" s="56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4301011824</v>
      </c>
      <c r="D225" s="565">
        <v>4680115884144</v>
      </c>
      <c r="E225" s="56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368</v>
      </c>
      <c r="C226" s="31">
        <v>4301012196</v>
      </c>
      <c r="D226" s="565">
        <v>4680115884144</v>
      </c>
      <c r="E226" s="56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369</v>
      </c>
      <c r="Q226" s="556"/>
      <c r="R226" s="556"/>
      <c r="S226" s="556"/>
      <c r="T226" s="557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4301012149</v>
      </c>
      <c r="D227" s="565">
        <v>4680115886551</v>
      </c>
      <c r="E227" s="56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4301011726</v>
      </c>
      <c r="D228" s="565">
        <v>4680115884182</v>
      </c>
      <c r="E228" s="56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4301011722</v>
      </c>
      <c r="D229" s="565">
        <v>4680115884205</v>
      </c>
      <c r="E229" s="56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375</v>
      </c>
      <c r="B230" s="54" t="s">
        <v>378</v>
      </c>
      <c r="C230" s="31">
        <v>4301012195</v>
      </c>
      <c r="D230" s="565">
        <v>4680115884205</v>
      </c>
      <c r="E230" s="56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735" t="s">
        <v>379</v>
      </c>
      <c r="Q230" s="556"/>
      <c r="R230" s="556"/>
      <c r="S230" s="556"/>
      <c r="T230" s="557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hidden="1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hidden="1" customHeight="1" x14ac:dyDescent="0.25">
      <c r="A233" s="567" t="s">
        <v>139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7"/>
      <c r="AB233" s="547"/>
      <c r="AC233" s="54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65">
        <v>4680115885981</v>
      </c>
      <c r="E234" s="56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hidden="1" customHeight="1" x14ac:dyDescent="0.25">
      <c r="A237" s="567" t="s">
        <v>383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7"/>
      <c r="AB237" s="547"/>
      <c r="AC237" s="54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65">
        <v>4680115886803</v>
      </c>
      <c r="E238" s="56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386</v>
      </c>
      <c r="Q238" s="556"/>
      <c r="R238" s="556"/>
      <c r="S238" s="556"/>
      <c r="T238" s="557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hidden="1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hidden="1" customHeight="1" x14ac:dyDescent="0.25">
      <c r="A241" s="567" t="s">
        <v>388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7"/>
      <c r="AB241" s="547"/>
      <c r="AC241" s="54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65">
        <v>4680115886704</v>
      </c>
      <c r="E242" s="56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65">
        <v>4680115886681</v>
      </c>
      <c r="E243" s="56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12" t="s">
        <v>394</v>
      </c>
      <c r="Q243" s="556"/>
      <c r="R243" s="556"/>
      <c r="S243" s="556"/>
      <c r="T243" s="557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65">
        <v>4680115886735</v>
      </c>
      <c r="E244" s="56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61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4301041005</v>
      </c>
      <c r="D245" s="565">
        <v>4680115886711</v>
      </c>
      <c r="E245" s="56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64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1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3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hidden="1" customHeight="1" x14ac:dyDescent="0.25">
      <c r="A248" s="619" t="s">
        <v>399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6"/>
      <c r="AB248" s="546"/>
      <c r="AC248" s="546"/>
    </row>
    <row r="249" spans="1:68" ht="14.25" hidden="1" customHeight="1" x14ac:dyDescent="0.25">
      <c r="A249" s="567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7"/>
      <c r="AB249" s="547"/>
      <c r="AC249" s="547"/>
    </row>
    <row r="250" spans="1:68" ht="27" hidden="1" customHeight="1" x14ac:dyDescent="0.25">
      <c r="A250" s="54" t="s">
        <v>400</v>
      </c>
      <c r="B250" s="54" t="s">
        <v>401</v>
      </c>
      <c r="C250" s="31">
        <v>4301011855</v>
      </c>
      <c r="D250" s="565">
        <v>4680115885837</v>
      </c>
      <c r="E250" s="56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403</v>
      </c>
      <c r="B251" s="54" t="s">
        <v>404</v>
      </c>
      <c r="C251" s="31">
        <v>4301011853</v>
      </c>
      <c r="D251" s="565">
        <v>4680115885851</v>
      </c>
      <c r="E251" s="56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409</v>
      </c>
      <c r="B253" s="54" t="s">
        <v>410</v>
      </c>
      <c r="C253" s="31">
        <v>4301011852</v>
      </c>
      <c r="D253" s="565">
        <v>4680115885844</v>
      </c>
      <c r="E253" s="56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412</v>
      </c>
      <c r="B254" s="54" t="s">
        <v>413</v>
      </c>
      <c r="C254" s="31">
        <v>4301011851</v>
      </c>
      <c r="D254" s="565">
        <v>4680115885820</v>
      </c>
      <c r="E254" s="56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3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hidden="1" customHeight="1" x14ac:dyDescent="0.25">
      <c r="A257" s="619" t="s">
        <v>415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6"/>
      <c r="AB257" s="546"/>
      <c r="AC257" s="546"/>
    </row>
    <row r="258" spans="1:68" ht="14.25" hidden="1" customHeight="1" x14ac:dyDescent="0.25">
      <c r="A258" s="567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7"/>
      <c r="AB258" s="547"/>
      <c r="AC258" s="547"/>
    </row>
    <row r="259" spans="1:68" ht="27" hidden="1" customHeight="1" x14ac:dyDescent="0.25">
      <c r="A259" s="54" t="s">
        <v>416</v>
      </c>
      <c r="B259" s="54" t="s">
        <v>417</v>
      </c>
      <c r="C259" s="31">
        <v>4301011223</v>
      </c>
      <c r="D259" s="565">
        <v>4607091383423</v>
      </c>
      <c r="E259" s="56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418</v>
      </c>
      <c r="B260" s="54" t="s">
        <v>419</v>
      </c>
      <c r="C260" s="31">
        <v>4301012199</v>
      </c>
      <c r="D260" s="565">
        <v>4680115886957</v>
      </c>
      <c r="E260" s="56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648" t="s">
        <v>420</v>
      </c>
      <c r="Q260" s="556"/>
      <c r="R260" s="556"/>
      <c r="S260" s="556"/>
      <c r="T260" s="557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422</v>
      </c>
      <c r="B261" s="54" t="s">
        <v>423</v>
      </c>
      <c r="C261" s="31">
        <v>4301012098</v>
      </c>
      <c r="D261" s="565">
        <v>4680115885660</v>
      </c>
      <c r="E261" s="56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425</v>
      </c>
      <c r="B262" s="54" t="s">
        <v>426</v>
      </c>
      <c r="C262" s="31">
        <v>4301012176</v>
      </c>
      <c r="D262" s="565">
        <v>4680115886773</v>
      </c>
      <c r="E262" s="56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6" t="s">
        <v>427</v>
      </c>
      <c r="Q262" s="556"/>
      <c r="R262" s="556"/>
      <c r="S262" s="556"/>
      <c r="T262" s="557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3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hidden="1" customHeight="1" x14ac:dyDescent="0.25">
      <c r="A265" s="619" t="s">
        <v>429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6"/>
      <c r="AB265" s="546"/>
      <c r="AC265" s="546"/>
    </row>
    <row r="266" spans="1:68" ht="14.25" hidden="1" customHeight="1" x14ac:dyDescent="0.25">
      <c r="A266" s="567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7"/>
      <c r="AB266" s="547"/>
      <c r="AC266" s="547"/>
    </row>
    <row r="267" spans="1:68" ht="27" hidden="1" customHeight="1" x14ac:dyDescent="0.25">
      <c r="A267" s="54" t="s">
        <v>430</v>
      </c>
      <c r="B267" s="54" t="s">
        <v>431</v>
      </c>
      <c r="C267" s="31">
        <v>4301051893</v>
      </c>
      <c r="D267" s="565">
        <v>4680115886186</v>
      </c>
      <c r="E267" s="56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433</v>
      </c>
      <c r="B268" s="54" t="s">
        <v>434</v>
      </c>
      <c r="C268" s="31">
        <v>4301051795</v>
      </c>
      <c r="D268" s="565">
        <v>4680115881228</v>
      </c>
      <c r="E268" s="56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7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436</v>
      </c>
      <c r="B269" s="54" t="s">
        <v>437</v>
      </c>
      <c r="C269" s="31">
        <v>4301051388</v>
      </c>
      <c r="D269" s="565">
        <v>4680115881211</v>
      </c>
      <c r="E269" s="56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1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3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hidden="1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hidden="1" customHeight="1" x14ac:dyDescent="0.25">
      <c r="A272" s="619" t="s">
        <v>439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6"/>
      <c r="AB272" s="546"/>
      <c r="AC272" s="546"/>
    </row>
    <row r="273" spans="1:68" ht="14.25" hidden="1" customHeight="1" x14ac:dyDescent="0.25">
      <c r="A273" s="567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7"/>
      <c r="AB273" s="547"/>
      <c r="AC273" s="547"/>
    </row>
    <row r="274" spans="1:68" ht="27" hidden="1" customHeight="1" x14ac:dyDescent="0.25">
      <c r="A274" s="54" t="s">
        <v>440</v>
      </c>
      <c r="B274" s="54" t="s">
        <v>441</v>
      </c>
      <c r="C274" s="31">
        <v>4301031307</v>
      </c>
      <c r="D274" s="565">
        <v>4680115880344</v>
      </c>
      <c r="E274" s="56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3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hidden="1" customHeight="1" x14ac:dyDescent="0.25">
      <c r="A277" s="567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7"/>
      <c r="AB277" s="547"/>
      <c r="AC277" s="547"/>
    </row>
    <row r="278" spans="1:68" ht="27" hidden="1" customHeight="1" x14ac:dyDescent="0.25">
      <c r="A278" s="54" t="s">
        <v>443</v>
      </c>
      <c r="B278" s="54" t="s">
        <v>444</v>
      </c>
      <c r="C278" s="31">
        <v>4301051782</v>
      </c>
      <c r="D278" s="565">
        <v>4680115884618</v>
      </c>
      <c r="E278" s="56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3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hidden="1" customHeight="1" x14ac:dyDescent="0.25">
      <c r="A281" s="619" t="s">
        <v>446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6"/>
      <c r="AB281" s="546"/>
      <c r="AC281" s="546"/>
    </row>
    <row r="282" spans="1:68" ht="14.25" hidden="1" customHeight="1" x14ac:dyDescent="0.25">
      <c r="A282" s="567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7"/>
      <c r="AB282" s="547"/>
      <c r="AC282" s="547"/>
    </row>
    <row r="283" spans="1:68" ht="27" hidden="1" customHeight="1" x14ac:dyDescent="0.25">
      <c r="A283" s="54" t="s">
        <v>447</v>
      </c>
      <c r="B283" s="54" t="s">
        <v>448</v>
      </c>
      <c r="C283" s="31">
        <v>4301011662</v>
      </c>
      <c r="D283" s="565">
        <v>4680115883703</v>
      </c>
      <c r="E283" s="56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3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hidden="1" customHeight="1" x14ac:dyDescent="0.25">
      <c r="A286" s="619" t="s">
        <v>451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6"/>
      <c r="AB286" s="546"/>
      <c r="AC286" s="546"/>
    </row>
    <row r="287" spans="1:68" ht="14.25" hidden="1" customHeight="1" x14ac:dyDescent="0.25">
      <c r="A287" s="567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7"/>
      <c r="AB287" s="547"/>
      <c r="AC287" s="547"/>
    </row>
    <row r="288" spans="1:68" ht="27" hidden="1" customHeight="1" x14ac:dyDescent="0.25">
      <c r="A288" s="54" t="s">
        <v>452</v>
      </c>
      <c r="B288" s="54" t="s">
        <v>453</v>
      </c>
      <c r="C288" s="31">
        <v>4301012126</v>
      </c>
      <c r="D288" s="565">
        <v>4607091386004</v>
      </c>
      <c r="E288" s="56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65">
        <v>4680115885615</v>
      </c>
      <c r="E289" s="56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51">
        <v>21.6</v>
      </c>
      <c r="Y289" s="552">
        <f t="shared" si="33"/>
        <v>21.6</v>
      </c>
      <c r="Z289" s="36">
        <f>IFERROR(IF(Y289=0,"",ROUNDUP(Y289/H289,0)*0.01898),"")</f>
        <v>3.7960000000000001E-2</v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22.47</v>
      </c>
      <c r="BN289" s="64">
        <f t="shared" si="35"/>
        <v>22.47</v>
      </c>
      <c r="BO289" s="64">
        <f t="shared" si="36"/>
        <v>3.125E-2</v>
      </c>
      <c r="BP289" s="64">
        <f t="shared" si="37"/>
        <v>3.125E-2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65">
        <v>4680115885646</v>
      </c>
      <c r="E290" s="56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4301012016</v>
      </c>
      <c r="D291" s="565">
        <v>4680115885554</v>
      </c>
      <c r="E291" s="56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65">
        <v>4680115885622</v>
      </c>
      <c r="E292" s="56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51">
        <v>8</v>
      </c>
      <c r="Y292" s="552">
        <f t="shared" si="33"/>
        <v>8</v>
      </c>
      <c r="Z292" s="36">
        <f>IFERROR(IF(Y292=0,"",ROUNDUP(Y292/H292,0)*0.00902),"")</f>
        <v>1.804E-2</v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8.42</v>
      </c>
      <c r="BN292" s="64">
        <f t="shared" si="35"/>
        <v>8.42</v>
      </c>
      <c r="BO292" s="64">
        <f t="shared" si="36"/>
        <v>1.5151515151515152E-2</v>
      </c>
      <c r="BP292" s="64">
        <f t="shared" si="37"/>
        <v>1.5151515151515152E-2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4301011859</v>
      </c>
      <c r="D293" s="565">
        <v>4680115885608</v>
      </c>
      <c r="E293" s="56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1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3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53">
        <f>IFERROR(X288/H288,"0")+IFERROR(X289/H289,"0")+IFERROR(X290/H290,"0")+IFERROR(X291/H291,"0")+IFERROR(X292/H292,"0")+IFERROR(X293/H293,"0")</f>
        <v>4</v>
      </c>
      <c r="Y294" s="553">
        <f>IFERROR(Y288/H288,"0")+IFERROR(Y289/H289,"0")+IFERROR(Y290/H290,"0")+IFERROR(Y291/H291,"0")+IFERROR(Y292/H292,"0")+IFERROR(Y293/H293,"0")</f>
        <v>4</v>
      </c>
      <c r="Z294" s="553">
        <f>IFERROR(IF(Z288="",0,Z288),"0")+IFERROR(IF(Z289="",0,Z289),"0")+IFERROR(IF(Z290="",0,Z290),"0")+IFERROR(IF(Z291="",0,Z291),"0")+IFERROR(IF(Z292="",0,Z292),"0")+IFERROR(IF(Z293="",0,Z293),"0")</f>
        <v>5.6000000000000001E-2</v>
      </c>
      <c r="AA294" s="554"/>
      <c r="AB294" s="554"/>
      <c r="AC294" s="554"/>
    </row>
    <row r="295" spans="1:68" x14ac:dyDescent="0.2">
      <c r="A295" s="562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53">
        <f>IFERROR(SUM(X288:X293),"0")</f>
        <v>29.6</v>
      </c>
      <c r="Y295" s="553">
        <f>IFERROR(SUM(Y288:Y293),"0")</f>
        <v>29.6</v>
      </c>
      <c r="Z295" s="37"/>
      <c r="AA295" s="554"/>
      <c r="AB295" s="554"/>
      <c r="AC295" s="554"/>
    </row>
    <row r="296" spans="1:68" ht="14.25" hidden="1" customHeight="1" x14ac:dyDescent="0.25">
      <c r="A296" s="567" t="s">
        <v>64</v>
      </c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2"/>
      <c r="P296" s="562"/>
      <c r="Q296" s="562"/>
      <c r="R296" s="562"/>
      <c r="S296" s="562"/>
      <c r="T296" s="562"/>
      <c r="U296" s="562"/>
      <c r="V296" s="562"/>
      <c r="W296" s="562"/>
      <c r="X296" s="562"/>
      <c r="Y296" s="562"/>
      <c r="Z296" s="562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65">
        <v>4607091387193</v>
      </c>
      <c r="E297" s="56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51">
        <v>200</v>
      </c>
      <c r="Y297" s="552">
        <f t="shared" ref="Y297:Y303" si="38">IFERROR(IF(X297="",0,CEILING((X297/$H297),1)*$H297),"")</f>
        <v>201.60000000000002</v>
      </c>
      <c r="Z297" s="36">
        <f>IFERROR(IF(Y297=0,"",ROUNDUP(Y297/H297,0)*0.00902),"")</f>
        <v>0.43296000000000001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212.85714285714286</v>
      </c>
      <c r="BN297" s="64">
        <f t="shared" ref="BN297:BN303" si="40">IFERROR(Y297*I297/H297,"0")</f>
        <v>214.56</v>
      </c>
      <c r="BO297" s="64">
        <f t="shared" ref="BO297:BO303" si="41">IFERROR(1/J297*(X297/H297),"0")</f>
        <v>0.36075036075036077</v>
      </c>
      <c r="BP297" s="64">
        <f t="shared" ref="BP297:BP303" si="42">IFERROR(1/J297*(Y297/H297),"0")</f>
        <v>0.36363636363636365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65">
        <v>4607091387230</v>
      </c>
      <c r="E298" s="56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51">
        <v>200</v>
      </c>
      <c r="Y298" s="552">
        <f t="shared" si="38"/>
        <v>201.60000000000002</v>
      </c>
      <c r="Z298" s="36">
        <f>IFERROR(IF(Y298=0,"",ROUNDUP(Y298/H298,0)*0.00902),"")</f>
        <v>0.43296000000000001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212.85714285714286</v>
      </c>
      <c r="BN298" s="64">
        <f t="shared" si="40"/>
        <v>214.56</v>
      </c>
      <c r="BO298" s="64">
        <f t="shared" si="41"/>
        <v>0.36075036075036077</v>
      </c>
      <c r="BP298" s="64">
        <f t="shared" si="42"/>
        <v>0.36363636363636365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4301031154</v>
      </c>
      <c r="D299" s="565">
        <v>4607091387292</v>
      </c>
      <c r="E299" s="56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hidden="1" customHeight="1" x14ac:dyDescent="0.25">
      <c r="A300" s="54" t="s">
        <v>478</v>
      </c>
      <c r="B300" s="54" t="s">
        <v>479</v>
      </c>
      <c r="C300" s="31">
        <v>4301031152</v>
      </c>
      <c r="D300" s="565">
        <v>4607091387285</v>
      </c>
      <c r="E300" s="56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4301031305</v>
      </c>
      <c r="D301" s="565">
        <v>4607091389845</v>
      </c>
      <c r="E301" s="56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4301031306</v>
      </c>
      <c r="D302" s="565">
        <v>4680115882881</v>
      </c>
      <c r="E302" s="56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6"/>
      <c r="R302" s="556"/>
      <c r="S302" s="556"/>
      <c r="T302" s="557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4301031066</v>
      </c>
      <c r="D303" s="565">
        <v>4607091383836</v>
      </c>
      <c r="E303" s="56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6"/>
      <c r="R303" s="556"/>
      <c r="S303" s="556"/>
      <c r="T303" s="557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1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3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53">
        <f>IFERROR(X297/H297,"0")+IFERROR(X298/H298,"0")+IFERROR(X299/H299,"0")+IFERROR(X300/H300,"0")+IFERROR(X301/H301,"0")+IFERROR(X302/H302,"0")+IFERROR(X303/H303,"0")</f>
        <v>95.238095238095241</v>
      </c>
      <c r="Y304" s="553">
        <f>IFERROR(Y297/H297,"0")+IFERROR(Y298/H298,"0")+IFERROR(Y299/H299,"0")+IFERROR(Y300/H300,"0")+IFERROR(Y301/H301,"0")+IFERROR(Y302/H302,"0")+IFERROR(Y303/H303,"0")</f>
        <v>96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0.86592000000000002</v>
      </c>
      <c r="AA304" s="554"/>
      <c r="AB304" s="554"/>
      <c r="AC304" s="554"/>
    </row>
    <row r="305" spans="1:68" x14ac:dyDescent="0.2">
      <c r="A305" s="562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53">
        <f>IFERROR(SUM(X297:X303),"0")</f>
        <v>400</v>
      </c>
      <c r="Y305" s="553">
        <f>IFERROR(SUM(Y297:Y303),"0")</f>
        <v>403.20000000000005</v>
      </c>
      <c r="Z305" s="37"/>
      <c r="AA305" s="554"/>
      <c r="AB305" s="554"/>
      <c r="AC305" s="554"/>
    </row>
    <row r="306" spans="1:68" ht="14.25" hidden="1" customHeight="1" x14ac:dyDescent="0.25">
      <c r="A306" s="567" t="s">
        <v>73</v>
      </c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2"/>
      <c r="P306" s="562"/>
      <c r="Q306" s="562"/>
      <c r="R306" s="562"/>
      <c r="S306" s="562"/>
      <c r="T306" s="562"/>
      <c r="U306" s="562"/>
      <c r="V306" s="562"/>
      <c r="W306" s="562"/>
      <c r="X306" s="562"/>
      <c r="Y306" s="562"/>
      <c r="Z306" s="562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65">
        <v>4607091387766</v>
      </c>
      <c r="E307" s="56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6"/>
      <c r="R307" s="556"/>
      <c r="S307" s="556"/>
      <c r="T307" s="557"/>
      <c r="U307" s="34"/>
      <c r="V307" s="34"/>
      <c r="W307" s="35" t="s">
        <v>69</v>
      </c>
      <c r="X307" s="551">
        <v>2000</v>
      </c>
      <c r="Y307" s="552">
        <f>IFERROR(IF(X307="",0,CEILING((X307/$H307),1)*$H307),"")</f>
        <v>2004.6</v>
      </c>
      <c r="Z307" s="36">
        <f>IFERROR(IF(Y307=0,"",ROUNDUP(Y307/H307,0)*0.01898),"")</f>
        <v>4.8778600000000001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2131.5384615384614</v>
      </c>
      <c r="BN307" s="64">
        <f>IFERROR(Y307*I307/H307,"0")</f>
        <v>2136.4409999999998</v>
      </c>
      <c r="BO307" s="64">
        <f>IFERROR(1/J307*(X307/H307),"0")</f>
        <v>4.0064102564102564</v>
      </c>
      <c r="BP307" s="64">
        <f>IFERROR(1/J307*(Y307/H307),"0")</f>
        <v>4.015625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4301051818</v>
      </c>
      <c r="D308" s="565">
        <v>4607091387957</v>
      </c>
      <c r="E308" s="56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4301051819</v>
      </c>
      <c r="D309" s="565">
        <v>4607091387964</v>
      </c>
      <c r="E309" s="56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65">
        <v>4680115884588</v>
      </c>
      <c r="E310" s="56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6"/>
      <c r="R310" s="556"/>
      <c r="S310" s="556"/>
      <c r="T310" s="557"/>
      <c r="U310" s="34"/>
      <c r="V310" s="34"/>
      <c r="W310" s="35" t="s">
        <v>69</v>
      </c>
      <c r="X310" s="551">
        <v>6</v>
      </c>
      <c r="Y310" s="552">
        <f>IFERROR(IF(X310="",0,CEILING((X310/$H310),1)*$H310),"")</f>
        <v>6</v>
      </c>
      <c r="Z310" s="36">
        <f>IFERROR(IF(Y310=0,"",ROUNDUP(Y310/H310,0)*0.00651),"")</f>
        <v>1.302E-2</v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6.492</v>
      </c>
      <c r="BN310" s="64">
        <f>IFERROR(Y310*I310/H310,"0")</f>
        <v>6.492</v>
      </c>
      <c r="BO310" s="64">
        <f>IFERROR(1/J310*(X310/H310),"0")</f>
        <v>1.098901098901099E-2</v>
      </c>
      <c r="BP310" s="64">
        <f>IFERROR(1/J310*(Y310/H310),"0")</f>
        <v>1.098901098901099E-2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4301051578</v>
      </c>
      <c r="D311" s="565">
        <v>4607091387513</v>
      </c>
      <c r="E311" s="56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6"/>
      <c r="R311" s="556"/>
      <c r="S311" s="556"/>
      <c r="T311" s="557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1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3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53">
        <f>IFERROR(X307/H307,"0")+IFERROR(X308/H308,"0")+IFERROR(X309/H309,"0")+IFERROR(X310/H310,"0")+IFERROR(X311/H311,"0")</f>
        <v>258.41025641025641</v>
      </c>
      <c r="Y312" s="553">
        <f>IFERROR(Y307/H307,"0")+IFERROR(Y308/H308,"0")+IFERROR(Y309/H309,"0")+IFERROR(Y310/H310,"0")+IFERROR(Y311/H311,"0")</f>
        <v>259</v>
      </c>
      <c r="Z312" s="553">
        <f>IFERROR(IF(Z307="",0,Z307),"0")+IFERROR(IF(Z308="",0,Z308),"0")+IFERROR(IF(Z309="",0,Z309),"0")+IFERROR(IF(Z310="",0,Z310),"0")+IFERROR(IF(Z311="",0,Z311),"0")</f>
        <v>4.8908800000000001</v>
      </c>
      <c r="AA312" s="554"/>
      <c r="AB312" s="554"/>
      <c r="AC312" s="554"/>
    </row>
    <row r="313" spans="1:68" x14ac:dyDescent="0.2">
      <c r="A313" s="562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53">
        <f>IFERROR(SUM(X307:X311),"0")</f>
        <v>2006</v>
      </c>
      <c r="Y313" s="553">
        <f>IFERROR(SUM(Y307:Y311),"0")</f>
        <v>2010.6</v>
      </c>
      <c r="Z313" s="37"/>
      <c r="AA313" s="554"/>
      <c r="AB313" s="554"/>
      <c r="AC313" s="554"/>
    </row>
    <row r="314" spans="1:68" ht="14.25" hidden="1" customHeight="1" x14ac:dyDescent="0.25">
      <c r="A314" s="567" t="s">
        <v>169</v>
      </c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2"/>
      <c r="P314" s="562"/>
      <c r="Q314" s="562"/>
      <c r="R314" s="562"/>
      <c r="S314" s="562"/>
      <c r="T314" s="562"/>
      <c r="U314" s="562"/>
      <c r="V314" s="562"/>
      <c r="W314" s="562"/>
      <c r="X314" s="562"/>
      <c r="Y314" s="562"/>
      <c r="Z314" s="562"/>
      <c r="AA314" s="547"/>
      <c r="AB314" s="547"/>
      <c r="AC314" s="547"/>
    </row>
    <row r="315" spans="1:68" ht="27" hidden="1" customHeight="1" x14ac:dyDescent="0.25">
      <c r="A315" s="54" t="s">
        <v>503</v>
      </c>
      <c r="B315" s="54" t="s">
        <v>504</v>
      </c>
      <c r="C315" s="31">
        <v>4301060387</v>
      </c>
      <c r="D315" s="565">
        <v>4607091380880</v>
      </c>
      <c r="E315" s="56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4301060406</v>
      </c>
      <c r="D316" s="565">
        <v>4607091384482</v>
      </c>
      <c r="E316" s="56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509</v>
      </c>
      <c r="B317" s="54" t="s">
        <v>510</v>
      </c>
      <c r="C317" s="31">
        <v>4301060484</v>
      </c>
      <c r="D317" s="565">
        <v>4607091380897</v>
      </c>
      <c r="E317" s="56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6"/>
      <c r="R317" s="556"/>
      <c r="S317" s="556"/>
      <c r="T317" s="557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61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3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hidden="1" x14ac:dyDescent="0.2">
      <c r="A319" s="562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hidden="1" customHeight="1" x14ac:dyDescent="0.25">
      <c r="A320" s="567" t="s">
        <v>95</v>
      </c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2"/>
      <c r="P320" s="562"/>
      <c r="Q320" s="562"/>
      <c r="R320" s="562"/>
      <c r="S320" s="562"/>
      <c r="T320" s="562"/>
      <c r="U320" s="562"/>
      <c r="V320" s="562"/>
      <c r="W320" s="562"/>
      <c r="X320" s="562"/>
      <c r="Y320" s="562"/>
      <c r="Z320" s="562"/>
      <c r="AA320" s="547"/>
      <c r="AB320" s="547"/>
      <c r="AC320" s="547"/>
    </row>
    <row r="321" spans="1:68" ht="27" hidden="1" customHeight="1" x14ac:dyDescent="0.25">
      <c r="A321" s="54" t="s">
        <v>512</v>
      </c>
      <c r="B321" s="54" t="s">
        <v>513</v>
      </c>
      <c r="C321" s="31">
        <v>4301030235</v>
      </c>
      <c r="D321" s="565">
        <v>4607091388381</v>
      </c>
      <c r="E321" s="56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23" t="s">
        <v>514</v>
      </c>
      <c r="Q321" s="556"/>
      <c r="R321" s="556"/>
      <c r="S321" s="556"/>
      <c r="T321" s="557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4301030232</v>
      </c>
      <c r="D322" s="565">
        <v>4607091388374</v>
      </c>
      <c r="E322" s="56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647" t="s">
        <v>518</v>
      </c>
      <c r="Q322" s="556"/>
      <c r="R322" s="556"/>
      <c r="S322" s="556"/>
      <c r="T322" s="557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4301032015</v>
      </c>
      <c r="D323" s="565">
        <v>4607091383102</v>
      </c>
      <c r="E323" s="56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7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4301030233</v>
      </c>
      <c r="D324" s="565">
        <v>4607091388404</v>
      </c>
      <c r="E324" s="56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6"/>
      <c r="R324" s="556"/>
      <c r="S324" s="556"/>
      <c r="T324" s="557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61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3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hidden="1" x14ac:dyDescent="0.2">
      <c r="A326" s="562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hidden="1" customHeight="1" x14ac:dyDescent="0.25">
      <c r="A327" s="567" t="s">
        <v>524</v>
      </c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2"/>
      <c r="P327" s="562"/>
      <c r="Q327" s="562"/>
      <c r="R327" s="562"/>
      <c r="S327" s="562"/>
      <c r="T327" s="562"/>
      <c r="U327" s="562"/>
      <c r="V327" s="562"/>
      <c r="W327" s="562"/>
      <c r="X327" s="562"/>
      <c r="Y327" s="562"/>
      <c r="Z327" s="562"/>
      <c r="AA327" s="547"/>
      <c r="AB327" s="547"/>
      <c r="AC327" s="547"/>
    </row>
    <row r="328" spans="1:68" ht="16.5" hidden="1" customHeight="1" x14ac:dyDescent="0.25">
      <c r="A328" s="54" t="s">
        <v>525</v>
      </c>
      <c r="B328" s="54" t="s">
        <v>526</v>
      </c>
      <c r="C328" s="31">
        <v>4301180007</v>
      </c>
      <c r="D328" s="565">
        <v>4680115881808</v>
      </c>
      <c r="E328" s="56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4301180006</v>
      </c>
      <c r="D329" s="565">
        <v>4680115881822</v>
      </c>
      <c r="E329" s="56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4301180001</v>
      </c>
      <c r="D330" s="565">
        <v>4680115880016</v>
      </c>
      <c r="E330" s="56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6"/>
      <c r="R330" s="556"/>
      <c r="S330" s="556"/>
      <c r="T330" s="557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61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3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hidden="1" x14ac:dyDescent="0.2">
      <c r="A332" s="562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hidden="1" customHeight="1" x14ac:dyDescent="0.25">
      <c r="A333" s="619" t="s">
        <v>533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6"/>
      <c r="AB333" s="546"/>
      <c r="AC333" s="546"/>
    </row>
    <row r="334" spans="1:68" ht="14.25" hidden="1" customHeight="1" x14ac:dyDescent="0.25">
      <c r="A334" s="567" t="s">
        <v>73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65">
        <v>4607091387919</v>
      </c>
      <c r="E335" s="56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6"/>
      <c r="R335" s="556"/>
      <c r="S335" s="556"/>
      <c r="T335" s="557"/>
      <c r="U335" s="34"/>
      <c r="V335" s="34"/>
      <c r="W335" s="35" t="s">
        <v>69</v>
      </c>
      <c r="X335" s="551">
        <v>8.1</v>
      </c>
      <c r="Y335" s="552">
        <f>IFERROR(IF(X335="",0,CEILING((X335/$H335),1)*$H335),"")</f>
        <v>8.1</v>
      </c>
      <c r="Z335" s="36">
        <f>IFERROR(IF(Y335=0,"",ROUNDUP(Y335/H335,0)*0.01898),"")</f>
        <v>1.898E-2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8.6189999999999998</v>
      </c>
      <c r="BN335" s="64">
        <f>IFERROR(Y335*I335/H335,"0")</f>
        <v>8.6189999999999998</v>
      </c>
      <c r="BO335" s="64">
        <f>IFERROR(1/J335*(X335/H335),"0")</f>
        <v>1.5625E-2</v>
      </c>
      <c r="BP335" s="64">
        <f>IFERROR(1/J335*(Y335/H335),"0")</f>
        <v>1.5625E-2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4301051461</v>
      </c>
      <c r="D336" s="565">
        <v>4680115883604</v>
      </c>
      <c r="E336" s="56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540</v>
      </c>
      <c r="B337" s="54" t="s">
        <v>541</v>
      </c>
      <c r="C337" s="31">
        <v>4301051864</v>
      </c>
      <c r="D337" s="565">
        <v>4680115883567</v>
      </c>
      <c r="E337" s="56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5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1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3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53">
        <f>IFERROR(X335/H335,"0")+IFERROR(X336/H336,"0")+IFERROR(X337/H337,"0")</f>
        <v>1</v>
      </c>
      <c r="Y338" s="553">
        <f>IFERROR(Y335/H335,"0")+IFERROR(Y336/H336,"0")+IFERROR(Y337/H337,"0")</f>
        <v>1</v>
      </c>
      <c r="Z338" s="553">
        <f>IFERROR(IF(Z335="",0,Z335),"0")+IFERROR(IF(Z336="",0,Z336),"0")+IFERROR(IF(Z337="",0,Z337),"0")</f>
        <v>1.898E-2</v>
      </c>
      <c r="AA338" s="554"/>
      <c r="AB338" s="554"/>
      <c r="AC338" s="554"/>
    </row>
    <row r="339" spans="1:68" x14ac:dyDescent="0.2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53">
        <f>IFERROR(SUM(X335:X337),"0")</f>
        <v>8.1</v>
      </c>
      <c r="Y339" s="553">
        <f>IFERROR(SUM(Y335:Y337),"0")</f>
        <v>8.1</v>
      </c>
      <c r="Z339" s="37"/>
      <c r="AA339" s="554"/>
      <c r="AB339" s="554"/>
      <c r="AC339" s="554"/>
    </row>
    <row r="340" spans="1:68" ht="27.75" hidden="1" customHeight="1" x14ac:dyDescent="0.2">
      <c r="A340" s="637" t="s">
        <v>543</v>
      </c>
      <c r="B340" s="638"/>
      <c r="C340" s="638"/>
      <c r="D340" s="638"/>
      <c r="E340" s="638"/>
      <c r="F340" s="638"/>
      <c r="G340" s="638"/>
      <c r="H340" s="638"/>
      <c r="I340" s="638"/>
      <c r="J340" s="638"/>
      <c r="K340" s="638"/>
      <c r="L340" s="638"/>
      <c r="M340" s="638"/>
      <c r="N340" s="638"/>
      <c r="O340" s="638"/>
      <c r="P340" s="638"/>
      <c r="Q340" s="638"/>
      <c r="R340" s="638"/>
      <c r="S340" s="638"/>
      <c r="T340" s="638"/>
      <c r="U340" s="638"/>
      <c r="V340" s="638"/>
      <c r="W340" s="638"/>
      <c r="X340" s="638"/>
      <c r="Y340" s="638"/>
      <c r="Z340" s="638"/>
      <c r="AA340" s="48"/>
      <c r="AB340" s="48"/>
      <c r="AC340" s="48"/>
    </row>
    <row r="341" spans="1:68" ht="16.5" hidden="1" customHeight="1" x14ac:dyDescent="0.25">
      <c r="A341" s="619" t="s">
        <v>544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6"/>
      <c r="AB341" s="546"/>
      <c r="AC341" s="546"/>
    </row>
    <row r="342" spans="1:68" ht="14.25" hidden="1" customHeight="1" x14ac:dyDescent="0.25">
      <c r="A342" s="567" t="s">
        <v>103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65">
        <v>4680115884847</v>
      </c>
      <c r="E343" s="56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6"/>
      <c r="R343" s="556"/>
      <c r="S343" s="556"/>
      <c r="T343" s="557"/>
      <c r="U343" s="34"/>
      <c r="V343" s="34"/>
      <c r="W343" s="35" t="s">
        <v>69</v>
      </c>
      <c r="X343" s="551">
        <v>50</v>
      </c>
      <c r="Y343" s="552">
        <f t="shared" ref="Y343:Y349" si="43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51.6</v>
      </c>
      <c r="BN343" s="64">
        <f t="shared" ref="BN343:BN349" si="45">IFERROR(Y343*I343/H343,"0")</f>
        <v>61.92</v>
      </c>
      <c r="BO343" s="64">
        <f t="shared" ref="BO343:BO349" si="46">IFERROR(1/J343*(X343/H343),"0")</f>
        <v>6.9444444444444448E-2</v>
      </c>
      <c r="BP343" s="64">
        <f t="shared" ref="BP343:BP349" si="47">IFERROR(1/J343*(Y343/H343),"0")</f>
        <v>8.3333333333333329E-2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4301011870</v>
      </c>
      <c r="D344" s="565">
        <v>4680115884854</v>
      </c>
      <c r="E344" s="56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6"/>
      <c r="R344" s="556"/>
      <c r="S344" s="556"/>
      <c r="T344" s="557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65">
        <v>4680115884830</v>
      </c>
      <c r="E345" s="56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51">
        <v>720</v>
      </c>
      <c r="Y345" s="552">
        <f t="shared" si="43"/>
        <v>720</v>
      </c>
      <c r="Z345" s="36">
        <f>IFERROR(IF(Y345=0,"",ROUNDUP(Y345/H345,0)*0.02175),"")</f>
        <v>1.044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743.04000000000008</v>
      </c>
      <c r="BN345" s="64">
        <f t="shared" si="45"/>
        <v>743.04000000000008</v>
      </c>
      <c r="BO345" s="64">
        <f t="shared" si="46"/>
        <v>1</v>
      </c>
      <c r="BP345" s="64">
        <f t="shared" si="47"/>
        <v>1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4301011832</v>
      </c>
      <c r="D346" s="565">
        <v>4607091383997</v>
      </c>
      <c r="E346" s="56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4301011433</v>
      </c>
      <c r="D347" s="565">
        <v>4680115882638</v>
      </c>
      <c r="E347" s="56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560</v>
      </c>
      <c r="B348" s="54" t="s">
        <v>561</v>
      </c>
      <c r="C348" s="31">
        <v>4301011952</v>
      </c>
      <c r="D348" s="565">
        <v>4680115884922</v>
      </c>
      <c r="E348" s="56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hidden="1" customHeight="1" x14ac:dyDescent="0.25">
      <c r="A349" s="54" t="s">
        <v>562</v>
      </c>
      <c r="B349" s="54" t="s">
        <v>563</v>
      </c>
      <c r="C349" s="31">
        <v>4301011868</v>
      </c>
      <c r="D349" s="565">
        <v>4680115884861</v>
      </c>
      <c r="E349" s="56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6"/>
      <c r="R349" s="556"/>
      <c r="S349" s="556"/>
      <c r="T349" s="557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1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3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53">
        <f>IFERROR(X343/H343,"0")+IFERROR(X344/H344,"0")+IFERROR(X345/H345,"0")+IFERROR(X346/H346,"0")+IFERROR(X347/H347,"0")+IFERROR(X348/H348,"0")+IFERROR(X349/H349,"0")</f>
        <v>51.333333333333336</v>
      </c>
      <c r="Y350" s="553">
        <f>IFERROR(Y343/H343,"0")+IFERROR(Y344/H344,"0")+IFERROR(Y345/H345,"0")+IFERROR(Y346/H346,"0")+IFERROR(Y347/H347,"0")+IFERROR(Y348/H348,"0")+IFERROR(Y349/H349,"0")</f>
        <v>52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1.131</v>
      </c>
      <c r="AA350" s="554"/>
      <c r="AB350" s="554"/>
      <c r="AC350" s="554"/>
    </row>
    <row r="351" spans="1:68" x14ac:dyDescent="0.2">
      <c r="A351" s="562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53">
        <f>IFERROR(SUM(X343:X349),"0")</f>
        <v>770</v>
      </c>
      <c r="Y351" s="553">
        <f>IFERROR(SUM(Y343:Y349),"0")</f>
        <v>780</v>
      </c>
      <c r="Z351" s="37"/>
      <c r="AA351" s="554"/>
      <c r="AB351" s="554"/>
      <c r="AC351" s="554"/>
    </row>
    <row r="352" spans="1:68" ht="14.25" hidden="1" customHeight="1" x14ac:dyDescent="0.25">
      <c r="A352" s="567" t="s">
        <v>139</v>
      </c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2"/>
      <c r="P352" s="562"/>
      <c r="Q352" s="562"/>
      <c r="R352" s="562"/>
      <c r="S352" s="562"/>
      <c r="T352" s="562"/>
      <c r="U352" s="562"/>
      <c r="V352" s="562"/>
      <c r="W352" s="562"/>
      <c r="X352" s="562"/>
      <c r="Y352" s="562"/>
      <c r="Z352" s="562"/>
      <c r="AA352" s="547"/>
      <c r="AB352" s="547"/>
      <c r="AC352" s="547"/>
    </row>
    <row r="353" spans="1:68" ht="27" hidden="1" customHeight="1" x14ac:dyDescent="0.25">
      <c r="A353" s="54" t="s">
        <v>564</v>
      </c>
      <c r="B353" s="54" t="s">
        <v>565</v>
      </c>
      <c r="C353" s="31">
        <v>4301020178</v>
      </c>
      <c r="D353" s="565">
        <v>4607091383980</v>
      </c>
      <c r="E353" s="56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6"/>
      <c r="R353" s="556"/>
      <c r="S353" s="556"/>
      <c r="T353" s="557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hidden="1" customHeight="1" x14ac:dyDescent="0.25">
      <c r="A354" s="54" t="s">
        <v>567</v>
      </c>
      <c r="B354" s="54" t="s">
        <v>568</v>
      </c>
      <c r="C354" s="31">
        <v>4301020179</v>
      </c>
      <c r="D354" s="565">
        <v>4607091384178</v>
      </c>
      <c r="E354" s="56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6"/>
      <c r="R354" s="556"/>
      <c r="S354" s="556"/>
      <c r="T354" s="557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561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3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hidden="1" x14ac:dyDescent="0.2">
      <c r="A356" s="562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hidden="1" customHeight="1" x14ac:dyDescent="0.25">
      <c r="A357" s="567" t="s">
        <v>73</v>
      </c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2"/>
      <c r="P357" s="562"/>
      <c r="Q357" s="562"/>
      <c r="R357" s="562"/>
      <c r="S357" s="562"/>
      <c r="T357" s="562"/>
      <c r="U357" s="562"/>
      <c r="V357" s="562"/>
      <c r="W357" s="562"/>
      <c r="X357" s="562"/>
      <c r="Y357" s="562"/>
      <c r="Z357" s="562"/>
      <c r="AA357" s="547"/>
      <c r="AB357" s="547"/>
      <c r="AC357" s="547"/>
    </row>
    <row r="358" spans="1:68" ht="27" hidden="1" customHeight="1" x14ac:dyDescent="0.25">
      <c r="A358" s="54" t="s">
        <v>569</v>
      </c>
      <c r="B358" s="54" t="s">
        <v>570</v>
      </c>
      <c r="C358" s="31">
        <v>4301051903</v>
      </c>
      <c r="D358" s="565">
        <v>4607091383928</v>
      </c>
      <c r="E358" s="56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572</v>
      </c>
      <c r="B359" s="54" t="s">
        <v>573</v>
      </c>
      <c r="C359" s="31">
        <v>4301051897</v>
      </c>
      <c r="D359" s="565">
        <v>4607091384260</v>
      </c>
      <c r="E359" s="56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7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61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3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hidden="1" x14ac:dyDescent="0.2">
      <c r="A361" s="562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hidden="1" customHeight="1" x14ac:dyDescent="0.25">
      <c r="A362" s="567" t="s">
        <v>169</v>
      </c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2"/>
      <c r="P362" s="562"/>
      <c r="Q362" s="562"/>
      <c r="R362" s="562"/>
      <c r="S362" s="562"/>
      <c r="T362" s="562"/>
      <c r="U362" s="562"/>
      <c r="V362" s="562"/>
      <c r="W362" s="562"/>
      <c r="X362" s="562"/>
      <c r="Y362" s="562"/>
      <c r="Z362" s="562"/>
      <c r="AA362" s="547"/>
      <c r="AB362" s="547"/>
      <c r="AC362" s="547"/>
    </row>
    <row r="363" spans="1:68" ht="16.5" hidden="1" customHeight="1" x14ac:dyDescent="0.25">
      <c r="A363" s="54" t="s">
        <v>575</v>
      </c>
      <c r="B363" s="54" t="s">
        <v>576</v>
      </c>
      <c r="C363" s="31">
        <v>4301060524</v>
      </c>
      <c r="D363" s="565">
        <v>4607091384673</v>
      </c>
      <c r="E363" s="56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3" t="s">
        <v>577</v>
      </c>
      <c r="Q363" s="556"/>
      <c r="R363" s="556"/>
      <c r="S363" s="556"/>
      <c r="T363" s="557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61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3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hidden="1" x14ac:dyDescent="0.2">
      <c r="A365" s="562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hidden="1" customHeight="1" x14ac:dyDescent="0.25">
      <c r="A366" s="619" t="s">
        <v>579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6"/>
      <c r="AB366" s="546"/>
      <c r="AC366" s="546"/>
    </row>
    <row r="367" spans="1:68" ht="14.25" hidden="1" customHeight="1" x14ac:dyDescent="0.25">
      <c r="A367" s="567" t="s">
        <v>103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7"/>
      <c r="AB367" s="547"/>
      <c r="AC367" s="547"/>
    </row>
    <row r="368" spans="1:68" ht="37.5" hidden="1" customHeight="1" x14ac:dyDescent="0.25">
      <c r="A368" s="54" t="s">
        <v>580</v>
      </c>
      <c r="B368" s="54" t="s">
        <v>581</v>
      </c>
      <c r="C368" s="31">
        <v>4301011873</v>
      </c>
      <c r="D368" s="565">
        <v>4680115881907</v>
      </c>
      <c r="E368" s="56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6"/>
      <c r="R368" s="556"/>
      <c r="S368" s="556"/>
      <c r="T368" s="557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4301011875</v>
      </c>
      <c r="D369" s="565">
        <v>4680115884885</v>
      </c>
      <c r="E369" s="56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586</v>
      </c>
      <c r="B370" s="54" t="s">
        <v>587</v>
      </c>
      <c r="C370" s="31">
        <v>4301011871</v>
      </c>
      <c r="D370" s="565">
        <v>4680115884908</v>
      </c>
      <c r="E370" s="56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6"/>
      <c r="R370" s="556"/>
      <c r="S370" s="556"/>
      <c r="T370" s="557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61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3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hidden="1" x14ac:dyDescent="0.2">
      <c r="A372" s="562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hidden="1" customHeight="1" x14ac:dyDescent="0.25">
      <c r="A373" s="567" t="s">
        <v>64</v>
      </c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2"/>
      <c r="P373" s="562"/>
      <c r="Q373" s="562"/>
      <c r="R373" s="562"/>
      <c r="S373" s="562"/>
      <c r="T373" s="562"/>
      <c r="U373" s="562"/>
      <c r="V373" s="562"/>
      <c r="W373" s="562"/>
      <c r="X373" s="562"/>
      <c r="Y373" s="562"/>
      <c r="Z373" s="562"/>
      <c r="AA373" s="547"/>
      <c r="AB373" s="547"/>
      <c r="AC373" s="547"/>
    </row>
    <row r="374" spans="1:68" ht="27" hidden="1" customHeight="1" x14ac:dyDescent="0.25">
      <c r="A374" s="54" t="s">
        <v>588</v>
      </c>
      <c r="B374" s="54" t="s">
        <v>589</v>
      </c>
      <c r="C374" s="31">
        <v>4301031303</v>
      </c>
      <c r="D374" s="565">
        <v>4607091384802</v>
      </c>
      <c r="E374" s="56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6"/>
      <c r="R374" s="556"/>
      <c r="S374" s="556"/>
      <c r="T374" s="557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61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3"/>
      <c r="P375" s="568" t="s">
        <v>71</v>
      </c>
      <c r="Q375" s="569"/>
      <c r="R375" s="569"/>
      <c r="S375" s="569"/>
      <c r="T375" s="569"/>
      <c r="U375" s="569"/>
      <c r="V375" s="570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hidden="1" x14ac:dyDescent="0.2">
      <c r="A376" s="562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8" t="s">
        <v>71</v>
      </c>
      <c r="Q376" s="569"/>
      <c r="R376" s="569"/>
      <c r="S376" s="569"/>
      <c r="T376" s="569"/>
      <c r="U376" s="569"/>
      <c r="V376" s="570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hidden="1" customHeight="1" x14ac:dyDescent="0.25">
      <c r="A377" s="567" t="s">
        <v>73</v>
      </c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2"/>
      <c r="P377" s="562"/>
      <c r="Q377" s="562"/>
      <c r="R377" s="562"/>
      <c r="S377" s="562"/>
      <c r="T377" s="562"/>
      <c r="U377" s="562"/>
      <c r="V377" s="562"/>
      <c r="W377" s="562"/>
      <c r="X377" s="562"/>
      <c r="Y377" s="562"/>
      <c r="Z377" s="562"/>
      <c r="AA377" s="547"/>
      <c r="AB377" s="547"/>
      <c r="AC377" s="547"/>
    </row>
    <row r="378" spans="1:68" ht="27" hidden="1" customHeight="1" x14ac:dyDescent="0.25">
      <c r="A378" s="54" t="s">
        <v>591</v>
      </c>
      <c r="B378" s="54" t="s">
        <v>592</v>
      </c>
      <c r="C378" s="31">
        <v>4301051899</v>
      </c>
      <c r="D378" s="565">
        <v>4607091384246</v>
      </c>
      <c r="E378" s="56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594</v>
      </c>
      <c r="B379" s="54" t="s">
        <v>595</v>
      </c>
      <c r="C379" s="31">
        <v>4301051660</v>
      </c>
      <c r="D379" s="565">
        <v>4607091384253</v>
      </c>
      <c r="E379" s="56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6"/>
      <c r="R379" s="556"/>
      <c r="S379" s="556"/>
      <c r="T379" s="557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61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3"/>
      <c r="P380" s="568" t="s">
        <v>71</v>
      </c>
      <c r="Q380" s="569"/>
      <c r="R380" s="569"/>
      <c r="S380" s="569"/>
      <c r="T380" s="569"/>
      <c r="U380" s="569"/>
      <c r="V380" s="570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hidden="1" x14ac:dyDescent="0.2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8" t="s">
        <v>71</v>
      </c>
      <c r="Q381" s="569"/>
      <c r="R381" s="569"/>
      <c r="S381" s="569"/>
      <c r="T381" s="569"/>
      <c r="U381" s="569"/>
      <c r="V381" s="570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hidden="1" customHeight="1" x14ac:dyDescent="0.25">
      <c r="A382" s="567" t="s">
        <v>169</v>
      </c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2"/>
      <c r="P382" s="562"/>
      <c r="Q382" s="562"/>
      <c r="R382" s="562"/>
      <c r="S382" s="562"/>
      <c r="T382" s="562"/>
      <c r="U382" s="562"/>
      <c r="V382" s="562"/>
      <c r="W382" s="562"/>
      <c r="X382" s="562"/>
      <c r="Y382" s="562"/>
      <c r="Z382" s="562"/>
      <c r="AA382" s="547"/>
      <c r="AB382" s="547"/>
      <c r="AC382" s="547"/>
    </row>
    <row r="383" spans="1:68" ht="27" hidden="1" customHeight="1" x14ac:dyDescent="0.25">
      <c r="A383" s="54" t="s">
        <v>596</v>
      </c>
      <c r="B383" s="54" t="s">
        <v>597</v>
      </c>
      <c r="C383" s="31">
        <v>4301060441</v>
      </c>
      <c r="D383" s="565">
        <v>4607091389357</v>
      </c>
      <c r="E383" s="56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6"/>
      <c r="R383" s="556"/>
      <c r="S383" s="556"/>
      <c r="T383" s="557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61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3"/>
      <c r="P384" s="568" t="s">
        <v>71</v>
      </c>
      <c r="Q384" s="569"/>
      <c r="R384" s="569"/>
      <c r="S384" s="569"/>
      <c r="T384" s="569"/>
      <c r="U384" s="569"/>
      <c r="V384" s="570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hidden="1" x14ac:dyDescent="0.2">
      <c r="A385" s="562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8" t="s">
        <v>71</v>
      </c>
      <c r="Q385" s="569"/>
      <c r="R385" s="569"/>
      <c r="S385" s="569"/>
      <c r="T385" s="569"/>
      <c r="U385" s="569"/>
      <c r="V385" s="570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hidden="1" customHeight="1" x14ac:dyDescent="0.2">
      <c r="A386" s="637" t="s">
        <v>599</v>
      </c>
      <c r="B386" s="638"/>
      <c r="C386" s="638"/>
      <c r="D386" s="638"/>
      <c r="E386" s="638"/>
      <c r="F386" s="638"/>
      <c r="G386" s="638"/>
      <c r="H386" s="638"/>
      <c r="I386" s="638"/>
      <c r="J386" s="638"/>
      <c r="K386" s="638"/>
      <c r="L386" s="638"/>
      <c r="M386" s="638"/>
      <c r="N386" s="638"/>
      <c r="O386" s="638"/>
      <c r="P386" s="638"/>
      <c r="Q386" s="638"/>
      <c r="R386" s="638"/>
      <c r="S386" s="638"/>
      <c r="T386" s="638"/>
      <c r="U386" s="638"/>
      <c r="V386" s="638"/>
      <c r="W386" s="638"/>
      <c r="X386" s="638"/>
      <c r="Y386" s="638"/>
      <c r="Z386" s="638"/>
      <c r="AA386" s="48"/>
      <c r="AB386" s="48"/>
      <c r="AC386" s="48"/>
    </row>
    <row r="387" spans="1:68" ht="16.5" hidden="1" customHeight="1" x14ac:dyDescent="0.25">
      <c r="A387" s="619" t="s">
        <v>600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6"/>
      <c r="AB387" s="546"/>
      <c r="AC387" s="546"/>
    </row>
    <row r="388" spans="1:68" ht="14.25" hidden="1" customHeight="1" x14ac:dyDescent="0.25">
      <c r="A388" s="567" t="s">
        <v>64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7"/>
      <c r="AB388" s="547"/>
      <c r="AC388" s="547"/>
    </row>
    <row r="389" spans="1:68" ht="27" hidden="1" customHeight="1" x14ac:dyDescent="0.25">
      <c r="A389" s="54" t="s">
        <v>601</v>
      </c>
      <c r="B389" s="54" t="s">
        <v>602</v>
      </c>
      <c r="C389" s="31">
        <v>4301031405</v>
      </c>
      <c r="D389" s="565">
        <v>4680115886100</v>
      </c>
      <c r="E389" s="56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hidden="1" customHeight="1" x14ac:dyDescent="0.25">
      <c r="A390" s="54" t="s">
        <v>604</v>
      </c>
      <c r="B390" s="54" t="s">
        <v>605</v>
      </c>
      <c r="C390" s="31">
        <v>4301031382</v>
      </c>
      <c r="D390" s="565">
        <v>4680115886117</v>
      </c>
      <c r="E390" s="56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604</v>
      </c>
      <c r="B391" s="54" t="s">
        <v>607</v>
      </c>
      <c r="C391" s="31">
        <v>4301031406</v>
      </c>
      <c r="D391" s="565">
        <v>4680115886117</v>
      </c>
      <c r="E391" s="56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4301031402</v>
      </c>
      <c r="D392" s="565">
        <v>4680115886124</v>
      </c>
      <c r="E392" s="56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4301031366</v>
      </c>
      <c r="D393" s="565">
        <v>4680115883147</v>
      </c>
      <c r="E393" s="56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6"/>
      <c r="R393" s="556"/>
      <c r="S393" s="556"/>
      <c r="T393" s="557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4301031362</v>
      </c>
      <c r="D394" s="565">
        <v>4607091384338</v>
      </c>
      <c r="E394" s="56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hidden="1" customHeight="1" x14ac:dyDescent="0.25">
      <c r="A395" s="54" t="s">
        <v>615</v>
      </c>
      <c r="B395" s="54" t="s">
        <v>616</v>
      </c>
      <c r="C395" s="31">
        <v>4301031361</v>
      </c>
      <c r="D395" s="565">
        <v>4607091389524</v>
      </c>
      <c r="E395" s="56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4301031364</v>
      </c>
      <c r="D396" s="565">
        <v>4680115883161</v>
      </c>
      <c r="E396" s="56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6"/>
      <c r="R396" s="556"/>
      <c r="S396" s="556"/>
      <c r="T396" s="557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4301031358</v>
      </c>
      <c r="D397" s="565">
        <v>4607091389531</v>
      </c>
      <c r="E397" s="56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hidden="1" customHeight="1" x14ac:dyDescent="0.25">
      <c r="A398" s="54" t="s">
        <v>624</v>
      </c>
      <c r="B398" s="54" t="s">
        <v>625</v>
      </c>
      <c r="C398" s="31">
        <v>4301031360</v>
      </c>
      <c r="D398" s="565">
        <v>4607091384345</v>
      </c>
      <c r="E398" s="56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6"/>
      <c r="R398" s="556"/>
      <c r="S398" s="556"/>
      <c r="T398" s="557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idden="1" x14ac:dyDescent="0.2">
      <c r="A399" s="561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3"/>
      <c r="P399" s="568" t="s">
        <v>71</v>
      </c>
      <c r="Q399" s="569"/>
      <c r="R399" s="569"/>
      <c r="S399" s="569"/>
      <c r="T399" s="569"/>
      <c r="U399" s="569"/>
      <c r="V399" s="570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hidden="1" x14ac:dyDescent="0.2">
      <c r="A400" s="562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8" t="s">
        <v>71</v>
      </c>
      <c r="Q400" s="569"/>
      <c r="R400" s="569"/>
      <c r="S400" s="569"/>
      <c r="T400" s="569"/>
      <c r="U400" s="569"/>
      <c r="V400" s="570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hidden="1" customHeight="1" x14ac:dyDescent="0.25">
      <c r="A401" s="567" t="s">
        <v>73</v>
      </c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2"/>
      <c r="P401" s="562"/>
      <c r="Q401" s="562"/>
      <c r="R401" s="562"/>
      <c r="S401" s="562"/>
      <c r="T401" s="562"/>
      <c r="U401" s="562"/>
      <c r="V401" s="562"/>
      <c r="W401" s="562"/>
      <c r="X401" s="562"/>
      <c r="Y401" s="562"/>
      <c r="Z401" s="562"/>
      <c r="AA401" s="547"/>
      <c r="AB401" s="547"/>
      <c r="AC401" s="547"/>
    </row>
    <row r="402" spans="1:68" ht="27" hidden="1" customHeight="1" x14ac:dyDescent="0.25">
      <c r="A402" s="54" t="s">
        <v>626</v>
      </c>
      <c r="B402" s="54" t="s">
        <v>627</v>
      </c>
      <c r="C402" s="31">
        <v>4301051284</v>
      </c>
      <c r="D402" s="565">
        <v>4607091384352</v>
      </c>
      <c r="E402" s="56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629</v>
      </c>
      <c r="B403" s="54" t="s">
        <v>630</v>
      </c>
      <c r="C403" s="31">
        <v>4301051431</v>
      </c>
      <c r="D403" s="565">
        <v>4607091389654</v>
      </c>
      <c r="E403" s="56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6"/>
      <c r="R403" s="556"/>
      <c r="S403" s="556"/>
      <c r="T403" s="557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61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3"/>
      <c r="P404" s="568" t="s">
        <v>71</v>
      </c>
      <c r="Q404" s="569"/>
      <c r="R404" s="569"/>
      <c r="S404" s="569"/>
      <c r="T404" s="569"/>
      <c r="U404" s="569"/>
      <c r="V404" s="570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hidden="1" x14ac:dyDescent="0.2">
      <c r="A405" s="562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8" t="s">
        <v>71</v>
      </c>
      <c r="Q405" s="569"/>
      <c r="R405" s="569"/>
      <c r="S405" s="569"/>
      <c r="T405" s="569"/>
      <c r="U405" s="569"/>
      <c r="V405" s="570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hidden="1" customHeight="1" x14ac:dyDescent="0.25">
      <c r="A406" s="619" t="s">
        <v>632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6"/>
      <c r="AB406" s="546"/>
      <c r="AC406" s="546"/>
    </row>
    <row r="407" spans="1:68" ht="14.25" hidden="1" customHeight="1" x14ac:dyDescent="0.25">
      <c r="A407" s="567" t="s">
        <v>139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7"/>
      <c r="AB407" s="547"/>
      <c r="AC407" s="547"/>
    </row>
    <row r="408" spans="1:68" ht="27" hidden="1" customHeight="1" x14ac:dyDescent="0.25">
      <c r="A408" s="54" t="s">
        <v>633</v>
      </c>
      <c r="B408" s="54" t="s">
        <v>634</v>
      </c>
      <c r="C408" s="31">
        <v>4301020319</v>
      </c>
      <c r="D408" s="565">
        <v>4680115885240</v>
      </c>
      <c r="E408" s="56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6"/>
      <c r="R408" s="556"/>
      <c r="S408" s="556"/>
      <c r="T408" s="557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61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3"/>
      <c r="P409" s="568" t="s">
        <v>71</v>
      </c>
      <c r="Q409" s="569"/>
      <c r="R409" s="569"/>
      <c r="S409" s="569"/>
      <c r="T409" s="569"/>
      <c r="U409" s="569"/>
      <c r="V409" s="570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hidden="1" x14ac:dyDescent="0.2">
      <c r="A410" s="562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8" t="s">
        <v>71</v>
      </c>
      <c r="Q410" s="569"/>
      <c r="R410" s="569"/>
      <c r="S410" s="569"/>
      <c r="T410" s="569"/>
      <c r="U410" s="569"/>
      <c r="V410" s="570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hidden="1" customHeight="1" x14ac:dyDescent="0.25">
      <c r="A411" s="567" t="s">
        <v>64</v>
      </c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2"/>
      <c r="P411" s="562"/>
      <c r="Q411" s="562"/>
      <c r="R411" s="562"/>
      <c r="S411" s="562"/>
      <c r="T411" s="562"/>
      <c r="U411" s="562"/>
      <c r="V411" s="562"/>
      <c r="W411" s="562"/>
      <c r="X411" s="562"/>
      <c r="Y411" s="562"/>
      <c r="Z411" s="562"/>
      <c r="AA411" s="547"/>
      <c r="AB411" s="547"/>
      <c r="AC411" s="547"/>
    </row>
    <row r="412" spans="1:68" ht="27" hidden="1" customHeight="1" x14ac:dyDescent="0.25">
      <c r="A412" s="54" t="s">
        <v>636</v>
      </c>
      <c r="B412" s="54" t="s">
        <v>637</v>
      </c>
      <c r="C412" s="31">
        <v>4301031403</v>
      </c>
      <c r="D412" s="565">
        <v>4680115886094</v>
      </c>
      <c r="E412" s="56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4301031363</v>
      </c>
      <c r="D413" s="565">
        <v>4607091389425</v>
      </c>
      <c r="E413" s="56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6"/>
      <c r="R413" s="556"/>
      <c r="S413" s="556"/>
      <c r="T413" s="557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4301031373</v>
      </c>
      <c r="D414" s="565">
        <v>4680115880771</v>
      </c>
      <c r="E414" s="56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4301031359</v>
      </c>
      <c r="D415" s="565">
        <v>4607091389500</v>
      </c>
      <c r="E415" s="56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0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6"/>
      <c r="R415" s="556"/>
      <c r="S415" s="556"/>
      <c r="T415" s="557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61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3"/>
      <c r="P416" s="568" t="s">
        <v>71</v>
      </c>
      <c r="Q416" s="569"/>
      <c r="R416" s="569"/>
      <c r="S416" s="569"/>
      <c r="T416" s="569"/>
      <c r="U416" s="569"/>
      <c r="V416" s="570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hidden="1" x14ac:dyDescent="0.2">
      <c r="A417" s="562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8" t="s">
        <v>71</v>
      </c>
      <c r="Q417" s="569"/>
      <c r="R417" s="569"/>
      <c r="S417" s="569"/>
      <c r="T417" s="569"/>
      <c r="U417" s="569"/>
      <c r="V417" s="570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hidden="1" customHeight="1" x14ac:dyDescent="0.25">
      <c r="A418" s="619" t="s">
        <v>647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6"/>
      <c r="AB418" s="546"/>
      <c r="AC418" s="546"/>
    </row>
    <row r="419" spans="1:68" ht="14.25" hidden="1" customHeight="1" x14ac:dyDescent="0.25">
      <c r="A419" s="567" t="s">
        <v>64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7"/>
      <c r="AB419" s="547"/>
      <c r="AC419" s="547"/>
    </row>
    <row r="420" spans="1:68" ht="27" hidden="1" customHeight="1" x14ac:dyDescent="0.25">
      <c r="A420" s="54" t="s">
        <v>648</v>
      </c>
      <c r="B420" s="54" t="s">
        <v>649</v>
      </c>
      <c r="C420" s="31">
        <v>4301031347</v>
      </c>
      <c r="D420" s="565">
        <v>4680115885110</v>
      </c>
      <c r="E420" s="56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6"/>
      <c r="R420" s="556"/>
      <c r="S420" s="556"/>
      <c r="T420" s="557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61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3"/>
      <c r="P421" s="568" t="s">
        <v>71</v>
      </c>
      <c r="Q421" s="569"/>
      <c r="R421" s="569"/>
      <c r="S421" s="569"/>
      <c r="T421" s="569"/>
      <c r="U421" s="569"/>
      <c r="V421" s="570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hidden="1" x14ac:dyDescent="0.2">
      <c r="A422" s="562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8" t="s">
        <v>71</v>
      </c>
      <c r="Q422" s="569"/>
      <c r="R422" s="569"/>
      <c r="S422" s="569"/>
      <c r="T422" s="569"/>
      <c r="U422" s="569"/>
      <c r="V422" s="570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hidden="1" customHeight="1" x14ac:dyDescent="0.25">
      <c r="A423" s="619" t="s">
        <v>651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6"/>
      <c r="AB423" s="546"/>
      <c r="AC423" s="546"/>
    </row>
    <row r="424" spans="1:68" ht="14.25" hidden="1" customHeight="1" x14ac:dyDescent="0.25">
      <c r="A424" s="567" t="s">
        <v>64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7"/>
      <c r="AB424" s="547"/>
      <c r="AC424" s="547"/>
    </row>
    <row r="425" spans="1:68" ht="27" hidden="1" customHeight="1" x14ac:dyDescent="0.25">
      <c r="A425" s="54" t="s">
        <v>652</v>
      </c>
      <c r="B425" s="54" t="s">
        <v>653</v>
      </c>
      <c r="C425" s="31">
        <v>4301031261</v>
      </c>
      <c r="D425" s="565">
        <v>4680115885103</v>
      </c>
      <c r="E425" s="56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6"/>
      <c r="R425" s="556"/>
      <c r="S425" s="556"/>
      <c r="T425" s="557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61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3"/>
      <c r="P426" s="568" t="s">
        <v>71</v>
      </c>
      <c r="Q426" s="569"/>
      <c r="R426" s="569"/>
      <c r="S426" s="569"/>
      <c r="T426" s="569"/>
      <c r="U426" s="569"/>
      <c r="V426" s="570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hidden="1" x14ac:dyDescent="0.2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8" t="s">
        <v>71</v>
      </c>
      <c r="Q427" s="569"/>
      <c r="R427" s="569"/>
      <c r="S427" s="569"/>
      <c r="T427" s="569"/>
      <c r="U427" s="569"/>
      <c r="V427" s="570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hidden="1" customHeight="1" x14ac:dyDescent="0.2">
      <c r="A428" s="637" t="s">
        <v>655</v>
      </c>
      <c r="B428" s="638"/>
      <c r="C428" s="638"/>
      <c r="D428" s="638"/>
      <c r="E428" s="638"/>
      <c r="F428" s="638"/>
      <c r="G428" s="638"/>
      <c r="H428" s="638"/>
      <c r="I428" s="638"/>
      <c r="J428" s="638"/>
      <c r="K428" s="638"/>
      <c r="L428" s="638"/>
      <c r="M428" s="638"/>
      <c r="N428" s="638"/>
      <c r="O428" s="638"/>
      <c r="P428" s="638"/>
      <c r="Q428" s="638"/>
      <c r="R428" s="638"/>
      <c r="S428" s="638"/>
      <c r="T428" s="638"/>
      <c r="U428" s="638"/>
      <c r="V428" s="638"/>
      <c r="W428" s="638"/>
      <c r="X428" s="638"/>
      <c r="Y428" s="638"/>
      <c r="Z428" s="638"/>
      <c r="AA428" s="48"/>
      <c r="AB428" s="48"/>
      <c r="AC428" s="48"/>
    </row>
    <row r="429" spans="1:68" ht="16.5" hidden="1" customHeight="1" x14ac:dyDescent="0.25">
      <c r="A429" s="619" t="s">
        <v>655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6"/>
      <c r="AB429" s="546"/>
      <c r="AC429" s="546"/>
    </row>
    <row r="430" spans="1:68" ht="14.25" hidden="1" customHeight="1" x14ac:dyDescent="0.25">
      <c r="A430" s="567" t="s">
        <v>103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7"/>
      <c r="AB430" s="547"/>
      <c r="AC430" s="547"/>
    </row>
    <row r="431" spans="1:68" ht="27" hidden="1" customHeight="1" x14ac:dyDescent="0.25">
      <c r="A431" s="54" t="s">
        <v>656</v>
      </c>
      <c r="B431" s="54" t="s">
        <v>657</v>
      </c>
      <c r="C431" s="31">
        <v>4301011795</v>
      </c>
      <c r="D431" s="565">
        <v>4607091389067</v>
      </c>
      <c r="E431" s="56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0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6"/>
      <c r="R431" s="556"/>
      <c r="S431" s="556"/>
      <c r="T431" s="557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4301011961</v>
      </c>
      <c r="D432" s="565">
        <v>4680115885271</v>
      </c>
      <c r="E432" s="56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4301011376</v>
      </c>
      <c r="D433" s="565">
        <v>4680115885226</v>
      </c>
      <c r="E433" s="56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6"/>
      <c r="R433" s="556"/>
      <c r="S433" s="556"/>
      <c r="T433" s="557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4301012145</v>
      </c>
      <c r="D434" s="565">
        <v>4607091383522</v>
      </c>
      <c r="E434" s="56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3" t="s">
        <v>667</v>
      </c>
      <c r="Q434" s="556"/>
      <c r="R434" s="556"/>
      <c r="S434" s="556"/>
      <c r="T434" s="557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hidden="1" customHeight="1" x14ac:dyDescent="0.25">
      <c r="A435" s="54" t="s">
        <v>669</v>
      </c>
      <c r="B435" s="54" t="s">
        <v>670</v>
      </c>
      <c r="C435" s="31">
        <v>4301011774</v>
      </c>
      <c r="D435" s="565">
        <v>4680115884502</v>
      </c>
      <c r="E435" s="56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hidden="1" customHeight="1" x14ac:dyDescent="0.25">
      <c r="A436" s="54" t="s">
        <v>672</v>
      </c>
      <c r="B436" s="54" t="s">
        <v>673</v>
      </c>
      <c r="C436" s="31">
        <v>4301011771</v>
      </c>
      <c r="D436" s="565">
        <v>4607091389104</v>
      </c>
      <c r="E436" s="56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hidden="1" customHeight="1" x14ac:dyDescent="0.25">
      <c r="A437" s="54" t="s">
        <v>675</v>
      </c>
      <c r="B437" s="54" t="s">
        <v>676</v>
      </c>
      <c r="C437" s="31">
        <v>4301011799</v>
      </c>
      <c r="D437" s="565">
        <v>4680115884519</v>
      </c>
      <c r="E437" s="56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6"/>
      <c r="R437" s="556"/>
      <c r="S437" s="556"/>
      <c r="T437" s="557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hidden="1" customHeight="1" x14ac:dyDescent="0.25">
      <c r="A438" s="54" t="s">
        <v>678</v>
      </c>
      <c r="B438" s="54" t="s">
        <v>679</v>
      </c>
      <c r="C438" s="31">
        <v>4301012125</v>
      </c>
      <c r="D438" s="565">
        <v>4680115886391</v>
      </c>
      <c r="E438" s="56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4301012035</v>
      </c>
      <c r="D439" s="565">
        <v>4680115880603</v>
      </c>
      <c r="E439" s="56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4301012146</v>
      </c>
      <c r="D440" s="565">
        <v>4607091389999</v>
      </c>
      <c r="E440" s="56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3" t="s">
        <v>684</v>
      </c>
      <c r="Q440" s="556"/>
      <c r="R440" s="556"/>
      <c r="S440" s="556"/>
      <c r="T440" s="557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4301012036</v>
      </c>
      <c r="D441" s="565">
        <v>4680115882782</v>
      </c>
      <c r="E441" s="56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4301012050</v>
      </c>
      <c r="D442" s="565">
        <v>4680115885479</v>
      </c>
      <c r="E442" s="56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4301012034</v>
      </c>
      <c r="D443" s="565">
        <v>4607091389982</v>
      </c>
      <c r="E443" s="56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hidden="1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8" t="s">
        <v>71</v>
      </c>
      <c r="Q444" s="569"/>
      <c r="R444" s="569"/>
      <c r="S444" s="569"/>
      <c r="T444" s="569"/>
      <c r="U444" s="569"/>
      <c r="V444" s="570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hidden="1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8" t="s">
        <v>71</v>
      </c>
      <c r="Q445" s="569"/>
      <c r="R445" s="569"/>
      <c r="S445" s="569"/>
      <c r="T445" s="569"/>
      <c r="U445" s="569"/>
      <c r="V445" s="570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hidden="1" customHeight="1" x14ac:dyDescent="0.25">
      <c r="A446" s="567" t="s">
        <v>139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65">
        <v>4607091388930</v>
      </c>
      <c r="E447" s="56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69</v>
      </c>
      <c r="X447" s="551">
        <v>150</v>
      </c>
      <c r="Y447" s="552">
        <f>IFERROR(IF(X447="",0,CEILING((X447/$H447),1)*$H447),"")</f>
        <v>153.12</v>
      </c>
      <c r="Z447" s="36">
        <f>IFERROR(IF(Y447=0,"",ROUNDUP(Y447/H447,0)*0.01196),"")</f>
        <v>0.34683999999999998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160.22727272727272</v>
      </c>
      <c r="BN447" s="64">
        <f>IFERROR(Y447*I447/H447,"0")</f>
        <v>163.56</v>
      </c>
      <c r="BO447" s="64">
        <f>IFERROR(1/J447*(X447/H447),"0")</f>
        <v>0.27316433566433568</v>
      </c>
      <c r="BP447" s="64">
        <f>IFERROR(1/J447*(Y447/H447),"0")</f>
        <v>0.27884615384615385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4301020384</v>
      </c>
      <c r="D448" s="565">
        <v>4680115886407</v>
      </c>
      <c r="E448" s="56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hidden="1" customHeight="1" x14ac:dyDescent="0.25">
      <c r="A449" s="54" t="s">
        <v>696</v>
      </c>
      <c r="B449" s="54" t="s">
        <v>697</v>
      </c>
      <c r="C449" s="31">
        <v>4301020385</v>
      </c>
      <c r="D449" s="565">
        <v>4680115880054</v>
      </c>
      <c r="E449" s="56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8" t="s">
        <v>71</v>
      </c>
      <c r="Q450" s="569"/>
      <c r="R450" s="569"/>
      <c r="S450" s="569"/>
      <c r="T450" s="569"/>
      <c r="U450" s="569"/>
      <c r="V450" s="570"/>
      <c r="W450" s="37" t="s">
        <v>72</v>
      </c>
      <c r="X450" s="553">
        <f>IFERROR(X447/H447,"0")+IFERROR(X448/H448,"0")+IFERROR(X449/H449,"0")</f>
        <v>28.409090909090907</v>
      </c>
      <c r="Y450" s="553">
        <f>IFERROR(Y447/H447,"0")+IFERROR(Y448/H448,"0")+IFERROR(Y449/H449,"0")</f>
        <v>29</v>
      </c>
      <c r="Z450" s="553">
        <f>IFERROR(IF(Z447="",0,Z447),"0")+IFERROR(IF(Z448="",0,Z448),"0")+IFERROR(IF(Z449="",0,Z449),"0")</f>
        <v>0.34683999999999998</v>
      </c>
      <c r="AA450" s="554"/>
      <c r="AB450" s="554"/>
      <c r="AC450" s="554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8" t="s">
        <v>71</v>
      </c>
      <c r="Q451" s="569"/>
      <c r="R451" s="569"/>
      <c r="S451" s="569"/>
      <c r="T451" s="569"/>
      <c r="U451" s="569"/>
      <c r="V451" s="570"/>
      <c r="W451" s="37" t="s">
        <v>69</v>
      </c>
      <c r="X451" s="553">
        <f>IFERROR(SUM(X447:X449),"0")</f>
        <v>150</v>
      </c>
      <c r="Y451" s="553">
        <f>IFERROR(SUM(Y447:Y449),"0")</f>
        <v>153.12</v>
      </c>
      <c r="Z451" s="37"/>
      <c r="AA451" s="554"/>
      <c r="AB451" s="554"/>
      <c r="AC451" s="554"/>
    </row>
    <row r="452" spans="1:68" ht="14.25" hidden="1" customHeight="1" x14ac:dyDescent="0.25">
      <c r="A452" s="567" t="s">
        <v>64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65">
        <v>4680115883116</v>
      </c>
      <c r="E453" s="56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57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51">
        <v>26.4</v>
      </c>
      <c r="Y453" s="552">
        <f t="shared" ref="Y453:Y458" si="60">IFERROR(IF(X453="",0,CEILING((X453/$H453),1)*$H453),"")</f>
        <v>26.400000000000002</v>
      </c>
      <c r="Z453" s="36">
        <f>IFERROR(IF(Y453=0,"",ROUNDUP(Y453/H453,0)*0.01196),"")</f>
        <v>5.9799999999999999E-2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28.199999999999996</v>
      </c>
      <c r="BN453" s="64">
        <f t="shared" ref="BN453:BN458" si="62">IFERROR(Y453*I453/H453,"0")</f>
        <v>28.200000000000003</v>
      </c>
      <c r="BO453" s="64">
        <f t="shared" ref="BO453:BO458" si="63">IFERROR(1/J453*(X453/H453),"0")</f>
        <v>4.8076923076923073E-2</v>
      </c>
      <c r="BP453" s="64">
        <f t="shared" ref="BP453:BP458" si="64">IFERROR(1/J453*(Y453/H453),"0")</f>
        <v>4.807692307692308E-2</v>
      </c>
    </row>
    <row r="454" spans="1:68" ht="27" hidden="1" customHeight="1" x14ac:dyDescent="0.25">
      <c r="A454" s="54" t="s">
        <v>701</v>
      </c>
      <c r="B454" s="54" t="s">
        <v>702</v>
      </c>
      <c r="C454" s="31">
        <v>4301031350</v>
      </c>
      <c r="D454" s="565">
        <v>4680115883093</v>
      </c>
      <c r="E454" s="56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8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65">
        <v>4680115883109</v>
      </c>
      <c r="E455" s="56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51">
        <v>26.4</v>
      </c>
      <c r="Y455" s="552">
        <f t="shared" si="60"/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28.199999999999996</v>
      </c>
      <c r="BN455" s="64">
        <f t="shared" si="62"/>
        <v>28.200000000000003</v>
      </c>
      <c r="BO455" s="64">
        <f t="shared" si="63"/>
        <v>4.8076923076923073E-2</v>
      </c>
      <c r="BP455" s="64">
        <f t="shared" si="64"/>
        <v>4.807692307692308E-2</v>
      </c>
    </row>
    <row r="456" spans="1:68" ht="27" hidden="1" customHeight="1" x14ac:dyDescent="0.25">
      <c r="A456" s="54" t="s">
        <v>707</v>
      </c>
      <c r="B456" s="54" t="s">
        <v>708</v>
      </c>
      <c r="C456" s="31">
        <v>4301031419</v>
      </c>
      <c r="D456" s="565">
        <v>4680115882072</v>
      </c>
      <c r="E456" s="56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4301031418</v>
      </c>
      <c r="D457" s="565">
        <v>4680115882102</v>
      </c>
      <c r="E457" s="56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4301031417</v>
      </c>
      <c r="D458" s="565">
        <v>4680115882096</v>
      </c>
      <c r="E458" s="56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8" t="s">
        <v>71</v>
      </c>
      <c r="Q459" s="569"/>
      <c r="R459" s="569"/>
      <c r="S459" s="569"/>
      <c r="T459" s="569"/>
      <c r="U459" s="569"/>
      <c r="V459" s="570"/>
      <c r="W459" s="37" t="s">
        <v>72</v>
      </c>
      <c r="X459" s="553">
        <f>IFERROR(X453/H453,"0")+IFERROR(X454/H454,"0")+IFERROR(X455/H455,"0")+IFERROR(X456/H456,"0")+IFERROR(X457/H457,"0")+IFERROR(X458/H458,"0")</f>
        <v>9.9999999999999982</v>
      </c>
      <c r="Y459" s="553">
        <f>IFERROR(Y453/H453,"0")+IFERROR(Y454/H454,"0")+IFERROR(Y455/H455,"0")+IFERROR(Y456/H456,"0")+IFERROR(Y457/H457,"0")+IFERROR(Y458/H458,"0")</f>
        <v>10</v>
      </c>
      <c r="Z459" s="553">
        <f>IFERROR(IF(Z453="",0,Z453),"0")+IFERROR(IF(Z454="",0,Z454),"0")+IFERROR(IF(Z455="",0,Z455),"0")+IFERROR(IF(Z456="",0,Z456),"0")+IFERROR(IF(Z457="",0,Z457),"0")+IFERROR(IF(Z458="",0,Z458),"0")</f>
        <v>0.1196</v>
      </c>
      <c r="AA459" s="554"/>
      <c r="AB459" s="554"/>
      <c r="AC459" s="554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8" t="s">
        <v>71</v>
      </c>
      <c r="Q460" s="569"/>
      <c r="R460" s="569"/>
      <c r="S460" s="569"/>
      <c r="T460" s="569"/>
      <c r="U460" s="569"/>
      <c r="V460" s="570"/>
      <c r="W460" s="37" t="s">
        <v>69</v>
      </c>
      <c r="X460" s="553">
        <f>IFERROR(SUM(X453:X458),"0")</f>
        <v>52.8</v>
      </c>
      <c r="Y460" s="553">
        <f>IFERROR(SUM(Y453:Y458),"0")</f>
        <v>52.800000000000004</v>
      </c>
      <c r="Z460" s="37"/>
      <c r="AA460" s="554"/>
      <c r="AB460" s="554"/>
      <c r="AC460" s="554"/>
    </row>
    <row r="461" spans="1:68" ht="14.25" hidden="1" customHeight="1" x14ac:dyDescent="0.25">
      <c r="A461" s="567" t="s">
        <v>73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7"/>
      <c r="AB461" s="547"/>
      <c r="AC461" s="547"/>
    </row>
    <row r="462" spans="1:68" ht="16.5" hidden="1" customHeight="1" x14ac:dyDescent="0.25">
      <c r="A462" s="54" t="s">
        <v>713</v>
      </c>
      <c r="B462" s="54" t="s">
        <v>714</v>
      </c>
      <c r="C462" s="31">
        <v>4301051232</v>
      </c>
      <c r="D462" s="565">
        <v>4607091383409</v>
      </c>
      <c r="E462" s="56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hidden="1" customHeight="1" x14ac:dyDescent="0.25">
      <c r="A463" s="54" t="s">
        <v>716</v>
      </c>
      <c r="B463" s="54" t="s">
        <v>717</v>
      </c>
      <c r="C463" s="31">
        <v>4301051233</v>
      </c>
      <c r="D463" s="565">
        <v>4607091383416</v>
      </c>
      <c r="E463" s="56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0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719</v>
      </c>
      <c r="B464" s="54" t="s">
        <v>720</v>
      </c>
      <c r="C464" s="31">
        <v>4301051064</v>
      </c>
      <c r="D464" s="565">
        <v>4680115883536</v>
      </c>
      <c r="E464" s="56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8" t="s">
        <v>71</v>
      </c>
      <c r="Q465" s="569"/>
      <c r="R465" s="569"/>
      <c r="S465" s="569"/>
      <c r="T465" s="569"/>
      <c r="U465" s="569"/>
      <c r="V465" s="570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hidden="1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8" t="s">
        <v>71</v>
      </c>
      <c r="Q466" s="569"/>
      <c r="R466" s="569"/>
      <c r="S466" s="569"/>
      <c r="T466" s="569"/>
      <c r="U466" s="569"/>
      <c r="V466" s="570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hidden="1" customHeight="1" x14ac:dyDescent="0.2">
      <c r="A467" s="637" t="s">
        <v>722</v>
      </c>
      <c r="B467" s="638"/>
      <c r="C467" s="638"/>
      <c r="D467" s="638"/>
      <c r="E467" s="638"/>
      <c r="F467" s="638"/>
      <c r="G467" s="638"/>
      <c r="H467" s="638"/>
      <c r="I467" s="638"/>
      <c r="J467" s="638"/>
      <c r="K467" s="638"/>
      <c r="L467" s="638"/>
      <c r="M467" s="638"/>
      <c r="N467" s="638"/>
      <c r="O467" s="638"/>
      <c r="P467" s="638"/>
      <c r="Q467" s="638"/>
      <c r="R467" s="638"/>
      <c r="S467" s="638"/>
      <c r="T467" s="638"/>
      <c r="U467" s="638"/>
      <c r="V467" s="638"/>
      <c r="W467" s="638"/>
      <c r="X467" s="638"/>
      <c r="Y467" s="638"/>
      <c r="Z467" s="638"/>
      <c r="AA467" s="48"/>
      <c r="AB467" s="48"/>
      <c r="AC467" s="48"/>
    </row>
    <row r="468" spans="1:68" ht="16.5" hidden="1" customHeight="1" x14ac:dyDescent="0.25">
      <c r="A468" s="619" t="s">
        <v>722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6"/>
      <c r="AB468" s="546"/>
      <c r="AC468" s="546"/>
    </row>
    <row r="469" spans="1:68" ht="14.25" hidden="1" customHeight="1" x14ac:dyDescent="0.25">
      <c r="A469" s="567" t="s">
        <v>103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7"/>
      <c r="AB469" s="547"/>
      <c r="AC469" s="547"/>
    </row>
    <row r="470" spans="1:68" ht="27" hidden="1" customHeight="1" x14ac:dyDescent="0.25">
      <c r="A470" s="54" t="s">
        <v>723</v>
      </c>
      <c r="B470" s="54" t="s">
        <v>724</v>
      </c>
      <c r="C470" s="31">
        <v>4301011763</v>
      </c>
      <c r="D470" s="565">
        <v>4640242181011</v>
      </c>
      <c r="E470" s="56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4301011585</v>
      </c>
      <c r="D471" s="565">
        <v>4640242180441</v>
      </c>
      <c r="E471" s="56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4301011584</v>
      </c>
      <c r="D472" s="565">
        <v>4640242180564</v>
      </c>
      <c r="E472" s="56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4301011764</v>
      </c>
      <c r="D473" s="565">
        <v>4640242181189</v>
      </c>
      <c r="E473" s="56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1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8" t="s">
        <v>71</v>
      </c>
      <c r="Q474" s="569"/>
      <c r="R474" s="569"/>
      <c r="S474" s="569"/>
      <c r="T474" s="569"/>
      <c r="U474" s="569"/>
      <c r="V474" s="570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hidden="1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8" t="s">
        <v>71</v>
      </c>
      <c r="Q475" s="569"/>
      <c r="R475" s="569"/>
      <c r="S475" s="569"/>
      <c r="T475" s="569"/>
      <c r="U475" s="569"/>
      <c r="V475" s="570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hidden="1" customHeight="1" x14ac:dyDescent="0.25">
      <c r="A476" s="567" t="s">
        <v>139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7"/>
      <c r="AB476" s="547"/>
      <c r="AC476" s="547"/>
    </row>
    <row r="477" spans="1:68" ht="27" hidden="1" customHeight="1" x14ac:dyDescent="0.25">
      <c r="A477" s="54" t="s">
        <v>734</v>
      </c>
      <c r="B477" s="54" t="s">
        <v>735</v>
      </c>
      <c r="C477" s="31">
        <v>4301020400</v>
      </c>
      <c r="D477" s="565">
        <v>4640242180519</v>
      </c>
      <c r="E477" s="56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737</v>
      </c>
      <c r="B478" s="54" t="s">
        <v>738</v>
      </c>
      <c r="C478" s="31">
        <v>4301020260</v>
      </c>
      <c r="D478" s="565">
        <v>4640242180526</v>
      </c>
      <c r="E478" s="56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07" t="s">
        <v>739</v>
      </c>
      <c r="Q478" s="556"/>
      <c r="R478" s="556"/>
      <c r="S478" s="556"/>
      <c r="T478" s="557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741</v>
      </c>
      <c r="B479" s="54" t="s">
        <v>742</v>
      </c>
      <c r="C479" s="31">
        <v>4301020295</v>
      </c>
      <c r="D479" s="565">
        <v>4640242181363</v>
      </c>
      <c r="E479" s="56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79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hidden="1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hidden="1" customHeight="1" x14ac:dyDescent="0.25">
      <c r="A482" s="567" t="s">
        <v>64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65">
        <v>4640242180816</v>
      </c>
      <c r="E483" s="56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51">
        <v>50</v>
      </c>
      <c r="Y483" s="552">
        <f>IFERROR(IF(X483="",0,CEILING((X483/$H483),1)*$H483),"")</f>
        <v>50.400000000000006</v>
      </c>
      <c r="Z483" s="36">
        <f>IFERROR(IF(Y483=0,"",ROUNDUP(Y483/H483,0)*0.00902),"")</f>
        <v>0.10824</v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53.214285714285715</v>
      </c>
      <c r="BN483" s="64">
        <f>IFERROR(Y483*I483/H483,"0")</f>
        <v>53.64</v>
      </c>
      <c r="BO483" s="64">
        <f>IFERROR(1/J483*(X483/H483),"0")</f>
        <v>9.0187590187590191E-2</v>
      </c>
      <c r="BP483" s="64">
        <f>IFERROR(1/J483*(Y483/H483),"0")</f>
        <v>9.0909090909090912E-2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65">
        <v>4640242180595</v>
      </c>
      <c r="E484" s="56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1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69</v>
      </c>
      <c r="X484" s="551">
        <v>50</v>
      </c>
      <c r="Y484" s="552">
        <f>IFERROR(IF(X484="",0,CEILING((X484/$H484),1)*$H484),"")</f>
        <v>50.400000000000006</v>
      </c>
      <c r="Z484" s="36">
        <f>IFERROR(IF(Y484=0,"",ROUNDUP(Y484/H484,0)*0.00902),"")</f>
        <v>0.10824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53.214285714285715</v>
      </c>
      <c r="BN484" s="64">
        <f>IFERROR(Y484*I484/H484,"0")</f>
        <v>53.64</v>
      </c>
      <c r="BO484" s="64">
        <f>IFERROR(1/J484*(X484/H484),"0")</f>
        <v>9.0187590187590191E-2</v>
      </c>
      <c r="BP484" s="64">
        <f>IFERROR(1/J484*(Y484/H484),"0")</f>
        <v>9.0909090909090912E-2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53">
        <f>IFERROR(X483/H483,"0")+IFERROR(X484/H484,"0")</f>
        <v>23.80952380952381</v>
      </c>
      <c r="Y485" s="553">
        <f>IFERROR(Y483/H483,"0")+IFERROR(Y484/H484,"0")</f>
        <v>24</v>
      </c>
      <c r="Z485" s="553">
        <f>IFERROR(IF(Z483="",0,Z483),"0")+IFERROR(IF(Z484="",0,Z484),"0")</f>
        <v>0.21648000000000001</v>
      </c>
      <c r="AA485" s="554"/>
      <c r="AB485" s="554"/>
      <c r="AC485" s="554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53">
        <f>IFERROR(SUM(X483:X484),"0")</f>
        <v>100</v>
      </c>
      <c r="Y486" s="553">
        <f>IFERROR(SUM(Y483:Y484),"0")</f>
        <v>100.80000000000001</v>
      </c>
      <c r="Z486" s="37"/>
      <c r="AA486" s="554"/>
      <c r="AB486" s="554"/>
      <c r="AC486" s="554"/>
    </row>
    <row r="487" spans="1:68" ht="14.25" hidden="1" customHeight="1" x14ac:dyDescent="0.25">
      <c r="A487" s="567" t="s">
        <v>73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7"/>
      <c r="AB487" s="547"/>
      <c r="AC487" s="547"/>
    </row>
    <row r="488" spans="1:68" ht="27" hidden="1" customHeight="1" x14ac:dyDescent="0.25">
      <c r="A488" s="54" t="s">
        <v>750</v>
      </c>
      <c r="B488" s="54" t="s">
        <v>751</v>
      </c>
      <c r="C488" s="31">
        <v>4301052046</v>
      </c>
      <c r="D488" s="565">
        <v>4640242180533</v>
      </c>
      <c r="E488" s="56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753</v>
      </c>
      <c r="B489" s="54" t="s">
        <v>754</v>
      </c>
      <c r="C489" s="31">
        <v>4301051920</v>
      </c>
      <c r="D489" s="565">
        <v>4640242181233</v>
      </c>
      <c r="E489" s="56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6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6"/>
      <c r="R489" s="556"/>
      <c r="S489" s="556"/>
      <c r="T489" s="557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hidden="1" x14ac:dyDescent="0.2">
      <c r="A491" s="562"/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3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hidden="1" customHeight="1" x14ac:dyDescent="0.25">
      <c r="A492" s="567" t="s">
        <v>169</v>
      </c>
      <c r="B492" s="562"/>
      <c r="C492" s="562"/>
      <c r="D492" s="562"/>
      <c r="E492" s="562"/>
      <c r="F492" s="562"/>
      <c r="G492" s="562"/>
      <c r="H492" s="562"/>
      <c r="I492" s="562"/>
      <c r="J492" s="562"/>
      <c r="K492" s="562"/>
      <c r="L492" s="562"/>
      <c r="M492" s="562"/>
      <c r="N492" s="562"/>
      <c r="O492" s="562"/>
      <c r="P492" s="562"/>
      <c r="Q492" s="562"/>
      <c r="R492" s="562"/>
      <c r="S492" s="562"/>
      <c r="T492" s="562"/>
      <c r="U492" s="562"/>
      <c r="V492" s="562"/>
      <c r="W492" s="562"/>
      <c r="X492" s="562"/>
      <c r="Y492" s="562"/>
      <c r="Z492" s="562"/>
      <c r="AA492" s="547"/>
      <c r="AB492" s="547"/>
      <c r="AC492" s="547"/>
    </row>
    <row r="493" spans="1:68" ht="27" hidden="1" customHeight="1" x14ac:dyDescent="0.25">
      <c r="A493" s="54" t="s">
        <v>755</v>
      </c>
      <c r="B493" s="54" t="s">
        <v>756</v>
      </c>
      <c r="C493" s="31">
        <v>4301060491</v>
      </c>
      <c r="D493" s="565">
        <v>4640242180120</v>
      </c>
      <c r="E493" s="56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4301060493</v>
      </c>
      <c r="D494" s="565">
        <v>4640242180137</v>
      </c>
      <c r="E494" s="56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6"/>
      <c r="R494" s="556"/>
      <c r="S494" s="556"/>
      <c r="T494" s="557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hidden="1" x14ac:dyDescent="0.2">
      <c r="A496" s="562"/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3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hidden="1" customHeight="1" x14ac:dyDescent="0.25">
      <c r="A497" s="619" t="s">
        <v>761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6"/>
      <c r="AB497" s="546"/>
      <c r="AC497" s="546"/>
    </row>
    <row r="498" spans="1:68" ht="14.25" hidden="1" customHeight="1" x14ac:dyDescent="0.25">
      <c r="A498" s="567" t="s">
        <v>139</v>
      </c>
      <c r="B498" s="562"/>
      <c r="C498" s="562"/>
      <c r="D498" s="562"/>
      <c r="E498" s="562"/>
      <c r="F498" s="562"/>
      <c r="G498" s="562"/>
      <c r="H498" s="562"/>
      <c r="I498" s="562"/>
      <c r="J498" s="562"/>
      <c r="K498" s="562"/>
      <c r="L498" s="562"/>
      <c r="M498" s="562"/>
      <c r="N498" s="562"/>
      <c r="O498" s="562"/>
      <c r="P498" s="562"/>
      <c r="Q498" s="562"/>
      <c r="R498" s="562"/>
      <c r="S498" s="562"/>
      <c r="T498" s="562"/>
      <c r="U498" s="562"/>
      <c r="V498" s="562"/>
      <c r="W498" s="562"/>
      <c r="X498" s="562"/>
      <c r="Y498" s="562"/>
      <c r="Z498" s="562"/>
      <c r="AA498" s="547"/>
      <c r="AB498" s="547"/>
      <c r="AC498" s="547"/>
    </row>
    <row r="499" spans="1:68" ht="27" hidden="1" customHeight="1" x14ac:dyDescent="0.25">
      <c r="A499" s="54" t="s">
        <v>762</v>
      </c>
      <c r="B499" s="54" t="s">
        <v>763</v>
      </c>
      <c r="C499" s="31">
        <v>4301020314</v>
      </c>
      <c r="D499" s="565">
        <v>4640242180090</v>
      </c>
      <c r="E499" s="56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11" t="s">
        <v>764</v>
      </c>
      <c r="Q499" s="556"/>
      <c r="R499" s="556"/>
      <c r="S499" s="556"/>
      <c r="T499" s="557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1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hidden="1" x14ac:dyDescent="0.2">
      <c r="A501" s="56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563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668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669"/>
      <c r="P502" s="587" t="s">
        <v>766</v>
      </c>
      <c r="Q502" s="588"/>
      <c r="R502" s="588"/>
      <c r="S502" s="588"/>
      <c r="T502" s="588"/>
      <c r="U502" s="588"/>
      <c r="V502" s="589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3980.2000000000003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4001.92</v>
      </c>
      <c r="Z502" s="37"/>
      <c r="AA502" s="554"/>
      <c r="AB502" s="554"/>
      <c r="AC502" s="554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669"/>
      <c r="P503" s="587" t="s">
        <v>767</v>
      </c>
      <c r="Q503" s="588"/>
      <c r="R503" s="588"/>
      <c r="S503" s="588"/>
      <c r="T503" s="588"/>
      <c r="U503" s="588"/>
      <c r="V503" s="589"/>
      <c r="W503" s="37" t="s">
        <v>69</v>
      </c>
      <c r="X503" s="553">
        <f>IFERROR(SUM(BM22:BM499),"0")</f>
        <v>4208.9675914085901</v>
      </c>
      <c r="Y503" s="553">
        <f>IFERROR(SUM(BN22:BN499),"0")</f>
        <v>4231.7800000000007</v>
      </c>
      <c r="Z503" s="37"/>
      <c r="AA503" s="554"/>
      <c r="AB503" s="554"/>
      <c r="AC503" s="554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669"/>
      <c r="P504" s="587" t="s">
        <v>768</v>
      </c>
      <c r="Q504" s="588"/>
      <c r="R504" s="588"/>
      <c r="S504" s="588"/>
      <c r="T504" s="588"/>
      <c r="U504" s="588"/>
      <c r="V504" s="589"/>
      <c r="W504" s="37" t="s">
        <v>769</v>
      </c>
      <c r="X504" s="38">
        <f>ROUNDUP(SUM(BO22:BO499),0)</f>
        <v>8</v>
      </c>
      <c r="Y504" s="38">
        <f>ROUNDUP(SUM(BP22:BP499),0)</f>
        <v>8</v>
      </c>
      <c r="Z504" s="37"/>
      <c r="AA504" s="554"/>
      <c r="AB504" s="554"/>
      <c r="AC504" s="554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669"/>
      <c r="P505" s="587" t="s">
        <v>770</v>
      </c>
      <c r="Q505" s="588"/>
      <c r="R505" s="588"/>
      <c r="S505" s="588"/>
      <c r="T505" s="588"/>
      <c r="U505" s="588"/>
      <c r="V505" s="589"/>
      <c r="W505" s="37" t="s">
        <v>69</v>
      </c>
      <c r="X505" s="553">
        <f>GrossWeightTotal+PalletQtyTotal*25</f>
        <v>4408.9675914085901</v>
      </c>
      <c r="Y505" s="553">
        <f>GrossWeightTotalR+PalletQtyTotalR*25</f>
        <v>4431.7800000000007</v>
      </c>
      <c r="Z505" s="37"/>
      <c r="AA505" s="554"/>
      <c r="AB505" s="554"/>
      <c r="AC505" s="554"/>
    </row>
    <row r="506" spans="1:68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669"/>
      <c r="P506" s="587" t="s">
        <v>771</v>
      </c>
      <c r="Q506" s="588"/>
      <c r="R506" s="588"/>
      <c r="S506" s="588"/>
      <c r="T506" s="588"/>
      <c r="U506" s="588"/>
      <c r="V506" s="589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573.20029970029975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576</v>
      </c>
      <c r="Z506" s="37"/>
      <c r="AA506" s="554"/>
      <c r="AB506" s="554"/>
      <c r="AC506" s="554"/>
    </row>
    <row r="507" spans="1:68" ht="14.25" hidden="1" customHeight="1" x14ac:dyDescent="0.2">
      <c r="A507" s="562"/>
      <c r="B507" s="562"/>
      <c r="C507" s="562"/>
      <c r="D507" s="562"/>
      <c r="E507" s="562"/>
      <c r="F507" s="562"/>
      <c r="G507" s="562"/>
      <c r="H507" s="562"/>
      <c r="I507" s="562"/>
      <c r="J507" s="562"/>
      <c r="K507" s="562"/>
      <c r="L507" s="562"/>
      <c r="M507" s="562"/>
      <c r="N507" s="562"/>
      <c r="O507" s="669"/>
      <c r="P507" s="587" t="s">
        <v>772</v>
      </c>
      <c r="Q507" s="588"/>
      <c r="R507" s="588"/>
      <c r="S507" s="588"/>
      <c r="T507" s="588"/>
      <c r="U507" s="588"/>
      <c r="V507" s="589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8.6208600000000004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8" t="s">
        <v>101</v>
      </c>
      <c r="D509" s="653"/>
      <c r="E509" s="653"/>
      <c r="F509" s="653"/>
      <c r="G509" s="653"/>
      <c r="H509" s="586"/>
      <c r="I509" s="578" t="s">
        <v>255</v>
      </c>
      <c r="J509" s="653"/>
      <c r="K509" s="653"/>
      <c r="L509" s="653"/>
      <c r="M509" s="653"/>
      <c r="N509" s="653"/>
      <c r="O509" s="653"/>
      <c r="P509" s="653"/>
      <c r="Q509" s="653"/>
      <c r="R509" s="653"/>
      <c r="S509" s="586"/>
      <c r="T509" s="578" t="s">
        <v>543</v>
      </c>
      <c r="U509" s="586"/>
      <c r="V509" s="578" t="s">
        <v>599</v>
      </c>
      <c r="W509" s="653"/>
      <c r="X509" s="653"/>
      <c r="Y509" s="586"/>
      <c r="Z509" s="548" t="s">
        <v>655</v>
      </c>
      <c r="AA509" s="578" t="s">
        <v>722</v>
      </c>
      <c r="AB509" s="586"/>
      <c r="AC509" s="52"/>
      <c r="AF509" s="549"/>
    </row>
    <row r="510" spans="1:68" ht="14.25" customHeight="1" thickTop="1" x14ac:dyDescent="0.2">
      <c r="A510" s="642" t="s">
        <v>775</v>
      </c>
      <c r="B510" s="578" t="s">
        <v>63</v>
      </c>
      <c r="C510" s="578" t="s">
        <v>102</v>
      </c>
      <c r="D510" s="578" t="s">
        <v>119</v>
      </c>
      <c r="E510" s="578" t="s">
        <v>176</v>
      </c>
      <c r="F510" s="578" t="s">
        <v>198</v>
      </c>
      <c r="G510" s="578" t="s">
        <v>231</v>
      </c>
      <c r="H510" s="578" t="s">
        <v>101</v>
      </c>
      <c r="I510" s="578" t="s">
        <v>256</v>
      </c>
      <c r="J510" s="578" t="s">
        <v>296</v>
      </c>
      <c r="K510" s="578" t="s">
        <v>356</v>
      </c>
      <c r="L510" s="578" t="s">
        <v>399</v>
      </c>
      <c r="M510" s="578" t="s">
        <v>415</v>
      </c>
      <c r="N510" s="549"/>
      <c r="O510" s="578" t="s">
        <v>429</v>
      </c>
      <c r="P510" s="578" t="s">
        <v>439</v>
      </c>
      <c r="Q510" s="578" t="s">
        <v>446</v>
      </c>
      <c r="R510" s="578" t="s">
        <v>451</v>
      </c>
      <c r="S510" s="578" t="s">
        <v>533</v>
      </c>
      <c r="T510" s="578" t="s">
        <v>544</v>
      </c>
      <c r="U510" s="578" t="s">
        <v>579</v>
      </c>
      <c r="V510" s="578" t="s">
        <v>600</v>
      </c>
      <c r="W510" s="578" t="s">
        <v>632</v>
      </c>
      <c r="X510" s="578" t="s">
        <v>647</v>
      </c>
      <c r="Y510" s="578" t="s">
        <v>651</v>
      </c>
      <c r="Z510" s="578" t="s">
        <v>655</v>
      </c>
      <c r="AA510" s="578" t="s">
        <v>722</v>
      </c>
      <c r="AB510" s="578" t="s">
        <v>761</v>
      </c>
      <c r="AC510" s="52"/>
      <c r="AF510" s="549"/>
    </row>
    <row r="511" spans="1:68" ht="13.5" customHeight="1" thickBot="1" x14ac:dyDescent="0.25">
      <c r="A511" s="643"/>
      <c r="B511" s="579"/>
      <c r="C511" s="579"/>
      <c r="D511" s="579"/>
      <c r="E511" s="579"/>
      <c r="F511" s="579"/>
      <c r="G511" s="579"/>
      <c r="H511" s="579"/>
      <c r="I511" s="579"/>
      <c r="J511" s="579"/>
      <c r="K511" s="579"/>
      <c r="L511" s="579"/>
      <c r="M511" s="579"/>
      <c r="N511" s="549"/>
      <c r="O511" s="579"/>
      <c r="P511" s="579"/>
      <c r="Q511" s="579"/>
      <c r="R511" s="579"/>
      <c r="S511" s="579"/>
      <c r="T511" s="579"/>
      <c r="U511" s="579"/>
      <c r="V511" s="579"/>
      <c r="W511" s="579"/>
      <c r="X511" s="579"/>
      <c r="Y511" s="579"/>
      <c r="Z511" s="579"/>
      <c r="AA511" s="579"/>
      <c r="AB511" s="579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306</v>
      </c>
      <c r="E512" s="46">
        <f>IFERROR(Y87*1,"0")+IFERROR(Y88*1,"0")+IFERROR(Y89*1,"0")+IFERROR(Y93*1,"0")+IFERROR(Y94*1,"0")+IFERROR(Y95*1,"0")+IFERROR(Y96*1,"0")+IFERROR(Y97*1,"0")</f>
        <v>79.2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40.5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18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2443.4</v>
      </c>
      <c r="S512" s="46">
        <f>IFERROR(Y335*1,"0")+IFERROR(Y336*1,"0")+IFERROR(Y337*1,"0")</f>
        <v>8.1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780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205.92000000000002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100.80000000000001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0,00"/>
        <filter val="100,00"/>
        <filter val="150,00"/>
        <filter val="16,20"/>
        <filter val="18,00"/>
        <filter val="2 000,00"/>
        <filter val="2 006,00"/>
        <filter val="2,00"/>
        <filter val="20,00"/>
        <filter val="200,00"/>
        <filter val="21,60"/>
        <filter val="225,00"/>
        <filter val="23,81"/>
        <filter val="258,41"/>
        <filter val="26,40"/>
        <filter val="28,41"/>
        <filter val="29,60"/>
        <filter val="3 980,20"/>
        <filter val="30,00"/>
        <filter val="4 208,97"/>
        <filter val="4 408,97"/>
        <filter val="4,00"/>
        <filter val="40,50"/>
        <filter val="400,00"/>
        <filter val="5,00"/>
        <filter val="50,00"/>
        <filter val="51,33"/>
        <filter val="52,80"/>
        <filter val="54,00"/>
        <filter val="573,20"/>
        <filter val="6,00"/>
        <filter val="63,00"/>
        <filter val="7,00"/>
        <filter val="720,00"/>
        <filter val="770,00"/>
        <filter val="8"/>
        <filter val="8,00"/>
        <filter val="8,10"/>
        <filter val="81,00"/>
        <filter val="9,00"/>
        <filter val="95,24"/>
      </filters>
    </filterColumn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P495:V495"/>
    <mergeCell ref="A127:Z127"/>
    <mergeCell ref="P422:V422"/>
    <mergeCell ref="A314:Z314"/>
    <mergeCell ref="A114:Z114"/>
    <mergeCell ref="P239:V239"/>
    <mergeCell ref="A257:Z257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D252:E252"/>
    <mergeCell ref="P123:T123"/>
    <mergeCell ref="P110:T110"/>
    <mergeCell ref="P408:T408"/>
    <mergeCell ref="A249:Z249"/>
    <mergeCell ref="A320:Z320"/>
    <mergeCell ref="P351:V351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D392:E392"/>
    <mergeCell ref="D394:E394"/>
    <mergeCell ref="A469:Z469"/>
    <mergeCell ref="P410:V410"/>
    <mergeCell ref="D29:E29"/>
    <mergeCell ref="D225:E225"/>
    <mergeCell ref="P61:T61"/>
    <mergeCell ref="D200:E200"/>
    <mergeCell ref="AA17:AA18"/>
    <mergeCell ref="P107:V107"/>
    <mergeCell ref="AC17:AC18"/>
    <mergeCell ref="AB17:AB18"/>
    <mergeCell ref="D291:E291"/>
    <mergeCell ref="A279:O280"/>
    <mergeCell ref="P174:T174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P82:T82"/>
    <mergeCell ref="V11:W11"/>
    <mergeCell ref="P57:T57"/>
    <mergeCell ref="D165:E165"/>
    <mergeCell ref="P75:T75"/>
    <mergeCell ref="P317:T317"/>
    <mergeCell ref="D323:E323"/>
    <mergeCell ref="D223:E223"/>
    <mergeCell ref="A263:O264"/>
    <mergeCell ref="M17:M18"/>
    <mergeCell ref="P336:T336"/>
    <mergeCell ref="P131:V131"/>
    <mergeCell ref="O17:O18"/>
    <mergeCell ref="A248:Z248"/>
    <mergeCell ref="P350:V350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P344:T344"/>
    <mergeCell ref="D436:E436"/>
    <mergeCell ref="D292:E292"/>
    <mergeCell ref="P346:T346"/>
    <mergeCell ref="D227:E227"/>
    <mergeCell ref="P321:T321"/>
    <mergeCell ref="A450:O451"/>
    <mergeCell ref="P188:T188"/>
    <mergeCell ref="A182:Z182"/>
    <mergeCell ref="P111:T111"/>
    <mergeCell ref="P439:T439"/>
    <mergeCell ref="P433:T433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P102:T102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X510:X511"/>
    <mergeCell ref="A485:O486"/>
    <mergeCell ref="Z510:Z511"/>
    <mergeCell ref="C510:C511"/>
    <mergeCell ref="E510:E511"/>
    <mergeCell ref="P479:T479"/>
    <mergeCell ref="K510:K511"/>
    <mergeCell ref="M510:M511"/>
    <mergeCell ref="J510:J511"/>
    <mergeCell ref="P483:T483"/>
    <mergeCell ref="P481:V481"/>
    <mergeCell ref="P501:V501"/>
    <mergeCell ref="A500:O501"/>
    <mergeCell ref="A461:Z461"/>
    <mergeCell ref="D288:E288"/>
    <mergeCell ref="P421:V421"/>
    <mergeCell ref="D434:E434"/>
    <mergeCell ref="P488:T488"/>
    <mergeCell ref="P240:V240"/>
    <mergeCell ref="A399:O400"/>
    <mergeCell ref="P359:T359"/>
    <mergeCell ref="A273:Z273"/>
    <mergeCell ref="A377:Z377"/>
    <mergeCell ref="P262:T262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P120:V120"/>
    <mergeCell ref="D299:E299"/>
    <mergeCell ref="H17:H18"/>
    <mergeCell ref="P261:T261"/>
    <mergeCell ref="D204:E204"/>
    <mergeCell ref="P217:T217"/>
    <mergeCell ref="P161:T161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P89:T89"/>
    <mergeCell ref="P309:T309"/>
    <mergeCell ref="D178:E178"/>
    <mergeCell ref="D172:E172"/>
    <mergeCell ref="P88:T88"/>
    <mergeCell ref="A467:Z467"/>
    <mergeCell ref="A296:Z296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8:V58"/>
    <mergeCell ref="P395:T395"/>
    <mergeCell ref="A340:Z340"/>
    <mergeCell ref="D267:E267"/>
    <mergeCell ref="D425:E425"/>
    <mergeCell ref="D359:E359"/>
    <mergeCell ref="P96:T96"/>
    <mergeCell ref="P59:V59"/>
    <mergeCell ref="P47:T47"/>
    <mergeCell ref="P268:T268"/>
    <mergeCell ref="P230:T230"/>
    <mergeCell ref="D211:E211"/>
    <mergeCell ref="P190:V190"/>
    <mergeCell ref="P168:T168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P402:T402"/>
    <mergeCell ref="D301:E301"/>
    <mergeCell ref="D274:E274"/>
    <mergeCell ref="D245:E245"/>
    <mergeCell ref="D122:E122"/>
    <mergeCell ref="P116:T116"/>
    <mergeCell ref="D224:E224"/>
    <mergeCell ref="D198:E198"/>
    <mergeCell ref="P502:V502"/>
    <mergeCell ref="S510:S511"/>
    <mergeCell ref="U510:U511"/>
    <mergeCell ref="A474:O475"/>
    <mergeCell ref="P480:V480"/>
    <mergeCell ref="P485:V485"/>
    <mergeCell ref="D479:E479"/>
    <mergeCell ref="P506:V506"/>
    <mergeCell ref="D494:E494"/>
    <mergeCell ref="P503:V503"/>
    <mergeCell ref="I510:I511"/>
    <mergeCell ref="P505:V505"/>
    <mergeCell ref="P500:V500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L510:L511"/>
    <mergeCell ref="P507:V507"/>
    <mergeCell ref="T510:T511"/>
    <mergeCell ref="V510:V511"/>
    <mergeCell ref="A510:A511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D290:E290"/>
    <mergeCell ref="D7:M7"/>
    <mergeCell ref="A373:Z373"/>
    <mergeCell ref="P91:V91"/>
    <mergeCell ref="P394:T394"/>
    <mergeCell ref="A380:O381"/>
    <mergeCell ref="D315:E315"/>
    <mergeCell ref="D8:M8"/>
    <mergeCell ref="W17:W18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A266:Z266"/>
    <mergeCell ref="P235:V235"/>
    <mergeCell ref="A60:Z60"/>
    <mergeCell ref="P280:V280"/>
    <mergeCell ref="P98:V98"/>
    <mergeCell ref="D94:E94"/>
    <mergeCell ref="P29:T29"/>
    <mergeCell ref="D81:E81"/>
    <mergeCell ref="P94:T94"/>
    <mergeCell ref="P458:T458"/>
    <mergeCell ref="D379:E379"/>
    <mergeCell ref="D208:E208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P90:V90"/>
    <mergeCell ref="A86:Z86"/>
    <mergeCell ref="P234:T234"/>
    <mergeCell ref="P279:V279"/>
    <mergeCell ref="P31:T31"/>
    <mergeCell ref="P180:V180"/>
    <mergeCell ref="A215:Z215"/>
    <mergeCell ref="D378:E378"/>
    <mergeCell ref="D129:E129"/>
    <mergeCell ref="P259:T259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332:V332"/>
    <mergeCell ref="A331:O332"/>
    <mergeCell ref="P459:V459"/>
    <mergeCell ref="P325:V325"/>
    <mergeCell ref="P473:T473"/>
    <mergeCell ref="D473:E473"/>
    <mergeCell ref="P244:T244"/>
    <mergeCell ref="D442:E442"/>
    <mergeCell ref="D144:E144"/>
    <mergeCell ref="D302:E302"/>
    <mergeCell ref="P173:T173"/>
    <mergeCell ref="P471:T471"/>
    <mergeCell ref="P130:V130"/>
    <mergeCell ref="D440:E440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  <mergeCell ref="P252:T252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2025-09-09T10:59:37Z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