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CB9B94-5A5E-499D-90A5-B606B15364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Z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P470" i="2"/>
  <c r="X466" i="2"/>
  <c r="X465" i="2"/>
  <c r="BO464" i="2"/>
  <c r="BM464" i="2"/>
  <c r="Y464" i="2"/>
  <c r="P464" i="2"/>
  <c r="BO463" i="2"/>
  <c r="BM463" i="2"/>
  <c r="Y463" i="2"/>
  <c r="P463" i="2"/>
  <c r="BO462" i="2"/>
  <c r="BM462" i="2"/>
  <c r="Y462" i="2"/>
  <c r="Y465" i="2" s="1"/>
  <c r="P462" i="2"/>
  <c r="X460" i="2"/>
  <c r="X459" i="2"/>
  <c r="BO458" i="2"/>
  <c r="BM458" i="2"/>
  <c r="Y458" i="2"/>
  <c r="P458" i="2"/>
  <c r="BP457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BP453" i="2" s="1"/>
  <c r="P453" i="2"/>
  <c r="X451" i="2"/>
  <c r="X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Y371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O323" i="2"/>
  <c r="BM323" i="2"/>
  <c r="Y323" i="2"/>
  <c r="BN323" i="2" s="1"/>
  <c r="P323" i="2"/>
  <c r="BO322" i="2"/>
  <c r="BM322" i="2"/>
  <c r="Y322" i="2"/>
  <c r="BO321" i="2"/>
  <c r="BM321" i="2"/>
  <c r="Y321" i="2"/>
  <c r="BP321" i="2" s="1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X313" i="2"/>
  <c r="X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Y294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Z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Y261" i="2"/>
  <c r="Z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BO225" i="2"/>
  <c r="BM225" i="2"/>
  <c r="Y225" i="2"/>
  <c r="Z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BP222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BN184" i="2" s="1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N156" i="2" s="1"/>
  <c r="P156" i="2"/>
  <c r="X152" i="2"/>
  <c r="X151" i="2"/>
  <c r="BO150" i="2"/>
  <c r="BM150" i="2"/>
  <c r="Y150" i="2"/>
  <c r="BP150" i="2" s="1"/>
  <c r="P150" i="2"/>
  <c r="BO149" i="2"/>
  <c r="BM149" i="2"/>
  <c r="Y149" i="2"/>
  <c r="BN149" i="2" s="1"/>
  <c r="P149" i="2"/>
  <c r="BO148" i="2"/>
  <c r="BM148" i="2"/>
  <c r="Y148" i="2"/>
  <c r="P148" i="2"/>
  <c r="X146" i="2"/>
  <c r="X145" i="2"/>
  <c r="BO144" i="2"/>
  <c r="BM144" i="2"/>
  <c r="Y144" i="2"/>
  <c r="Y146" i="2" s="1"/>
  <c r="P144" i="2"/>
  <c r="X141" i="2"/>
  <c r="X140" i="2"/>
  <c r="BO139" i="2"/>
  <c r="BM139" i="2"/>
  <c r="Y139" i="2"/>
  <c r="Z139" i="2" s="1"/>
  <c r="P139" i="2"/>
  <c r="BO138" i="2"/>
  <c r="BM138" i="2"/>
  <c r="Y138" i="2"/>
  <c r="Y141" i="2" s="1"/>
  <c r="P138" i="2"/>
  <c r="X136" i="2"/>
  <c r="X135" i="2"/>
  <c r="BO134" i="2"/>
  <c r="BM134" i="2"/>
  <c r="Y134" i="2"/>
  <c r="Z134" i="2" s="1"/>
  <c r="P134" i="2"/>
  <c r="BO133" i="2"/>
  <c r="BM133" i="2"/>
  <c r="Y133" i="2"/>
  <c r="Y135" i="2" s="1"/>
  <c r="P133" i="2"/>
  <c r="X131" i="2"/>
  <c r="X130" i="2"/>
  <c r="BO129" i="2"/>
  <c r="BM129" i="2"/>
  <c r="Y129" i="2"/>
  <c r="BP129" i="2" s="1"/>
  <c r="P129" i="2"/>
  <c r="BO128" i="2"/>
  <c r="BM128" i="2"/>
  <c r="Y128" i="2"/>
  <c r="Y130" i="2" s="1"/>
  <c r="P128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X107" i="2"/>
  <c r="X106" i="2"/>
  <c r="BO105" i="2"/>
  <c r="BM105" i="2"/>
  <c r="Z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BO102" i="2"/>
  <c r="BM102" i="2"/>
  <c r="Y102" i="2"/>
  <c r="P102" i="2"/>
  <c r="X99" i="2"/>
  <c r="X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8" i="2" s="1"/>
  <c r="X91" i="2"/>
  <c r="X90" i="2"/>
  <c r="BO89" i="2"/>
  <c r="BM89" i="2"/>
  <c r="Z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Y64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J9" i="2" s="1"/>
  <c r="D7" i="2"/>
  <c r="Q6" i="2"/>
  <c r="P2" i="2"/>
  <c r="Z222" i="2" l="1"/>
  <c r="Y231" i="2"/>
  <c r="BP323" i="2"/>
  <c r="Z413" i="2"/>
  <c r="BP54" i="2"/>
  <c r="Z243" i="2"/>
  <c r="BN243" i="2"/>
  <c r="Z301" i="2"/>
  <c r="BN301" i="2"/>
  <c r="Z432" i="2"/>
  <c r="BN432" i="2"/>
  <c r="Z433" i="2"/>
  <c r="BN433" i="2"/>
  <c r="Z438" i="2"/>
  <c r="BN438" i="2"/>
  <c r="BP442" i="2"/>
  <c r="Z28" i="2"/>
  <c r="Y59" i="2"/>
  <c r="Z63" i="2"/>
  <c r="Z178" i="2"/>
  <c r="Z179" i="2" s="1"/>
  <c r="Z198" i="2"/>
  <c r="Z238" i="2"/>
  <c r="Z239" i="2" s="1"/>
  <c r="BN238" i="2"/>
  <c r="BP238" i="2"/>
  <c r="Y239" i="2"/>
  <c r="Z254" i="2"/>
  <c r="BN254" i="2"/>
  <c r="Z262" i="2"/>
  <c r="BN262" i="2"/>
  <c r="Z291" i="2"/>
  <c r="BN291" i="2"/>
  <c r="Y305" i="2"/>
  <c r="Z311" i="2"/>
  <c r="BN311" i="2"/>
  <c r="Z343" i="2"/>
  <c r="BN343" i="2"/>
  <c r="Z354" i="2"/>
  <c r="BN354" i="2"/>
  <c r="Z394" i="2"/>
  <c r="BN394" i="2"/>
  <c r="BP398" i="2"/>
  <c r="BP415" i="2"/>
  <c r="Z447" i="2"/>
  <c r="Z353" i="2"/>
  <c r="Z355" i="2" s="1"/>
  <c r="BN344" i="2"/>
  <c r="Y355" i="2"/>
  <c r="Z344" i="2"/>
  <c r="BN353" i="2"/>
  <c r="Y356" i="2"/>
  <c r="Y486" i="2"/>
  <c r="Y485" i="2"/>
  <c r="BN483" i="2"/>
  <c r="BP316" i="2"/>
  <c r="BN453" i="2"/>
  <c r="Z453" i="2"/>
  <c r="X506" i="2"/>
  <c r="X504" i="2"/>
  <c r="Z22" i="2"/>
  <c r="Z23" i="2" s="1"/>
  <c r="BN22" i="2"/>
  <c r="BP22" i="2"/>
  <c r="Y23" i="2"/>
  <c r="Z31" i="2"/>
  <c r="Z47" i="2"/>
  <c r="Z48" i="2" s="1"/>
  <c r="BP52" i="2"/>
  <c r="Z56" i="2"/>
  <c r="Z57" i="2"/>
  <c r="BN57" i="2"/>
  <c r="Z61" i="2"/>
  <c r="BN61" i="2"/>
  <c r="BP63" i="2"/>
  <c r="BP67" i="2"/>
  <c r="BN68" i="2"/>
  <c r="BP73" i="2"/>
  <c r="Z81" i="2"/>
  <c r="BP89" i="2"/>
  <c r="Z94" i="2"/>
  <c r="Z95" i="2"/>
  <c r="BN95" i="2"/>
  <c r="BP97" i="2"/>
  <c r="Z109" i="2"/>
  <c r="Z117" i="2"/>
  <c r="BN117" i="2"/>
  <c r="BP122" i="2"/>
  <c r="Y125" i="2"/>
  <c r="BP128" i="2"/>
  <c r="Y131" i="2"/>
  <c r="BN133" i="2"/>
  <c r="Z144" i="2"/>
  <c r="Z145" i="2" s="1"/>
  <c r="Z150" i="2"/>
  <c r="BP160" i="2"/>
  <c r="BN174" i="2"/>
  <c r="BP178" i="2"/>
  <c r="Y179" i="2"/>
  <c r="Y180" i="2"/>
  <c r="Z184" i="2"/>
  <c r="Y190" i="2"/>
  <c r="Z194" i="2"/>
  <c r="BN194" i="2"/>
  <c r="Z204" i="2"/>
  <c r="BN204" i="2"/>
  <c r="Y213" i="2"/>
  <c r="BN210" i="2"/>
  <c r="Z211" i="2"/>
  <c r="BN211" i="2"/>
  <c r="Z212" i="2"/>
  <c r="BN212" i="2"/>
  <c r="Z223" i="2"/>
  <c r="BN223" i="2"/>
  <c r="BP223" i="2"/>
  <c r="BP225" i="2"/>
  <c r="BN225" i="2"/>
  <c r="BP228" i="2"/>
  <c r="BN228" i="2"/>
  <c r="Z228" i="2"/>
  <c r="BN245" i="2"/>
  <c r="BP245" i="2"/>
  <c r="BN299" i="2"/>
  <c r="BP299" i="2"/>
  <c r="BP309" i="2"/>
  <c r="Z309" i="2"/>
  <c r="BP359" i="2"/>
  <c r="Z359" i="2"/>
  <c r="BN379" i="2"/>
  <c r="BP379" i="2"/>
  <c r="Y380" i="2"/>
  <c r="BP396" i="2"/>
  <c r="BN396" i="2"/>
  <c r="Z396" i="2"/>
  <c r="BP440" i="2"/>
  <c r="BN440" i="2"/>
  <c r="Z440" i="2"/>
  <c r="BP441" i="2"/>
  <c r="BN441" i="2"/>
  <c r="Z441" i="2"/>
  <c r="Z458" i="2"/>
  <c r="BP458" i="2"/>
  <c r="BP463" i="2"/>
  <c r="BN463" i="2"/>
  <c r="Z463" i="2"/>
  <c r="BP477" i="2"/>
  <c r="BN477" i="2"/>
  <c r="Z477" i="2"/>
  <c r="BP489" i="2"/>
  <c r="BN489" i="2"/>
  <c r="Z489" i="2"/>
  <c r="Y496" i="2"/>
  <c r="Y495" i="2"/>
  <c r="BP494" i="2"/>
  <c r="BN494" i="2"/>
  <c r="Z494" i="2"/>
  <c r="BP31" i="2"/>
  <c r="BN41" i="2"/>
  <c r="BP41" i="2"/>
  <c r="Y45" i="2"/>
  <c r="BN55" i="2"/>
  <c r="BP55" i="2"/>
  <c r="BP56" i="2"/>
  <c r="BN62" i="2"/>
  <c r="BN69" i="2"/>
  <c r="BP69" i="2"/>
  <c r="Z74" i="2"/>
  <c r="BN74" i="2"/>
  <c r="BN75" i="2"/>
  <c r="Y79" i="2"/>
  <c r="BP81" i="2"/>
  <c r="Y84" i="2"/>
  <c r="BP94" i="2"/>
  <c r="Z97" i="2"/>
  <c r="BP104" i="2"/>
  <c r="BP105" i="2"/>
  <c r="Z123" i="2"/>
  <c r="Z124" i="2" s="1"/>
  <c r="BN123" i="2"/>
  <c r="Y124" i="2"/>
  <c r="Z128" i="2"/>
  <c r="Z129" i="2"/>
  <c r="BN129" i="2"/>
  <c r="BN134" i="2"/>
  <c r="BP134" i="2"/>
  <c r="BP139" i="2"/>
  <c r="Y140" i="2"/>
  <c r="BP144" i="2"/>
  <c r="Y145" i="2"/>
  <c r="Z161" i="2"/>
  <c r="BN161" i="2"/>
  <c r="Y175" i="2"/>
  <c r="BP184" i="2"/>
  <c r="BN188" i="2"/>
  <c r="BN207" i="2"/>
  <c r="BN217" i="2"/>
  <c r="BP230" i="2"/>
  <c r="Z230" i="2"/>
  <c r="BP259" i="2"/>
  <c r="Y264" i="2"/>
  <c r="BN259" i="2"/>
  <c r="BP260" i="2"/>
  <c r="BN260" i="2"/>
  <c r="Z260" i="2"/>
  <c r="Y275" i="2"/>
  <c r="BN283" i="2"/>
  <c r="BP289" i="2"/>
  <c r="Z289" i="2"/>
  <c r="BN317" i="2"/>
  <c r="BN324" i="2"/>
  <c r="BP324" i="2"/>
  <c r="BP329" i="2"/>
  <c r="Z329" i="2"/>
  <c r="BN336" i="2"/>
  <c r="BP346" i="2"/>
  <c r="BN346" i="2"/>
  <c r="Z346" i="2"/>
  <c r="Z349" i="2"/>
  <c r="BP349" i="2"/>
  <c r="Y375" i="2"/>
  <c r="BP374" i="2"/>
  <c r="BN374" i="2"/>
  <c r="Z374" i="2"/>
  <c r="Z375" i="2" s="1"/>
  <c r="Y376" i="2"/>
  <c r="BN378" i="2"/>
  <c r="Y381" i="2"/>
  <c r="Z378" i="2"/>
  <c r="Z380" i="2" s="1"/>
  <c r="BN391" i="2"/>
  <c r="Y404" i="2"/>
  <c r="Y405" i="2"/>
  <c r="X512" i="2"/>
  <c r="Y421" i="2"/>
  <c r="BP420" i="2"/>
  <c r="BN420" i="2"/>
  <c r="Z420" i="2"/>
  <c r="Z421" i="2" s="1"/>
  <c r="Y422" i="2"/>
  <c r="BP425" i="2"/>
  <c r="Y512" i="2"/>
  <c r="Y427" i="2"/>
  <c r="Y426" i="2"/>
  <c r="BN425" i="2"/>
  <c r="BP443" i="2"/>
  <c r="BN443" i="2"/>
  <c r="Z443" i="2"/>
  <c r="BN456" i="2"/>
  <c r="BP456" i="2"/>
  <c r="BN457" i="2"/>
  <c r="Z457" i="2"/>
  <c r="BN242" i="2"/>
  <c r="Y246" i="2"/>
  <c r="Y247" i="2"/>
  <c r="BN297" i="2"/>
  <c r="T512" i="2"/>
  <c r="BN348" i="2"/>
  <c r="BN390" i="2"/>
  <c r="BP413" i="2"/>
  <c r="BN414" i="2"/>
  <c r="BP414" i="2"/>
  <c r="BN448" i="2"/>
  <c r="BP448" i="2"/>
  <c r="BN462" i="2"/>
  <c r="BN484" i="2"/>
  <c r="V512" i="2"/>
  <c r="BP389" i="2"/>
  <c r="Z392" i="2"/>
  <c r="BP473" i="2"/>
  <c r="Z473" i="2"/>
  <c r="Z252" i="2"/>
  <c r="Y255" i="2"/>
  <c r="Z268" i="2"/>
  <c r="BP307" i="2"/>
  <c r="Y313" i="2"/>
  <c r="BN321" i="2"/>
  <c r="Y350" i="2"/>
  <c r="BN369" i="2"/>
  <c r="Z369" i="2"/>
  <c r="BP369" i="2"/>
  <c r="Z389" i="2"/>
  <c r="Y466" i="2"/>
  <c r="BP462" i="2"/>
  <c r="Z462" i="2"/>
  <c r="Y152" i="2"/>
  <c r="Y151" i="2"/>
  <c r="BN148" i="2"/>
  <c r="BP115" i="2"/>
  <c r="Z115" i="2"/>
  <c r="Z148" i="2"/>
  <c r="Z200" i="2"/>
  <c r="Y176" i="2"/>
  <c r="Z189" i="2"/>
  <c r="BP189" i="2"/>
  <c r="BN197" i="2"/>
  <c r="BN200" i="2"/>
  <c r="BN208" i="2"/>
  <c r="Z226" i="2"/>
  <c r="BP229" i="2"/>
  <c r="BN229" i="2"/>
  <c r="Z307" i="2"/>
  <c r="BN392" i="2"/>
  <c r="BN473" i="2"/>
  <c r="BP479" i="2"/>
  <c r="Z479" i="2"/>
  <c r="Y33" i="2"/>
  <c r="Y49" i="2"/>
  <c r="Y48" i="2"/>
  <c r="Z53" i="2"/>
  <c r="Y65" i="2"/>
  <c r="BP61" i="2"/>
  <c r="Z77" i="2"/>
  <c r="Z82" i="2"/>
  <c r="BP148" i="2"/>
  <c r="I512" i="2"/>
  <c r="Z156" i="2"/>
  <c r="Z157" i="2" s="1"/>
  <c r="BP156" i="2"/>
  <c r="BN164" i="2"/>
  <c r="BN167" i="2"/>
  <c r="BN172" i="2"/>
  <c r="BN205" i="2"/>
  <c r="Z229" i="2"/>
  <c r="BN252" i="2"/>
  <c r="BP293" i="2"/>
  <c r="Z299" i="2"/>
  <c r="BP302" i="2"/>
  <c r="BN302" i="2"/>
  <c r="Z347" i="2"/>
  <c r="Z363" i="2"/>
  <c r="Z364" i="2" s="1"/>
  <c r="BN389" i="2"/>
  <c r="Y399" i="2"/>
  <c r="AA512" i="2"/>
  <c r="Z470" i="2"/>
  <c r="AB512" i="2"/>
  <c r="Y501" i="2"/>
  <c r="Y500" i="2"/>
  <c r="BP499" i="2"/>
  <c r="BN499" i="2"/>
  <c r="BN88" i="2"/>
  <c r="BP93" i="2"/>
  <c r="BN96" i="2"/>
  <c r="BN110" i="2"/>
  <c r="Y119" i="2"/>
  <c r="BN189" i="2"/>
  <c r="BP197" i="2"/>
  <c r="BN226" i="2"/>
  <c r="BP268" i="2"/>
  <c r="BN307" i="2"/>
  <c r="BP322" i="2"/>
  <c r="BN322" i="2"/>
  <c r="BN337" i="2"/>
  <c r="Y351" i="2"/>
  <c r="BP437" i="2"/>
  <c r="Z437" i="2"/>
  <c r="BN479" i="2"/>
  <c r="Z499" i="2"/>
  <c r="Z500" i="2" s="1"/>
  <c r="BN209" i="2"/>
  <c r="Z209" i="2"/>
  <c r="BP209" i="2"/>
  <c r="BN316" i="2"/>
  <c r="Z322" i="2"/>
  <c r="BN347" i="2"/>
  <c r="BN358" i="2"/>
  <c r="Y361" i="2"/>
  <c r="Y360" i="2"/>
  <c r="BN393" i="2"/>
  <c r="Z393" i="2"/>
  <c r="BP393" i="2"/>
  <c r="Y409" i="2"/>
  <c r="W512" i="2"/>
  <c r="BN408" i="2"/>
  <c r="Z408" i="2"/>
  <c r="Z409" i="2" s="1"/>
  <c r="BP454" i="2"/>
  <c r="BN454" i="2"/>
  <c r="Y460" i="2"/>
  <c r="BN470" i="2"/>
  <c r="Y474" i="2"/>
  <c r="BP493" i="2"/>
  <c r="BN493" i="2"/>
  <c r="BP173" i="2"/>
  <c r="Z173" i="2"/>
  <c r="Y201" i="2"/>
  <c r="BP206" i="2"/>
  <c r="Z206" i="2"/>
  <c r="BP217" i="2"/>
  <c r="BP337" i="2"/>
  <c r="Z358" i="2"/>
  <c r="BP363" i="2"/>
  <c r="Z370" i="2"/>
  <c r="Y400" i="2"/>
  <c r="BN437" i="2"/>
  <c r="Z454" i="2"/>
  <c r="Z493" i="2"/>
  <c r="BP436" i="2"/>
  <c r="Z436" i="2"/>
  <c r="Z93" i="2"/>
  <c r="Y106" i="2"/>
  <c r="F512" i="2"/>
  <c r="BN102" i="2"/>
  <c r="BN82" i="2"/>
  <c r="Z27" i="2"/>
  <c r="H512" i="2"/>
  <c r="X503" i="2"/>
  <c r="Z30" i="2"/>
  <c r="BP253" i="2"/>
  <c r="Z253" i="2"/>
  <c r="Y279" i="2"/>
  <c r="BN278" i="2"/>
  <c r="Z278" i="2"/>
  <c r="Z279" i="2" s="1"/>
  <c r="BN288" i="2"/>
  <c r="Z288" i="2"/>
  <c r="R512" i="2"/>
  <c r="BP288" i="2"/>
  <c r="BN308" i="2"/>
  <c r="Z308" i="2"/>
  <c r="BP308" i="2"/>
  <c r="Y331" i="2"/>
  <c r="BN328" i="2"/>
  <c r="Z328" i="2"/>
  <c r="BP328" i="2"/>
  <c r="Y332" i="2"/>
  <c r="BP470" i="2"/>
  <c r="Y475" i="2"/>
  <c r="Z168" i="2"/>
  <c r="Z195" i="2"/>
  <c r="Y218" i="2"/>
  <c r="BP227" i="2"/>
  <c r="Z227" i="2"/>
  <c r="BP250" i="2"/>
  <c r="Y256" i="2"/>
  <c r="L512" i="2"/>
  <c r="Y295" i="2"/>
  <c r="Y338" i="2"/>
  <c r="BN345" i="2"/>
  <c r="Z345" i="2"/>
  <c r="Y364" i="2"/>
  <c r="BN370" i="2"/>
  <c r="BP408" i="2"/>
  <c r="Z512" i="2"/>
  <c r="BN431" i="2"/>
  <c r="Y444" i="2"/>
  <c r="BP434" i="2"/>
  <c r="Z434" i="2"/>
  <c r="Z449" i="2"/>
  <c r="Z450" i="2" s="1"/>
  <c r="BN488" i="2"/>
  <c r="Y491" i="2"/>
  <c r="Y490" i="2"/>
  <c r="A10" i="2"/>
  <c r="F9" i="2"/>
  <c r="Z118" i="2"/>
  <c r="BP118" i="2"/>
  <c r="Y326" i="2"/>
  <c r="Y325" i="2"/>
  <c r="Z321" i="2"/>
  <c r="Z167" i="2"/>
  <c r="Z205" i="2"/>
  <c r="F10" i="2"/>
  <c r="Z88" i="2"/>
  <c r="Z96" i="2"/>
  <c r="BP29" i="2"/>
  <c r="Y120" i="2"/>
  <c r="BN27" i="2"/>
  <c r="Z111" i="2"/>
  <c r="BP138" i="2"/>
  <c r="Z138" i="2"/>
  <c r="Z140" i="2" s="1"/>
  <c r="Z165" i="2"/>
  <c r="BP116" i="2"/>
  <c r="G512" i="2"/>
  <c r="BP133" i="2"/>
  <c r="Y136" i="2"/>
  <c r="BP149" i="2"/>
  <c r="Z162" i="2"/>
  <c r="Y185" i="2"/>
  <c r="BN198" i="2"/>
  <c r="Y202" i="2"/>
  <c r="BN224" i="2"/>
  <c r="Z250" i="2"/>
  <c r="BN253" i="2"/>
  <c r="BN269" i="2"/>
  <c r="BP300" i="2"/>
  <c r="Z300" i="2"/>
  <c r="Z303" i="2"/>
  <c r="BP335" i="2"/>
  <c r="S512" i="2"/>
  <c r="BP358" i="2"/>
  <c r="Y384" i="2"/>
  <c r="BP383" i="2"/>
  <c r="Z383" i="2"/>
  <c r="Z384" i="2" s="1"/>
  <c r="Z402" i="2"/>
  <c r="Z431" i="2"/>
  <c r="BP471" i="2"/>
  <c r="Z471" i="2"/>
  <c r="Y480" i="2"/>
  <c r="Y481" i="2"/>
  <c r="Z488" i="2"/>
  <c r="Z490" i="2" s="1"/>
  <c r="Z103" i="2"/>
  <c r="Y157" i="2"/>
  <c r="BN30" i="2"/>
  <c r="Y78" i="2"/>
  <c r="BP35" i="2"/>
  <c r="Z62" i="2"/>
  <c r="Z75" i="2"/>
  <c r="Y107" i="2"/>
  <c r="BN111" i="2"/>
  <c r="Z133" i="2"/>
  <c r="Z135" i="2" s="1"/>
  <c r="BN138" i="2"/>
  <c r="BN165" i="2"/>
  <c r="BN168" i="2"/>
  <c r="Y191" i="2"/>
  <c r="BN195" i="2"/>
  <c r="Z210" i="2"/>
  <c r="BN227" i="2"/>
  <c r="BP244" i="2"/>
  <c r="BN244" i="2"/>
  <c r="BP278" i="2"/>
  <c r="Z317" i="2"/>
  <c r="Z323" i="2"/>
  <c r="Z335" i="2"/>
  <c r="BP397" i="2"/>
  <c r="BN397" i="2"/>
  <c r="BN434" i="2"/>
  <c r="BN455" i="2"/>
  <c r="Z455" i="2"/>
  <c r="Z102" i="2"/>
  <c r="BP102" i="2"/>
  <c r="BP164" i="2"/>
  <c r="Z42" i="2"/>
  <c r="BP82" i="2"/>
  <c r="BN116" i="2"/>
  <c r="BN35" i="2"/>
  <c r="BN42" i="2"/>
  <c r="BP47" i="2"/>
  <c r="Z54" i="2"/>
  <c r="Z67" i="2"/>
  <c r="Y70" i="2"/>
  <c r="Y83" i="2"/>
  <c r="BP43" i="2"/>
  <c r="Z43" i="2"/>
  <c r="BP103" i="2"/>
  <c r="BN122" i="2"/>
  <c r="Y158" i="2"/>
  <c r="BN162" i="2"/>
  <c r="Y219" i="2"/>
  <c r="BP224" i="2"/>
  <c r="Z244" i="2"/>
  <c r="BN250" i="2"/>
  <c r="Z297" i="2"/>
  <c r="BN300" i="2"/>
  <c r="Y339" i="2"/>
  <c r="BP345" i="2"/>
  <c r="Y365" i="2"/>
  <c r="BN383" i="2"/>
  <c r="Z397" i="2"/>
  <c r="BN402" i="2"/>
  <c r="Y410" i="2"/>
  <c r="Y445" i="2"/>
  <c r="BP449" i="2"/>
  <c r="BN471" i="2"/>
  <c r="Y32" i="2"/>
  <c r="BP26" i="2"/>
  <c r="Y214" i="2"/>
  <c r="BP205" i="2"/>
  <c r="Z208" i="2"/>
  <c r="BP290" i="2"/>
  <c r="Z290" i="2"/>
  <c r="Z293" i="2"/>
  <c r="BP310" i="2"/>
  <c r="Z310" i="2"/>
  <c r="BP330" i="2"/>
  <c r="Z330" i="2"/>
  <c r="Z29" i="2"/>
  <c r="BN118" i="2"/>
  <c r="Z110" i="2"/>
  <c r="BN115" i="2"/>
  <c r="BN77" i="2"/>
  <c r="Z35" i="2"/>
  <c r="Z36" i="2" s="1"/>
  <c r="BP53" i="2"/>
  <c r="Z149" i="2"/>
  <c r="BP77" i="2"/>
  <c r="Y36" i="2"/>
  <c r="Y71" i="2"/>
  <c r="Y113" i="2"/>
  <c r="Y186" i="2"/>
  <c r="Z199" i="2"/>
  <c r="BP199" i="2"/>
  <c r="BP292" i="2"/>
  <c r="BN292" i="2"/>
  <c r="BP303" i="2"/>
  <c r="Y312" i="2"/>
  <c r="BP431" i="2"/>
  <c r="BP488" i="2"/>
  <c r="Y271" i="2"/>
  <c r="BP267" i="2"/>
  <c r="Y270" i="2"/>
  <c r="BN267" i="2"/>
  <c r="O512" i="2"/>
  <c r="Y280" i="2"/>
  <c r="BP368" i="2"/>
  <c r="U512" i="2"/>
  <c r="Y417" i="2"/>
  <c r="Y416" i="2"/>
  <c r="Y451" i="2"/>
  <c r="BP455" i="2"/>
  <c r="BP464" i="2"/>
  <c r="BN464" i="2"/>
  <c r="D512" i="2"/>
  <c r="Z166" i="2"/>
  <c r="BP166" i="2"/>
  <c r="Y169" i="2"/>
  <c r="BP196" i="2"/>
  <c r="Z196" i="2"/>
  <c r="Y232" i="2"/>
  <c r="X502" i="2"/>
  <c r="Y112" i="2"/>
  <c r="BN150" i="2"/>
  <c r="BP163" i="2"/>
  <c r="Z163" i="2"/>
  <c r="BN193" i="2"/>
  <c r="BN199" i="2"/>
  <c r="BN251" i="2"/>
  <c r="Z251" i="2"/>
  <c r="BP251" i="2"/>
  <c r="Z267" i="2"/>
  <c r="Z270" i="2" s="1"/>
  <c r="BN289" i="2"/>
  <c r="Y304" i="2"/>
  <c r="BN309" i="2"/>
  <c r="BN329" i="2"/>
  <c r="BN359" i="2"/>
  <c r="Z368" i="2"/>
  <c r="Y372" i="2"/>
  <c r="BN403" i="2"/>
  <c r="Z403" i="2"/>
  <c r="BP403" i="2"/>
  <c r="Z412" i="2"/>
  <c r="Z464" i="2"/>
  <c r="Y99" i="2"/>
  <c r="Z172" i="2"/>
  <c r="Z175" i="2" s="1"/>
  <c r="BN26" i="2"/>
  <c r="BN93" i="2"/>
  <c r="Y90" i="2"/>
  <c r="BN87" i="2"/>
  <c r="E512" i="2"/>
  <c r="Z52" i="2"/>
  <c r="Z87" i="2"/>
  <c r="Z90" i="2" s="1"/>
  <c r="Z104" i="2"/>
  <c r="BP76" i="2"/>
  <c r="Z76" i="2"/>
  <c r="BN109" i="2"/>
  <c r="BN139" i="2"/>
  <c r="BN160" i="2"/>
  <c r="BN166" i="2"/>
  <c r="BP174" i="2"/>
  <c r="BN183" i="2"/>
  <c r="J512" i="2"/>
  <c r="Z188" i="2"/>
  <c r="Z190" i="2" s="1"/>
  <c r="BN196" i="2"/>
  <c r="BP207" i="2"/>
  <c r="BP216" i="2"/>
  <c r="Z216" i="2"/>
  <c r="Z218" i="2" s="1"/>
  <c r="Y236" i="2"/>
  <c r="BP234" i="2"/>
  <c r="BN234" i="2"/>
  <c r="Y285" i="2"/>
  <c r="Y284" i="2"/>
  <c r="Q512" i="2"/>
  <c r="Y318" i="2"/>
  <c r="BN349" i="2"/>
  <c r="BP391" i="2"/>
  <c r="Z415" i="2"/>
  <c r="Y459" i="2"/>
  <c r="BP478" i="2"/>
  <c r="Z478" i="2"/>
  <c r="B512" i="2"/>
  <c r="H9" i="2"/>
  <c r="BP28" i="2"/>
  <c r="Y44" i="2"/>
  <c r="BN52" i="2"/>
  <c r="Y58" i="2"/>
  <c r="Z68" i="2"/>
  <c r="BN73" i="2"/>
  <c r="Y91" i="2"/>
  <c r="BN163" i="2"/>
  <c r="Y170" i="2"/>
  <c r="Z183" i="2"/>
  <c r="Z185" i="2" s="1"/>
  <c r="BP193" i="2"/>
  <c r="Z234" i="2"/>
  <c r="Z235" i="2" s="1"/>
  <c r="Z245" i="2"/>
  <c r="BP261" i="2"/>
  <c r="BN261" i="2"/>
  <c r="M512" i="2"/>
  <c r="BN274" i="2"/>
  <c r="Z274" i="2"/>
  <c r="Z275" i="2" s="1"/>
  <c r="P512" i="2"/>
  <c r="BP274" i="2"/>
  <c r="Z283" i="2"/>
  <c r="Z284" i="2" s="1"/>
  <c r="BN298" i="2"/>
  <c r="Z298" i="2"/>
  <c r="BP298" i="2"/>
  <c r="Y319" i="2"/>
  <c r="BN368" i="2"/>
  <c r="Y385" i="2"/>
  <c r="BP395" i="2"/>
  <c r="Z395" i="2"/>
  <c r="Z398" i="2"/>
  <c r="BN412" i="2"/>
  <c r="BP439" i="2"/>
  <c r="BN439" i="2"/>
  <c r="Y263" i="2"/>
  <c r="BP435" i="2"/>
  <c r="BN458" i="2"/>
  <c r="BP472" i="2"/>
  <c r="K512" i="2"/>
  <c r="Z442" i="2"/>
  <c r="C512" i="2"/>
  <c r="BN128" i="2"/>
  <c r="Z242" i="2"/>
  <c r="Z259" i="2"/>
  <c r="Z315" i="2"/>
  <c r="Z336" i="2"/>
  <c r="Z348" i="2"/>
  <c r="Z390" i="2"/>
  <c r="Z425" i="2"/>
  <c r="Z426" i="2" s="1"/>
  <c r="BN447" i="2"/>
  <c r="Y450" i="2"/>
  <c r="Z484" i="2"/>
  <c r="Z485" i="2" s="1"/>
  <c r="BN144" i="2"/>
  <c r="BN222" i="2"/>
  <c r="BN230" i="2"/>
  <c r="Z435" i="2"/>
  <c r="Z472" i="2"/>
  <c r="BP315" i="2"/>
  <c r="Z263" i="2" l="1"/>
  <c r="Z58" i="2"/>
  <c r="Z112" i="2"/>
  <c r="Z64" i="2"/>
  <c r="Z495" i="2"/>
  <c r="Z246" i="2"/>
  <c r="Z130" i="2"/>
  <c r="Z83" i="2"/>
  <c r="Z350" i="2"/>
  <c r="Z360" i="2"/>
  <c r="X505" i="2"/>
  <c r="Y503" i="2"/>
  <c r="Z416" i="2"/>
  <c r="Y504" i="2"/>
  <c r="Z44" i="2"/>
  <c r="Z98" i="2"/>
  <c r="Z459" i="2"/>
  <c r="Y502" i="2"/>
  <c r="Z231" i="2"/>
  <c r="Z151" i="2"/>
  <c r="Y506" i="2"/>
  <c r="Z338" i="2"/>
  <c r="Z78" i="2"/>
  <c r="Z169" i="2"/>
  <c r="Z294" i="2"/>
  <c r="Z32" i="2"/>
  <c r="Z119" i="2"/>
  <c r="Z70" i="2"/>
  <c r="Z465" i="2"/>
  <c r="Z312" i="2"/>
  <c r="Z201" i="2"/>
  <c r="Z399" i="2"/>
  <c r="Z255" i="2"/>
  <c r="Z304" i="2"/>
  <c r="Z474" i="2"/>
  <c r="Z213" i="2"/>
  <c r="Z480" i="2"/>
  <c r="Z444" i="2"/>
  <c r="Z325" i="2"/>
  <c r="Z331" i="2"/>
  <c r="Z106" i="2"/>
  <c r="Z404" i="2"/>
  <c r="Z318" i="2"/>
  <c r="Z371" i="2"/>
  <c r="Z507" i="2" l="1"/>
  <c r="Y505" i="2"/>
</calcChain>
</file>

<file path=xl/sharedStrings.xml><?xml version="1.0" encoding="utf-8"?>
<sst xmlns="http://schemas.openxmlformats.org/spreadsheetml/2006/main" count="3677" uniqueCount="794">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</sst>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topLeftCell="A444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 t="s">
        <v>793</v>
      </c>
      <c r="I5" s="877"/>
      <c r="J5" s="877"/>
      <c r="K5" s="877"/>
      <c r="L5" s="877"/>
      <c r="M5" s="877"/>
      <c r="N5" s="72"/>
      <c r="P5" s="27" t="s">
        <v>4</v>
      </c>
      <c r="Q5" s="879">
        <v>45911</v>
      </c>
      <c r="R5" s="879"/>
      <c r="T5" s="880" t="s">
        <v>3</v>
      </c>
      <c r="U5" s="881"/>
      <c r="V5" s="882" t="s">
        <v>779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hidden="1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hidden="1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hidden="1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hidden="1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hidden="1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hidden="1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3.7037037037037033</v>
      </c>
      <c r="Y64" s="43">
        <f>IFERROR(Y61/H61,"0")+IFERROR(Y62/H62,"0")+IFERROR(Y63/H63,"0")</f>
        <v>4</v>
      </c>
      <c r="Z64" s="43">
        <f>IFERROR(IF(Z61="",0,Z61),"0")+IFERROR(IF(Z62="",0,Z62),"0")+IFERROR(IF(Z63="",0,Z63),"0")</f>
        <v>7.5920000000000001E-2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40</v>
      </c>
      <c r="Y65" s="43">
        <f>IFERROR(SUM(Y61:Y63),"0")</f>
        <v>43.2</v>
      </c>
      <c r="Z65" s="42"/>
      <c r="AA65" s="67"/>
      <c r="AB65" s="67"/>
      <c r="AC65" s="67"/>
    </row>
    <row r="66" spans="1:68" ht="14.25" hidden="1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hidden="1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90</v>
      </c>
      <c r="Y81" s="55">
        <f>IFERROR(IF(X81="",0,CEILING((X81/$H81),1)*$H81),"")</f>
        <v>93.6</v>
      </c>
      <c r="Z81" s="41">
        <f>IFERROR(IF(Y81=0,"",ROUNDUP(Y81/H81,0)*0.01898),"")</f>
        <v>0.22776000000000002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95.019230769230774</v>
      </c>
      <c r="BN81" s="78">
        <f>IFERROR(Y81*I81/H81,"0")</f>
        <v>98.82</v>
      </c>
      <c r="BO81" s="78">
        <f>IFERROR(1/J81*(X81/H81),"0")</f>
        <v>0.18028846153846154</v>
      </c>
      <c r="BP81" s="78">
        <f>IFERROR(1/J81*(Y81/H81),"0")</f>
        <v>0.1875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11.538461538461538</v>
      </c>
      <c r="Y83" s="43">
        <f>IFERROR(Y81/H81,"0")+IFERROR(Y82/H82,"0")</f>
        <v>12</v>
      </c>
      <c r="Z83" s="43">
        <f>IFERROR(IF(Z81="",0,Z81),"0")+IFERROR(IF(Z82="",0,Z82),"0")</f>
        <v>0.22776000000000002</v>
      </c>
      <c r="AA83" s="67"/>
      <c r="AB83" s="67"/>
      <c r="AC83" s="67"/>
    </row>
    <row r="84" spans="1:68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90</v>
      </c>
      <c r="Y84" s="43">
        <f>IFERROR(SUM(Y81:Y82),"0")</f>
        <v>93.6</v>
      </c>
      <c r="Z84" s="42"/>
      <c r="AA84" s="67"/>
      <c r="AB84" s="67"/>
      <c r="AC84" s="67"/>
    </row>
    <row r="85" spans="1:68" ht="16.5" hidden="1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hidden="1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hidden="1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hidden="1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5</v>
      </c>
      <c r="Y95" s="55">
        <f>IFERROR(IF(X95="",0,CEILING((X95/$H95),1)*$H95),"")</f>
        <v>5.4</v>
      </c>
      <c r="Z95" s="41">
        <f>IFERROR(IF(Y95=0,"",ROUNDUP(Y95/H95,0)*0.00651),"")</f>
        <v>1.302E-2</v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5.4666666666666659</v>
      </c>
      <c r="BN95" s="78">
        <f>IFERROR(Y95*I95/H95,"0")</f>
        <v>5.9039999999999999</v>
      </c>
      <c r="BO95" s="78">
        <f>IFERROR(1/J95*(X95/H95),"0")</f>
        <v>1.0175010175010175E-2</v>
      </c>
      <c r="BP95" s="78">
        <f>IFERROR(1/J95*(Y95/H95),"0")</f>
        <v>1.098901098901099E-2</v>
      </c>
    </row>
    <row r="96" spans="1:68" ht="27" hidden="1" customHeight="1" x14ac:dyDescent="0.25">
      <c r="A96" s="63" t="s">
        <v>202</v>
      </c>
      <c r="B96" s="63" t="s">
        <v>204</v>
      </c>
      <c r="C96" s="36">
        <v>4301052039</v>
      </c>
      <c r="D96" s="566">
        <v>4607091385731</v>
      </c>
      <c r="E96" s="56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hidden="1" customHeight="1" x14ac:dyDescent="0.25">
      <c r="A97" s="63" t="s">
        <v>206</v>
      </c>
      <c r="B97" s="63" t="s">
        <v>207</v>
      </c>
      <c r="C97" s="36">
        <v>4301051438</v>
      </c>
      <c r="D97" s="566">
        <v>4680115880894</v>
      </c>
      <c r="E97" s="566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7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39</v>
      </c>
      <c r="X98" s="43">
        <f>IFERROR(X93/H93,"0")+IFERROR(X94/H94,"0")+IFERROR(X95/H95,"0")+IFERROR(X96/H96,"0")+IFERROR(X97/H97,"0")</f>
        <v>1.8518518518518516</v>
      </c>
      <c r="Y98" s="43">
        <f>IFERROR(Y93/H93,"0")+IFERROR(Y94/H94,"0")+IFERROR(Y95/H95,"0")+IFERROR(Y96/H96,"0")+IFERROR(Y97/H97,"0")</f>
        <v>2</v>
      </c>
      <c r="Z98" s="43">
        <f>IFERROR(IF(Z93="",0,Z93),"0")+IFERROR(IF(Z94="",0,Z94),"0")+IFERROR(IF(Z95="",0,Z95),"0")+IFERROR(IF(Z96="",0,Z96),"0")+IFERROR(IF(Z97="",0,Z97),"0")</f>
        <v>1.302E-2</v>
      </c>
      <c r="AA98" s="67"/>
      <c r="AB98" s="67"/>
      <c r="AC98" s="67"/>
    </row>
    <row r="99" spans="1:68" x14ac:dyDescent="0.2">
      <c r="A99" s="573"/>
      <c r="B99" s="573"/>
      <c r="C99" s="573"/>
      <c r="D99" s="573"/>
      <c r="E99" s="573"/>
      <c r="F99" s="573"/>
      <c r="G99" s="573"/>
      <c r="H99" s="573"/>
      <c r="I99" s="573"/>
      <c r="J99" s="573"/>
      <c r="K99" s="573"/>
      <c r="L99" s="573"/>
      <c r="M99" s="573"/>
      <c r="N99" s="573"/>
      <c r="O99" s="574"/>
      <c r="P99" s="570" t="s">
        <v>40</v>
      </c>
      <c r="Q99" s="571"/>
      <c r="R99" s="571"/>
      <c r="S99" s="571"/>
      <c r="T99" s="571"/>
      <c r="U99" s="571"/>
      <c r="V99" s="572"/>
      <c r="W99" s="42" t="s">
        <v>0</v>
      </c>
      <c r="X99" s="43">
        <f>IFERROR(SUM(X93:X97),"0")</f>
        <v>5</v>
      </c>
      <c r="Y99" s="43">
        <f>IFERROR(SUM(Y93:Y97),"0")</f>
        <v>5.4</v>
      </c>
      <c r="Z99" s="42"/>
      <c r="AA99" s="67"/>
      <c r="AB99" s="67"/>
      <c r="AC99" s="67"/>
    </row>
    <row r="100" spans="1:68" ht="16.5" hidden="1" customHeight="1" x14ac:dyDescent="0.25">
      <c r="A100" s="564" t="s">
        <v>209</v>
      </c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64"/>
      <c r="P100" s="564"/>
      <c r="Q100" s="564"/>
      <c r="R100" s="564"/>
      <c r="S100" s="564"/>
      <c r="T100" s="564"/>
      <c r="U100" s="564"/>
      <c r="V100" s="564"/>
      <c r="W100" s="564"/>
      <c r="X100" s="564"/>
      <c r="Y100" s="564"/>
      <c r="Z100" s="564"/>
      <c r="AA100" s="65"/>
      <c r="AB100" s="65"/>
      <c r="AC100" s="79"/>
    </row>
    <row r="101" spans="1:68" ht="14.25" hidden="1" customHeight="1" x14ac:dyDescent="0.25">
      <c r="A101" s="565" t="s">
        <v>114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566">
        <v>4680115882133</v>
      </c>
      <c r="E102" s="566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7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20</v>
      </c>
      <c r="Y102" s="55">
        <f>IFERROR(IF(X102="",0,CEILING((X102/$H102),1)*$H102),"")</f>
        <v>21.6</v>
      </c>
      <c r="Z102" s="41">
        <f>IFERROR(IF(Y102=0,"",ROUNDUP(Y102/H102,0)*0.01898),"")</f>
        <v>3.7960000000000001E-2</v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20.805555555555554</v>
      </c>
      <c r="BN102" s="78">
        <f>IFERROR(Y102*I102/H102,"0")</f>
        <v>22.47</v>
      </c>
      <c r="BO102" s="78">
        <f>IFERROR(1/J102*(X102/H102),"0")</f>
        <v>2.8935185185185182E-2</v>
      </c>
      <c r="BP102" s="78">
        <f>IFERROR(1/J102*(Y102/H102),"0")</f>
        <v>3.125E-2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4301011417</v>
      </c>
      <c r="D103" s="566">
        <v>4680115880269</v>
      </c>
      <c r="E103" s="566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4301011415</v>
      </c>
      <c r="D104" s="566">
        <v>4680115880429</v>
      </c>
      <c r="E104" s="566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217</v>
      </c>
      <c r="B105" s="63" t="s">
        <v>218</v>
      </c>
      <c r="C105" s="36">
        <v>4301011462</v>
      </c>
      <c r="D105" s="566">
        <v>4680115881457</v>
      </c>
      <c r="E105" s="566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7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39</v>
      </c>
      <c r="X106" s="43">
        <f>IFERROR(X102/H102,"0")+IFERROR(X103/H103,"0")+IFERROR(X104/H104,"0")+IFERROR(X105/H105,"0")</f>
        <v>1.8518518518518516</v>
      </c>
      <c r="Y106" s="43">
        <f>IFERROR(Y102/H102,"0")+IFERROR(Y103/H103,"0")+IFERROR(Y104/H104,"0")+IFERROR(Y105/H105,"0")</f>
        <v>2</v>
      </c>
      <c r="Z106" s="43">
        <f>IFERROR(IF(Z102="",0,Z102),"0")+IFERROR(IF(Z103="",0,Z103),"0")+IFERROR(IF(Z104="",0,Z104),"0")+IFERROR(IF(Z105="",0,Z105),"0")</f>
        <v>3.7960000000000001E-2</v>
      </c>
      <c r="AA106" s="67"/>
      <c r="AB106" s="67"/>
      <c r="AC106" s="67"/>
    </row>
    <row r="107" spans="1:68" x14ac:dyDescent="0.2">
      <c r="A107" s="573"/>
      <c r="B107" s="573"/>
      <c r="C107" s="573"/>
      <c r="D107" s="573"/>
      <c r="E107" s="573"/>
      <c r="F107" s="573"/>
      <c r="G107" s="573"/>
      <c r="H107" s="573"/>
      <c r="I107" s="573"/>
      <c r="J107" s="573"/>
      <c r="K107" s="573"/>
      <c r="L107" s="573"/>
      <c r="M107" s="573"/>
      <c r="N107" s="573"/>
      <c r="O107" s="574"/>
      <c r="P107" s="570" t="s">
        <v>40</v>
      </c>
      <c r="Q107" s="571"/>
      <c r="R107" s="571"/>
      <c r="S107" s="571"/>
      <c r="T107" s="571"/>
      <c r="U107" s="571"/>
      <c r="V107" s="572"/>
      <c r="W107" s="42" t="s">
        <v>0</v>
      </c>
      <c r="X107" s="43">
        <f>IFERROR(SUM(X102:X105),"0")</f>
        <v>20</v>
      </c>
      <c r="Y107" s="43">
        <f>IFERROR(SUM(Y102:Y105),"0")</f>
        <v>21.6</v>
      </c>
      <c r="Z107" s="42"/>
      <c r="AA107" s="67"/>
      <c r="AB107" s="67"/>
      <c r="AC107" s="67"/>
    </row>
    <row r="108" spans="1:68" ht="14.25" hidden="1" customHeight="1" x14ac:dyDescent="0.25">
      <c r="A108" s="565" t="s">
        <v>150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66"/>
      <c r="AB108" s="66"/>
      <c r="AC108" s="80"/>
    </row>
    <row r="109" spans="1:68" ht="16.5" hidden="1" customHeight="1" x14ac:dyDescent="0.25">
      <c r="A109" s="63" t="s">
        <v>219</v>
      </c>
      <c r="B109" s="63" t="s">
        <v>220</v>
      </c>
      <c r="C109" s="36">
        <v>4301020345</v>
      </c>
      <c r="D109" s="566">
        <v>4680115881488</v>
      </c>
      <c r="E109" s="566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4301020346</v>
      </c>
      <c r="D110" s="566">
        <v>4680115882775</v>
      </c>
      <c r="E110" s="566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hidden="1" customHeight="1" x14ac:dyDescent="0.25">
      <c r="A111" s="63" t="s">
        <v>224</v>
      </c>
      <c r="B111" s="63" t="s">
        <v>225</v>
      </c>
      <c r="C111" s="36">
        <v>4301020344</v>
      </c>
      <c r="D111" s="566">
        <v>4680115880658</v>
      </c>
      <c r="E111" s="566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idden="1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hidden="1" x14ac:dyDescent="0.2">
      <c r="A113" s="573"/>
      <c r="B113" s="573"/>
      <c r="C113" s="573"/>
      <c r="D113" s="573"/>
      <c r="E113" s="573"/>
      <c r="F113" s="573"/>
      <c r="G113" s="573"/>
      <c r="H113" s="573"/>
      <c r="I113" s="573"/>
      <c r="J113" s="573"/>
      <c r="K113" s="573"/>
      <c r="L113" s="573"/>
      <c r="M113" s="573"/>
      <c r="N113" s="573"/>
      <c r="O113" s="574"/>
      <c r="P113" s="570" t="s">
        <v>40</v>
      </c>
      <c r="Q113" s="571"/>
      <c r="R113" s="571"/>
      <c r="S113" s="571"/>
      <c r="T113" s="571"/>
      <c r="U113" s="571"/>
      <c r="V113" s="572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hidden="1" customHeight="1" x14ac:dyDescent="0.25">
      <c r="A114" s="565" t="s">
        <v>84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566">
        <v>4607091385168</v>
      </c>
      <c r="E115" s="566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76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50</v>
      </c>
      <c r="Y115" s="55">
        <f>IFERROR(IF(X115="",0,CEILING((X115/$H115),1)*$H115),"")</f>
        <v>56.699999999999996</v>
      </c>
      <c r="Z115" s="41">
        <f>IFERROR(IF(Y115=0,"",ROUNDUP(Y115/H115,0)*0.01898),"")</f>
        <v>0.13286000000000001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53.166666666666664</v>
      </c>
      <c r="BN115" s="78">
        <f>IFERROR(Y115*I115/H115,"0")</f>
        <v>60.290999999999997</v>
      </c>
      <c r="BO115" s="78">
        <f>IFERROR(1/J115*(X115/H115),"0")</f>
        <v>9.6450617283950615E-2</v>
      </c>
      <c r="BP115" s="78">
        <f>IFERROR(1/J115*(Y115/H115),"0")</f>
        <v>0.109375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4301051730</v>
      </c>
      <c r="D116" s="566">
        <v>4607091383256</v>
      </c>
      <c r="E116" s="566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231</v>
      </c>
      <c r="B117" s="63" t="s">
        <v>232</v>
      </c>
      <c r="C117" s="36">
        <v>4301051721</v>
      </c>
      <c r="D117" s="566">
        <v>4607091385748</v>
      </c>
      <c r="E117" s="566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566">
        <v>4680115884533</v>
      </c>
      <c r="E118" s="566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5</v>
      </c>
      <c r="Y118" s="55">
        <f>IFERROR(IF(X118="",0,CEILING((X118/$H118),1)*$H118),"")</f>
        <v>5.4</v>
      </c>
      <c r="Z118" s="41">
        <f>IFERROR(IF(Y118=0,"",ROUNDUP(Y118/H118,0)*0.00651),"")</f>
        <v>1.9529999999999999E-2</v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5.5</v>
      </c>
      <c r="BN118" s="78">
        <f>IFERROR(Y118*I118/H118,"0")</f>
        <v>5.94</v>
      </c>
      <c r="BO118" s="78">
        <f>IFERROR(1/J118*(X118/H118),"0")</f>
        <v>1.5262515262515264E-2</v>
      </c>
      <c r="BP118" s="78">
        <f>IFERROR(1/J118*(Y118/H118),"0")</f>
        <v>1.6483516483516484E-2</v>
      </c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39</v>
      </c>
      <c r="X119" s="43">
        <f>IFERROR(X115/H115,"0")+IFERROR(X116/H116,"0")+IFERROR(X117/H117,"0")+IFERROR(X118/H118,"0")</f>
        <v>8.9506172839506171</v>
      </c>
      <c r="Y119" s="43">
        <f>IFERROR(Y115/H115,"0")+IFERROR(Y116/H116,"0")+IFERROR(Y117/H117,"0")+IFERROR(Y118/H118,"0")</f>
        <v>10</v>
      </c>
      <c r="Z119" s="43">
        <f>IFERROR(IF(Z115="",0,Z115),"0")+IFERROR(IF(Z116="",0,Z116),"0")+IFERROR(IF(Z117="",0,Z117),"0")+IFERROR(IF(Z118="",0,Z118),"0")</f>
        <v>0.15239</v>
      </c>
      <c r="AA119" s="67"/>
      <c r="AB119" s="67"/>
      <c r="AC119" s="67"/>
    </row>
    <row r="120" spans="1:68" x14ac:dyDescent="0.2">
      <c r="A120" s="573"/>
      <c r="B120" s="573"/>
      <c r="C120" s="573"/>
      <c r="D120" s="573"/>
      <c r="E120" s="573"/>
      <c r="F120" s="573"/>
      <c r="G120" s="573"/>
      <c r="H120" s="573"/>
      <c r="I120" s="573"/>
      <c r="J120" s="573"/>
      <c r="K120" s="573"/>
      <c r="L120" s="573"/>
      <c r="M120" s="573"/>
      <c r="N120" s="573"/>
      <c r="O120" s="574"/>
      <c r="P120" s="570" t="s">
        <v>40</v>
      </c>
      <c r="Q120" s="571"/>
      <c r="R120" s="571"/>
      <c r="S120" s="571"/>
      <c r="T120" s="571"/>
      <c r="U120" s="571"/>
      <c r="V120" s="572"/>
      <c r="W120" s="42" t="s">
        <v>0</v>
      </c>
      <c r="X120" s="43">
        <f>IFERROR(SUM(X115:X118),"0")</f>
        <v>55</v>
      </c>
      <c r="Y120" s="43">
        <f>IFERROR(SUM(Y115:Y118),"0")</f>
        <v>62.099999999999994</v>
      </c>
      <c r="Z120" s="42"/>
      <c r="AA120" s="67"/>
      <c r="AB120" s="67"/>
      <c r="AC120" s="67"/>
    </row>
    <row r="121" spans="1:68" ht="14.25" hidden="1" customHeight="1" x14ac:dyDescent="0.25">
      <c r="A121" s="565" t="s">
        <v>180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66"/>
      <c r="AB121" s="66"/>
      <c r="AC121" s="80"/>
    </row>
    <row r="122" spans="1:68" ht="27" hidden="1" customHeight="1" x14ac:dyDescent="0.25">
      <c r="A122" s="63" t="s">
        <v>236</v>
      </c>
      <c r="B122" s="63" t="s">
        <v>237</v>
      </c>
      <c r="C122" s="36">
        <v>4301060357</v>
      </c>
      <c r="D122" s="566">
        <v>4680115882652</v>
      </c>
      <c r="E122" s="566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239</v>
      </c>
      <c r="B123" s="63" t="s">
        <v>240</v>
      </c>
      <c r="C123" s="36">
        <v>4301060317</v>
      </c>
      <c r="D123" s="566">
        <v>4680115880238</v>
      </c>
      <c r="E123" s="566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8"/>
      <c r="R123" s="568"/>
      <c r="S123" s="568"/>
      <c r="T123" s="5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idden="1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hidden="1" x14ac:dyDescent="0.2">
      <c r="A125" s="573"/>
      <c r="B125" s="573"/>
      <c r="C125" s="573"/>
      <c r="D125" s="573"/>
      <c r="E125" s="573"/>
      <c r="F125" s="573"/>
      <c r="G125" s="573"/>
      <c r="H125" s="573"/>
      <c r="I125" s="573"/>
      <c r="J125" s="573"/>
      <c r="K125" s="573"/>
      <c r="L125" s="573"/>
      <c r="M125" s="573"/>
      <c r="N125" s="573"/>
      <c r="O125" s="574"/>
      <c r="P125" s="570" t="s">
        <v>40</v>
      </c>
      <c r="Q125" s="571"/>
      <c r="R125" s="571"/>
      <c r="S125" s="571"/>
      <c r="T125" s="571"/>
      <c r="U125" s="571"/>
      <c r="V125" s="572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hidden="1" customHeight="1" x14ac:dyDescent="0.25">
      <c r="A126" s="564" t="s">
        <v>242</v>
      </c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64"/>
      <c r="P126" s="564"/>
      <c r="Q126" s="564"/>
      <c r="R126" s="564"/>
      <c r="S126" s="564"/>
      <c r="T126" s="564"/>
      <c r="U126" s="564"/>
      <c r="V126" s="564"/>
      <c r="W126" s="564"/>
      <c r="X126" s="564"/>
      <c r="Y126" s="564"/>
      <c r="Z126" s="564"/>
      <c r="AA126" s="65"/>
      <c r="AB126" s="65"/>
      <c r="AC126" s="79"/>
    </row>
    <row r="127" spans="1:68" ht="14.25" hidden="1" customHeight="1" x14ac:dyDescent="0.25">
      <c r="A127" s="565" t="s">
        <v>114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98</v>
      </c>
      <c r="Y128" s="55">
        <f>IFERROR(IF(X128="",0,CEILING((X128/$H128),1)*$H128),"")</f>
        <v>99.2</v>
      </c>
      <c r="Z128" s="41">
        <f>IFERROR(IF(Y128=0,"",ROUNDUP(Y128/H128,0)*0.00651),"")</f>
        <v>0.20181000000000002</v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103.5125</v>
      </c>
      <c r="BN128" s="78">
        <f>IFERROR(Y128*I128/H128,"0")</f>
        <v>104.77999999999999</v>
      </c>
      <c r="BO128" s="78">
        <f>IFERROR(1/J128*(X128/H128),"0")</f>
        <v>0.16826923076923078</v>
      </c>
      <c r="BP128" s="78">
        <f>IFERROR(1/J128*(Y128/H128),"0")</f>
        <v>0.17032967032967034</v>
      </c>
    </row>
    <row r="129" spans="1:68" ht="27" hidden="1" customHeight="1" x14ac:dyDescent="0.25">
      <c r="A129" s="63" t="s">
        <v>243</v>
      </c>
      <c r="B129" s="63" t="s">
        <v>246</v>
      </c>
      <c r="C129" s="36">
        <v>4301011564</v>
      </c>
      <c r="D129" s="566">
        <v>4680115882577</v>
      </c>
      <c r="E129" s="566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8"/>
      <c r="R129" s="568"/>
      <c r="S129" s="568"/>
      <c r="T129" s="56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39</v>
      </c>
      <c r="X130" s="43">
        <f>IFERROR(X128/H128,"0")+IFERROR(X129/H129,"0")</f>
        <v>30.625</v>
      </c>
      <c r="Y130" s="43">
        <f>IFERROR(Y128/H128,"0")+IFERROR(Y129/H129,"0")</f>
        <v>31</v>
      </c>
      <c r="Z130" s="43">
        <f>IFERROR(IF(Z128="",0,Z128),"0")+IFERROR(IF(Z129="",0,Z129),"0")</f>
        <v>0.20181000000000002</v>
      </c>
      <c r="AA130" s="67"/>
      <c r="AB130" s="67"/>
      <c r="AC130" s="67"/>
    </row>
    <row r="131" spans="1:68" x14ac:dyDescent="0.2">
      <c r="A131" s="573"/>
      <c r="B131" s="573"/>
      <c r="C131" s="573"/>
      <c r="D131" s="573"/>
      <c r="E131" s="573"/>
      <c r="F131" s="573"/>
      <c r="G131" s="573"/>
      <c r="H131" s="573"/>
      <c r="I131" s="573"/>
      <c r="J131" s="573"/>
      <c r="K131" s="573"/>
      <c r="L131" s="573"/>
      <c r="M131" s="573"/>
      <c r="N131" s="573"/>
      <c r="O131" s="574"/>
      <c r="P131" s="570" t="s">
        <v>40</v>
      </c>
      <c r="Q131" s="571"/>
      <c r="R131" s="571"/>
      <c r="S131" s="571"/>
      <c r="T131" s="571"/>
      <c r="U131" s="571"/>
      <c r="V131" s="572"/>
      <c r="W131" s="42" t="s">
        <v>0</v>
      </c>
      <c r="X131" s="43">
        <f>IFERROR(SUM(X128:X129),"0")</f>
        <v>98</v>
      </c>
      <c r="Y131" s="43">
        <f>IFERROR(SUM(Y128:Y129),"0")</f>
        <v>99.2</v>
      </c>
      <c r="Z131" s="42"/>
      <c r="AA131" s="67"/>
      <c r="AB131" s="67"/>
      <c r="AC131" s="67"/>
    </row>
    <row r="132" spans="1:68" ht="14.25" hidden="1" customHeight="1" x14ac:dyDescent="0.25">
      <c r="A132" s="565" t="s">
        <v>78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6</v>
      </c>
      <c r="Y133" s="55">
        <f>IFERROR(IF(X133="",0,CEILING((X133/$H133),1)*$H133),"")</f>
        <v>8.3999999999999986</v>
      </c>
      <c r="Z133" s="41">
        <f>IFERROR(IF(Y133=0,"",ROUNDUP(Y133/H133,0)*0.00651),"")</f>
        <v>1.9529999999999999E-2</v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6.5742857142857147</v>
      </c>
      <c r="BN133" s="78">
        <f>IFERROR(Y133*I133/H133,"0")</f>
        <v>9.2039999999999988</v>
      </c>
      <c r="BO133" s="78">
        <f>IFERROR(1/J133*(X133/H133),"0")</f>
        <v>1.1773940345368918E-2</v>
      </c>
      <c r="BP133" s="78">
        <f>IFERROR(1/J133*(Y133/H133),"0")</f>
        <v>1.6483516483516484E-2</v>
      </c>
    </row>
    <row r="134" spans="1:68" ht="27" hidden="1" customHeight="1" x14ac:dyDescent="0.25">
      <c r="A134" s="63" t="s">
        <v>247</v>
      </c>
      <c r="B134" s="63" t="s">
        <v>250</v>
      </c>
      <c r="C134" s="36">
        <v>4301031234</v>
      </c>
      <c r="D134" s="566">
        <v>4680115883444</v>
      </c>
      <c r="E134" s="566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8"/>
      <c r="R134" s="568"/>
      <c r="S134" s="568"/>
      <c r="T134" s="56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39</v>
      </c>
      <c r="X135" s="43">
        <f>IFERROR(X133/H133,"0")+IFERROR(X134/H134,"0")</f>
        <v>2.1428571428571428</v>
      </c>
      <c r="Y135" s="43">
        <f>IFERROR(Y133/H133,"0")+IFERROR(Y134/H134,"0")</f>
        <v>2.9999999999999996</v>
      </c>
      <c r="Z135" s="43">
        <f>IFERROR(IF(Z133="",0,Z133),"0")+IFERROR(IF(Z134="",0,Z134),"0")</f>
        <v>1.9529999999999999E-2</v>
      </c>
      <c r="AA135" s="67"/>
      <c r="AB135" s="67"/>
      <c r="AC135" s="67"/>
    </row>
    <row r="136" spans="1:68" x14ac:dyDescent="0.2">
      <c r="A136" s="573"/>
      <c r="B136" s="573"/>
      <c r="C136" s="573"/>
      <c r="D136" s="573"/>
      <c r="E136" s="573"/>
      <c r="F136" s="573"/>
      <c r="G136" s="573"/>
      <c r="H136" s="573"/>
      <c r="I136" s="573"/>
      <c r="J136" s="573"/>
      <c r="K136" s="573"/>
      <c r="L136" s="573"/>
      <c r="M136" s="573"/>
      <c r="N136" s="573"/>
      <c r="O136" s="574"/>
      <c r="P136" s="570" t="s">
        <v>40</v>
      </c>
      <c r="Q136" s="571"/>
      <c r="R136" s="571"/>
      <c r="S136" s="571"/>
      <c r="T136" s="571"/>
      <c r="U136" s="571"/>
      <c r="V136" s="572"/>
      <c r="W136" s="42" t="s">
        <v>0</v>
      </c>
      <c r="X136" s="43">
        <f>IFERROR(SUM(X133:X134),"0")</f>
        <v>6</v>
      </c>
      <c r="Y136" s="43">
        <f>IFERROR(SUM(Y133:Y134),"0")</f>
        <v>8.3999999999999986</v>
      </c>
      <c r="Z136" s="42"/>
      <c r="AA136" s="67"/>
      <c r="AB136" s="67"/>
      <c r="AC136" s="67"/>
    </row>
    <row r="137" spans="1:68" ht="14.25" hidden="1" customHeight="1" x14ac:dyDescent="0.25">
      <c r="A137" s="565" t="s">
        <v>84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7</v>
      </c>
      <c r="Y138" s="55">
        <f>IFERROR(IF(X138="",0,CEILING((X138/$H138),1)*$H138),"")</f>
        <v>7.92</v>
      </c>
      <c r="Z138" s="41">
        <f>IFERROR(IF(Y138=0,"",ROUNDUP(Y138/H138,0)*0.00651),"")</f>
        <v>1.9529999999999999E-2</v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7.7106060606060591</v>
      </c>
      <c r="BN138" s="78">
        <f>IFERROR(Y138*I138/H138,"0")</f>
        <v>8.7240000000000002</v>
      </c>
      <c r="BO138" s="78">
        <f>IFERROR(1/J138*(X138/H138),"0")</f>
        <v>1.456876456876457E-2</v>
      </c>
      <c r="BP138" s="78">
        <f>IFERROR(1/J138*(Y138/H138),"0")</f>
        <v>1.6483516483516484E-2</v>
      </c>
    </row>
    <row r="139" spans="1:68" ht="16.5" hidden="1" customHeight="1" x14ac:dyDescent="0.25">
      <c r="A139" s="63" t="s">
        <v>251</v>
      </c>
      <c r="B139" s="63" t="s">
        <v>253</v>
      </c>
      <c r="C139" s="36">
        <v>4301051476</v>
      </c>
      <c r="D139" s="566">
        <v>4680115882584</v>
      </c>
      <c r="E139" s="566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8"/>
      <c r="R139" s="568"/>
      <c r="S139" s="568"/>
      <c r="T139" s="56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39</v>
      </c>
      <c r="X140" s="43">
        <f>IFERROR(X138/H138,"0")+IFERROR(X139/H139,"0")</f>
        <v>2.6515151515151514</v>
      </c>
      <c r="Y140" s="43">
        <f>IFERROR(Y138/H138,"0")+IFERROR(Y139/H139,"0")</f>
        <v>3</v>
      </c>
      <c r="Z140" s="43">
        <f>IFERROR(IF(Z138="",0,Z138),"0")+IFERROR(IF(Z139="",0,Z139),"0")</f>
        <v>1.9529999999999999E-2</v>
      </c>
      <c r="AA140" s="67"/>
      <c r="AB140" s="67"/>
      <c r="AC140" s="67"/>
    </row>
    <row r="141" spans="1:68" x14ac:dyDescent="0.2">
      <c r="A141" s="573"/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3"/>
      <c r="M141" s="573"/>
      <c r="N141" s="573"/>
      <c r="O141" s="574"/>
      <c r="P141" s="570" t="s">
        <v>40</v>
      </c>
      <c r="Q141" s="571"/>
      <c r="R141" s="571"/>
      <c r="S141" s="571"/>
      <c r="T141" s="571"/>
      <c r="U141" s="571"/>
      <c r="V141" s="572"/>
      <c r="W141" s="42" t="s">
        <v>0</v>
      </c>
      <c r="X141" s="43">
        <f>IFERROR(SUM(X138:X139),"0")</f>
        <v>7</v>
      </c>
      <c r="Y141" s="43">
        <f>IFERROR(SUM(Y138:Y139),"0")</f>
        <v>7.92</v>
      </c>
      <c r="Z141" s="42"/>
      <c r="AA141" s="67"/>
      <c r="AB141" s="67"/>
      <c r="AC141" s="67"/>
    </row>
    <row r="142" spans="1:68" ht="16.5" hidden="1" customHeight="1" x14ac:dyDescent="0.25">
      <c r="A142" s="564" t="s">
        <v>112</v>
      </c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64"/>
      <c r="P142" s="564"/>
      <c r="Q142" s="564"/>
      <c r="R142" s="564"/>
      <c r="S142" s="564"/>
      <c r="T142" s="564"/>
      <c r="U142" s="564"/>
      <c r="V142" s="564"/>
      <c r="W142" s="564"/>
      <c r="X142" s="564"/>
      <c r="Y142" s="564"/>
      <c r="Z142" s="564"/>
      <c r="AA142" s="65"/>
      <c r="AB142" s="65"/>
      <c r="AC142" s="79"/>
    </row>
    <row r="143" spans="1:68" ht="14.25" hidden="1" customHeight="1" x14ac:dyDescent="0.25">
      <c r="A143" s="565" t="s">
        <v>114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66"/>
      <c r="AB143" s="66"/>
      <c r="AC143" s="80"/>
    </row>
    <row r="144" spans="1:68" ht="27" hidden="1" customHeight="1" x14ac:dyDescent="0.25">
      <c r="A144" s="63" t="s">
        <v>254</v>
      </c>
      <c r="B144" s="63" t="s">
        <v>255</v>
      </c>
      <c r="C144" s="36">
        <v>4301011705</v>
      </c>
      <c r="D144" s="566">
        <v>4607091384604</v>
      </c>
      <c r="E144" s="566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8"/>
      <c r="R144" s="568"/>
      <c r="S144" s="568"/>
      <c r="T144" s="56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hidden="1" x14ac:dyDescent="0.2">
      <c r="A146" s="573"/>
      <c r="B146" s="573"/>
      <c r="C146" s="573"/>
      <c r="D146" s="573"/>
      <c r="E146" s="573"/>
      <c r="F146" s="573"/>
      <c r="G146" s="573"/>
      <c r="H146" s="573"/>
      <c r="I146" s="573"/>
      <c r="J146" s="573"/>
      <c r="K146" s="573"/>
      <c r="L146" s="573"/>
      <c r="M146" s="573"/>
      <c r="N146" s="573"/>
      <c r="O146" s="574"/>
      <c r="P146" s="570" t="s">
        <v>40</v>
      </c>
      <c r="Q146" s="571"/>
      <c r="R146" s="571"/>
      <c r="S146" s="571"/>
      <c r="T146" s="571"/>
      <c r="U146" s="571"/>
      <c r="V146" s="572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65" t="s">
        <v>78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66"/>
      <c r="AB147" s="66"/>
      <c r="AC147" s="80"/>
    </row>
    <row r="148" spans="1:68" ht="16.5" hidden="1" customHeight="1" x14ac:dyDescent="0.25">
      <c r="A148" s="63" t="s">
        <v>257</v>
      </c>
      <c r="B148" s="63" t="s">
        <v>258</v>
      </c>
      <c r="C148" s="36">
        <v>4301030895</v>
      </c>
      <c r="D148" s="566">
        <v>4607091387667</v>
      </c>
      <c r="E148" s="56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260</v>
      </c>
      <c r="B149" s="63" t="s">
        <v>261</v>
      </c>
      <c r="C149" s="36">
        <v>4301030961</v>
      </c>
      <c r="D149" s="566">
        <v>4607091387636</v>
      </c>
      <c r="E149" s="566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263</v>
      </c>
      <c r="B150" s="63" t="s">
        <v>264</v>
      </c>
      <c r="C150" s="36">
        <v>4301030963</v>
      </c>
      <c r="D150" s="566">
        <v>4607091382426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hidden="1" x14ac:dyDescent="0.2">
      <c r="A152" s="573"/>
      <c r="B152" s="573"/>
      <c r="C152" s="573"/>
      <c r="D152" s="573"/>
      <c r="E152" s="573"/>
      <c r="F152" s="573"/>
      <c r="G152" s="573"/>
      <c r="H152" s="573"/>
      <c r="I152" s="573"/>
      <c r="J152" s="573"/>
      <c r="K152" s="573"/>
      <c r="L152" s="573"/>
      <c r="M152" s="573"/>
      <c r="N152" s="573"/>
      <c r="O152" s="574"/>
      <c r="P152" s="570" t="s">
        <v>40</v>
      </c>
      <c r="Q152" s="571"/>
      <c r="R152" s="571"/>
      <c r="S152" s="571"/>
      <c r="T152" s="571"/>
      <c r="U152" s="571"/>
      <c r="V152" s="572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hidden="1" customHeight="1" x14ac:dyDescent="0.2">
      <c r="A153" s="590" t="s">
        <v>266</v>
      </c>
      <c r="B153" s="590"/>
      <c r="C153" s="590"/>
      <c r="D153" s="590"/>
      <c r="E153" s="590"/>
      <c r="F153" s="590"/>
      <c r="G153" s="590"/>
      <c r="H153" s="590"/>
      <c r="I153" s="590"/>
      <c r="J153" s="590"/>
      <c r="K153" s="590"/>
      <c r="L153" s="590"/>
      <c r="M153" s="590"/>
      <c r="N153" s="590"/>
      <c r="O153" s="590"/>
      <c r="P153" s="590"/>
      <c r="Q153" s="590"/>
      <c r="R153" s="590"/>
      <c r="S153" s="590"/>
      <c r="T153" s="590"/>
      <c r="U153" s="590"/>
      <c r="V153" s="590"/>
      <c r="W153" s="590"/>
      <c r="X153" s="590"/>
      <c r="Y153" s="590"/>
      <c r="Z153" s="590"/>
      <c r="AA153" s="54"/>
      <c r="AB153" s="54"/>
      <c r="AC153" s="54"/>
    </row>
    <row r="154" spans="1:68" ht="16.5" hidden="1" customHeight="1" x14ac:dyDescent="0.25">
      <c r="A154" s="564" t="s">
        <v>267</v>
      </c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64"/>
      <c r="P154" s="564"/>
      <c r="Q154" s="564"/>
      <c r="R154" s="564"/>
      <c r="S154" s="564"/>
      <c r="T154" s="564"/>
      <c r="U154" s="564"/>
      <c r="V154" s="564"/>
      <c r="W154" s="564"/>
      <c r="X154" s="564"/>
      <c r="Y154" s="564"/>
      <c r="Z154" s="564"/>
      <c r="AA154" s="65"/>
      <c r="AB154" s="65"/>
      <c r="AC154" s="79"/>
    </row>
    <row r="155" spans="1:68" ht="14.25" hidden="1" customHeight="1" x14ac:dyDescent="0.25">
      <c r="A155" s="565" t="s">
        <v>150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66"/>
      <c r="AB155" s="66"/>
      <c r="AC155" s="80"/>
    </row>
    <row r="156" spans="1:68" ht="27" hidden="1" customHeight="1" x14ac:dyDescent="0.25">
      <c r="A156" s="63" t="s">
        <v>268</v>
      </c>
      <c r="B156" s="63" t="s">
        <v>269</v>
      </c>
      <c r="C156" s="36">
        <v>4301020323</v>
      </c>
      <c r="D156" s="566">
        <v>4680115886223</v>
      </c>
      <c r="E156" s="566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8"/>
      <c r="R156" s="568"/>
      <c r="S156" s="568"/>
      <c r="T156" s="569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573"/>
      <c r="B158" s="573"/>
      <c r="C158" s="573"/>
      <c r="D158" s="573"/>
      <c r="E158" s="573"/>
      <c r="F158" s="573"/>
      <c r="G158" s="573"/>
      <c r="H158" s="573"/>
      <c r="I158" s="573"/>
      <c r="J158" s="573"/>
      <c r="K158" s="573"/>
      <c r="L158" s="573"/>
      <c r="M158" s="573"/>
      <c r="N158" s="573"/>
      <c r="O158" s="574"/>
      <c r="P158" s="570" t="s">
        <v>40</v>
      </c>
      <c r="Q158" s="571"/>
      <c r="R158" s="571"/>
      <c r="S158" s="571"/>
      <c r="T158" s="571"/>
      <c r="U158" s="571"/>
      <c r="V158" s="572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565" t="s">
        <v>78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66"/>
      <c r="AB159" s="66"/>
      <c r="AC159" s="80"/>
    </row>
    <row r="160" spans="1:68" ht="27" hidden="1" customHeight="1" x14ac:dyDescent="0.25">
      <c r="A160" s="63" t="s">
        <v>271</v>
      </c>
      <c r="B160" s="63" t="s">
        <v>272</v>
      </c>
      <c r="C160" s="36">
        <v>4301031191</v>
      </c>
      <c r="D160" s="566">
        <v>4680115880993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274</v>
      </c>
      <c r="B161" s="63" t="s">
        <v>275</v>
      </c>
      <c r="C161" s="36">
        <v>4301031204</v>
      </c>
      <c r="D161" s="566">
        <v>4680115881761</v>
      </c>
      <c r="E161" s="566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566">
        <v>4680115881563</v>
      </c>
      <c r="E162" s="566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140</v>
      </c>
      <c r="Y162" s="55">
        <f t="shared" si="11"/>
        <v>142.80000000000001</v>
      </c>
      <c r="Z162" s="41">
        <f>IFERROR(IF(Y162=0,"",ROUNDUP(Y162/H162,0)*0.00902),"")</f>
        <v>0.30668000000000001</v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147</v>
      </c>
      <c r="BN162" s="78">
        <f t="shared" si="13"/>
        <v>149.94</v>
      </c>
      <c r="BO162" s="78">
        <f t="shared" si="14"/>
        <v>0.25252525252525249</v>
      </c>
      <c r="BP162" s="78">
        <f t="shared" si="15"/>
        <v>0.25757575757575757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4301031199</v>
      </c>
      <c r="D163" s="566">
        <v>4680115880986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4301031205</v>
      </c>
      <c r="D164" s="566">
        <v>4680115881785</v>
      </c>
      <c r="E164" s="566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4301031399</v>
      </c>
      <c r="D165" s="566">
        <v>4680115886537</v>
      </c>
      <c r="E165" s="566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287</v>
      </c>
      <c r="B166" s="63" t="s">
        <v>288</v>
      </c>
      <c r="C166" s="36">
        <v>4301031202</v>
      </c>
      <c r="D166" s="566">
        <v>4680115881679</v>
      </c>
      <c r="E166" s="566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4301031158</v>
      </c>
      <c r="D167" s="566">
        <v>4680115880191</v>
      </c>
      <c r="E167" s="566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4301031245</v>
      </c>
      <c r="D168" s="566">
        <v>4680115883963</v>
      </c>
      <c r="E168" s="566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33.333333333333329</v>
      </c>
      <c r="Y169" s="43">
        <f>IFERROR(Y160/H160,"0")+IFERROR(Y161/H161,"0")+IFERROR(Y162/H162,"0")+IFERROR(Y163/H163,"0")+IFERROR(Y164/H164,"0")+IFERROR(Y165/H165,"0")+IFERROR(Y166/H166,"0")+IFERROR(Y167/H167,"0")+IFERROR(Y168/H168,"0")</f>
        <v>34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0.30668000000000001</v>
      </c>
      <c r="AA169" s="67"/>
      <c r="AB169" s="67"/>
      <c r="AC169" s="67"/>
    </row>
    <row r="170" spans="1:68" x14ac:dyDescent="0.2">
      <c r="A170" s="573"/>
      <c r="B170" s="573"/>
      <c r="C170" s="573"/>
      <c r="D170" s="573"/>
      <c r="E170" s="573"/>
      <c r="F170" s="573"/>
      <c r="G170" s="573"/>
      <c r="H170" s="573"/>
      <c r="I170" s="573"/>
      <c r="J170" s="573"/>
      <c r="K170" s="573"/>
      <c r="L170" s="573"/>
      <c r="M170" s="573"/>
      <c r="N170" s="573"/>
      <c r="O170" s="574"/>
      <c r="P170" s="570" t="s">
        <v>40</v>
      </c>
      <c r="Q170" s="571"/>
      <c r="R170" s="571"/>
      <c r="S170" s="571"/>
      <c r="T170" s="571"/>
      <c r="U170" s="571"/>
      <c r="V170" s="572"/>
      <c r="W170" s="42" t="s">
        <v>0</v>
      </c>
      <c r="X170" s="43">
        <f>IFERROR(SUM(X160:X168),"0")</f>
        <v>140</v>
      </c>
      <c r="Y170" s="43">
        <f>IFERROR(SUM(Y160:Y168),"0")</f>
        <v>142.80000000000001</v>
      </c>
      <c r="Z170" s="42"/>
      <c r="AA170" s="67"/>
      <c r="AB170" s="67"/>
      <c r="AC170" s="67"/>
    </row>
    <row r="171" spans="1:68" ht="14.25" hidden="1" customHeight="1" x14ac:dyDescent="0.25">
      <c r="A171" s="565" t="s">
        <v>106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66"/>
      <c r="AB171" s="66"/>
      <c r="AC171" s="80"/>
    </row>
    <row r="172" spans="1:68" ht="27" hidden="1" customHeight="1" x14ac:dyDescent="0.25">
      <c r="A172" s="63" t="s">
        <v>294</v>
      </c>
      <c r="B172" s="63" t="s">
        <v>295</v>
      </c>
      <c r="C172" s="36">
        <v>4301032053</v>
      </c>
      <c r="D172" s="566">
        <v>4680115886780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4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299</v>
      </c>
      <c r="B173" s="63" t="s">
        <v>300</v>
      </c>
      <c r="C173" s="36">
        <v>4301032051</v>
      </c>
      <c r="D173" s="566">
        <v>4680115886742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302</v>
      </c>
      <c r="B174" s="63" t="s">
        <v>303</v>
      </c>
      <c r="C174" s="36">
        <v>4301032052</v>
      </c>
      <c r="D174" s="566">
        <v>4680115886766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573"/>
      <c r="B176" s="573"/>
      <c r="C176" s="573"/>
      <c r="D176" s="573"/>
      <c r="E176" s="573"/>
      <c r="F176" s="573"/>
      <c r="G176" s="573"/>
      <c r="H176" s="573"/>
      <c r="I176" s="573"/>
      <c r="J176" s="573"/>
      <c r="K176" s="573"/>
      <c r="L176" s="573"/>
      <c r="M176" s="573"/>
      <c r="N176" s="573"/>
      <c r="O176" s="574"/>
      <c r="P176" s="570" t="s">
        <v>40</v>
      </c>
      <c r="Q176" s="571"/>
      <c r="R176" s="571"/>
      <c r="S176" s="571"/>
      <c r="T176" s="571"/>
      <c r="U176" s="571"/>
      <c r="V176" s="572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565" t="s">
        <v>304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66"/>
      <c r="AB177" s="66"/>
      <c r="AC177" s="80"/>
    </row>
    <row r="178" spans="1:68" ht="27" hidden="1" customHeight="1" x14ac:dyDescent="0.25">
      <c r="A178" s="63" t="s">
        <v>305</v>
      </c>
      <c r="B178" s="63" t="s">
        <v>306</v>
      </c>
      <c r="C178" s="36">
        <v>4301170013</v>
      </c>
      <c r="D178" s="566">
        <v>4680115886797</v>
      </c>
      <c r="E178" s="56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8"/>
      <c r="R178" s="568"/>
      <c r="S178" s="568"/>
      <c r="T178" s="5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73"/>
      <c r="B180" s="573"/>
      <c r="C180" s="573"/>
      <c r="D180" s="573"/>
      <c r="E180" s="573"/>
      <c r="F180" s="573"/>
      <c r="G180" s="573"/>
      <c r="H180" s="573"/>
      <c r="I180" s="573"/>
      <c r="J180" s="573"/>
      <c r="K180" s="573"/>
      <c r="L180" s="573"/>
      <c r="M180" s="573"/>
      <c r="N180" s="573"/>
      <c r="O180" s="574"/>
      <c r="P180" s="570" t="s">
        <v>40</v>
      </c>
      <c r="Q180" s="571"/>
      <c r="R180" s="571"/>
      <c r="S180" s="571"/>
      <c r="T180" s="571"/>
      <c r="U180" s="571"/>
      <c r="V180" s="572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64" t="s">
        <v>307</v>
      </c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64"/>
      <c r="P181" s="564"/>
      <c r="Q181" s="564"/>
      <c r="R181" s="564"/>
      <c r="S181" s="564"/>
      <c r="T181" s="564"/>
      <c r="U181" s="564"/>
      <c r="V181" s="564"/>
      <c r="W181" s="564"/>
      <c r="X181" s="564"/>
      <c r="Y181" s="564"/>
      <c r="Z181" s="564"/>
      <c r="AA181" s="65"/>
      <c r="AB181" s="65"/>
      <c r="AC181" s="79"/>
    </row>
    <row r="182" spans="1:68" ht="14.25" hidden="1" customHeight="1" x14ac:dyDescent="0.25">
      <c r="A182" s="565" t="s">
        <v>114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66"/>
      <c r="AB182" s="66"/>
      <c r="AC182" s="80"/>
    </row>
    <row r="183" spans="1:68" ht="16.5" hidden="1" customHeight="1" x14ac:dyDescent="0.25">
      <c r="A183" s="63" t="s">
        <v>308</v>
      </c>
      <c r="B183" s="63" t="s">
        <v>309</v>
      </c>
      <c r="C183" s="36">
        <v>4301011450</v>
      </c>
      <c r="D183" s="566">
        <v>4680115881402</v>
      </c>
      <c r="E183" s="566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311</v>
      </c>
      <c r="B184" s="63" t="s">
        <v>312</v>
      </c>
      <c r="C184" s="36">
        <v>4301011768</v>
      </c>
      <c r="D184" s="566">
        <v>4680115881396</v>
      </c>
      <c r="E184" s="566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8"/>
      <c r="R184" s="568"/>
      <c r="S184" s="568"/>
      <c r="T184" s="5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573"/>
      <c r="B186" s="573"/>
      <c r="C186" s="573"/>
      <c r="D186" s="573"/>
      <c r="E186" s="573"/>
      <c r="F186" s="573"/>
      <c r="G186" s="573"/>
      <c r="H186" s="573"/>
      <c r="I186" s="573"/>
      <c r="J186" s="573"/>
      <c r="K186" s="573"/>
      <c r="L186" s="573"/>
      <c r="M186" s="573"/>
      <c r="N186" s="573"/>
      <c r="O186" s="574"/>
      <c r="P186" s="570" t="s">
        <v>40</v>
      </c>
      <c r="Q186" s="571"/>
      <c r="R186" s="571"/>
      <c r="S186" s="571"/>
      <c r="T186" s="571"/>
      <c r="U186" s="571"/>
      <c r="V186" s="572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565" t="s">
        <v>150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66"/>
      <c r="AB187" s="66"/>
      <c r="AC187" s="80"/>
    </row>
    <row r="188" spans="1:68" ht="16.5" hidden="1" customHeight="1" x14ac:dyDescent="0.25">
      <c r="A188" s="63" t="s">
        <v>313</v>
      </c>
      <c r="B188" s="63" t="s">
        <v>314</v>
      </c>
      <c r="C188" s="36">
        <v>4301020262</v>
      </c>
      <c r="D188" s="566">
        <v>4680115882935</v>
      </c>
      <c r="E188" s="56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316</v>
      </c>
      <c r="B189" s="63" t="s">
        <v>317</v>
      </c>
      <c r="C189" s="36">
        <v>4301020220</v>
      </c>
      <c r="D189" s="566">
        <v>4680115880764</v>
      </c>
      <c r="E189" s="566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8"/>
      <c r="R189" s="568"/>
      <c r="S189" s="568"/>
      <c r="T189" s="56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73"/>
      <c r="B191" s="573"/>
      <c r="C191" s="573"/>
      <c r="D191" s="573"/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  <c r="O191" s="574"/>
      <c r="P191" s="570" t="s">
        <v>40</v>
      </c>
      <c r="Q191" s="571"/>
      <c r="R191" s="571"/>
      <c r="S191" s="571"/>
      <c r="T191" s="571"/>
      <c r="U191" s="571"/>
      <c r="V191" s="57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65" t="s">
        <v>78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566">
        <v>4680115882683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660</v>
      </c>
      <c r="Y193" s="55">
        <f t="shared" ref="Y193:Y200" si="16">IFERROR(IF(X193="",0,CEILING((X193/$H193),1)*$H193),"")</f>
        <v>664.2</v>
      </c>
      <c r="Z193" s="41">
        <f>IFERROR(IF(Y193=0,"",ROUNDUP(Y193/H193,0)*0.00902),"")</f>
        <v>1.1094600000000001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685.66666666666674</v>
      </c>
      <c r="BN193" s="78">
        <f t="shared" ref="BN193:BN200" si="18">IFERROR(Y193*I193/H193,"0")</f>
        <v>690.03</v>
      </c>
      <c r="BO193" s="78">
        <f t="shared" ref="BO193:BO200" si="19">IFERROR(1/J193*(X193/H193),"0")</f>
        <v>0.92592592592592593</v>
      </c>
      <c r="BP193" s="78">
        <f t="shared" ref="BP193:BP200" si="20">IFERROR(1/J193*(Y193/H193),"0")</f>
        <v>0.93181818181818188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566">
        <v>4680115882690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400</v>
      </c>
      <c r="Y194" s="55">
        <f t="shared" si="16"/>
        <v>405</v>
      </c>
      <c r="Z194" s="41">
        <f>IFERROR(IF(Y194=0,"",ROUNDUP(Y194/H194,0)*0.00902),"")</f>
        <v>0.67649999999999999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415.55555555555554</v>
      </c>
      <c r="BN194" s="78">
        <f t="shared" si="18"/>
        <v>420.75</v>
      </c>
      <c r="BO194" s="78">
        <f t="shared" si="19"/>
        <v>0.5611672278338945</v>
      </c>
      <c r="BP194" s="78">
        <f t="shared" si="20"/>
        <v>0.56818181818181823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566">
        <v>4680115882669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620</v>
      </c>
      <c r="Y195" s="55">
        <f t="shared" si="16"/>
        <v>621</v>
      </c>
      <c r="Z195" s="41">
        <f>IFERROR(IF(Y195=0,"",ROUNDUP(Y195/H195,0)*0.00902),"")</f>
        <v>1.0373000000000001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644.11111111111109</v>
      </c>
      <c r="BN195" s="78">
        <f t="shared" si="18"/>
        <v>645.15</v>
      </c>
      <c r="BO195" s="78">
        <f t="shared" si="19"/>
        <v>0.86980920314253651</v>
      </c>
      <c r="BP195" s="78">
        <f t="shared" si="20"/>
        <v>0.8712121212121211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566">
        <v>4680115882676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700</v>
      </c>
      <c r="Y196" s="55">
        <f t="shared" si="16"/>
        <v>702</v>
      </c>
      <c r="Z196" s="41">
        <f>IFERROR(IF(Y196=0,"",ROUNDUP(Y196/H196,0)*0.00902),"")</f>
        <v>1.1726000000000001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727.22222222222217</v>
      </c>
      <c r="BN196" s="78">
        <f t="shared" si="18"/>
        <v>729.3</v>
      </c>
      <c r="BO196" s="78">
        <f t="shared" si="19"/>
        <v>0.98204264870931535</v>
      </c>
      <c r="BP196" s="78">
        <f t="shared" si="20"/>
        <v>0.98484848484848486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4301031223</v>
      </c>
      <c r="D197" s="566">
        <v>4680115884014</v>
      </c>
      <c r="E197" s="566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4301031222</v>
      </c>
      <c r="D198" s="566">
        <v>4680115884007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4301031229</v>
      </c>
      <c r="D199" s="566">
        <v>4680115884038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4301031225</v>
      </c>
      <c r="D200" s="566">
        <v>4680115884021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440.7407407407407</v>
      </c>
      <c r="Y201" s="43">
        <f>IFERROR(Y193/H193,"0")+IFERROR(Y194/H194,"0")+IFERROR(Y195/H195,"0")+IFERROR(Y196/H196,"0")+IFERROR(Y197/H197,"0")+IFERROR(Y198/H198,"0")+IFERROR(Y199/H199,"0")+IFERROR(Y200/H200,"0")</f>
        <v>443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3.9958600000000004</v>
      </c>
      <c r="AA201" s="67"/>
      <c r="AB201" s="67"/>
      <c r="AC201" s="67"/>
    </row>
    <row r="202" spans="1:68" x14ac:dyDescent="0.2">
      <c r="A202" s="573"/>
      <c r="B202" s="573"/>
      <c r="C202" s="573"/>
      <c r="D202" s="573"/>
      <c r="E202" s="573"/>
      <c r="F202" s="573"/>
      <c r="G202" s="573"/>
      <c r="H202" s="573"/>
      <c r="I202" s="573"/>
      <c r="J202" s="573"/>
      <c r="K202" s="573"/>
      <c r="L202" s="573"/>
      <c r="M202" s="573"/>
      <c r="N202" s="573"/>
      <c r="O202" s="574"/>
      <c r="P202" s="570" t="s">
        <v>40</v>
      </c>
      <c r="Q202" s="571"/>
      <c r="R202" s="571"/>
      <c r="S202" s="571"/>
      <c r="T202" s="571"/>
      <c r="U202" s="571"/>
      <c r="V202" s="572"/>
      <c r="W202" s="42" t="s">
        <v>0</v>
      </c>
      <c r="X202" s="43">
        <f>IFERROR(SUM(X193:X200),"0")</f>
        <v>2380</v>
      </c>
      <c r="Y202" s="43">
        <f>IFERROR(SUM(Y193:Y200),"0")</f>
        <v>2392.1999999999998</v>
      </c>
      <c r="Z202" s="42"/>
      <c r="AA202" s="67"/>
      <c r="AB202" s="67"/>
      <c r="AC202" s="67"/>
    </row>
    <row r="203" spans="1:68" ht="14.25" hidden="1" customHeight="1" x14ac:dyDescent="0.25">
      <c r="A203" s="565" t="s">
        <v>84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66"/>
      <c r="AB203" s="66"/>
      <c r="AC203" s="80"/>
    </row>
    <row r="204" spans="1:68" ht="27" hidden="1" customHeight="1" x14ac:dyDescent="0.25">
      <c r="A204" s="63" t="s">
        <v>338</v>
      </c>
      <c r="B204" s="63" t="s">
        <v>339</v>
      </c>
      <c r="C204" s="36">
        <v>4301051408</v>
      </c>
      <c r="D204" s="566">
        <v>4680115881594</v>
      </c>
      <c r="E204" s="566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341</v>
      </c>
      <c r="B205" s="63" t="s">
        <v>342</v>
      </c>
      <c r="C205" s="36">
        <v>4301051411</v>
      </c>
      <c r="D205" s="566">
        <v>4680115881617</v>
      </c>
      <c r="E205" s="566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566">
        <v>4680115880573</v>
      </c>
      <c r="E206" s="566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330</v>
      </c>
      <c r="Y206" s="55">
        <f t="shared" si="21"/>
        <v>330.59999999999997</v>
      </c>
      <c r="Z206" s="41">
        <f>IFERROR(IF(Y206=0,"",ROUNDUP(Y206/H206,0)*0.01898),"")</f>
        <v>0.72123999999999999</v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349.68620689655177</v>
      </c>
      <c r="BN206" s="78">
        <f t="shared" si="23"/>
        <v>350.32199999999995</v>
      </c>
      <c r="BO206" s="78">
        <f t="shared" si="24"/>
        <v>0.59267241379310354</v>
      </c>
      <c r="BP206" s="78">
        <f t="shared" si="25"/>
        <v>0.59375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4301051407</v>
      </c>
      <c r="D207" s="566">
        <v>4680115882195</v>
      </c>
      <c r="E207" s="566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/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349</v>
      </c>
      <c r="B208" s="63" t="s">
        <v>350</v>
      </c>
      <c r="C208" s="36">
        <v>4301051752</v>
      </c>
      <c r="D208" s="566">
        <v>4680115882607</v>
      </c>
      <c r="E208" s="566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566">
        <v>4680115880092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4301051668</v>
      </c>
      <c r="D210" s="566">
        <v>4680115880221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566">
        <v>4680115880504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79</v>
      </c>
      <c r="Y211" s="55">
        <f t="shared" si="21"/>
        <v>79.2</v>
      </c>
      <c r="Z211" s="41">
        <f t="shared" si="26"/>
        <v>0.21482999999999999</v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87.295000000000002</v>
      </c>
      <c r="BN211" s="78">
        <f t="shared" si="23"/>
        <v>87.51600000000002</v>
      </c>
      <c r="BO211" s="78">
        <f t="shared" si="24"/>
        <v>0.18086080586080591</v>
      </c>
      <c r="BP211" s="78">
        <f t="shared" si="25"/>
        <v>0.18131868131868134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566">
        <v>4680115882164</v>
      </c>
      <c r="E212" s="566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55</v>
      </c>
      <c r="Y212" s="55">
        <f t="shared" si="21"/>
        <v>55.199999999999996</v>
      </c>
      <c r="Z212" s="41">
        <f t="shared" si="26"/>
        <v>0.14973</v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60.912500000000001</v>
      </c>
      <c r="BN212" s="78">
        <f t="shared" si="23"/>
        <v>61.134</v>
      </c>
      <c r="BO212" s="78">
        <f t="shared" si="24"/>
        <v>0.12591575091575094</v>
      </c>
      <c r="BP212" s="78">
        <f t="shared" si="25"/>
        <v>0.1263736263736264</v>
      </c>
    </row>
    <row r="213" spans="1:68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133.76436781609198</v>
      </c>
      <c r="Y213" s="43">
        <f>IFERROR(Y204/H204,"0")+IFERROR(Y205/H205,"0")+IFERROR(Y206/H206,"0")+IFERROR(Y207/H207,"0")+IFERROR(Y208/H208,"0")+IFERROR(Y209/H209,"0")+IFERROR(Y210/H210,"0")+IFERROR(Y211/H211,"0")+IFERROR(Y212/H212,"0")</f>
        <v>134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1.3462000000000001</v>
      </c>
      <c r="AA213" s="67"/>
      <c r="AB213" s="67"/>
      <c r="AC213" s="67"/>
    </row>
    <row r="214" spans="1:68" x14ac:dyDescent="0.2">
      <c r="A214" s="573"/>
      <c r="B214" s="573"/>
      <c r="C214" s="573"/>
      <c r="D214" s="573"/>
      <c r="E214" s="573"/>
      <c r="F214" s="573"/>
      <c r="G214" s="573"/>
      <c r="H214" s="573"/>
      <c r="I214" s="573"/>
      <c r="J214" s="573"/>
      <c r="K214" s="573"/>
      <c r="L214" s="573"/>
      <c r="M214" s="573"/>
      <c r="N214" s="573"/>
      <c r="O214" s="574"/>
      <c r="P214" s="570" t="s">
        <v>40</v>
      </c>
      <c r="Q214" s="571"/>
      <c r="R214" s="571"/>
      <c r="S214" s="571"/>
      <c r="T214" s="571"/>
      <c r="U214" s="571"/>
      <c r="V214" s="572"/>
      <c r="W214" s="42" t="s">
        <v>0</v>
      </c>
      <c r="X214" s="43">
        <f>IFERROR(SUM(X204:X212),"0")</f>
        <v>560</v>
      </c>
      <c r="Y214" s="43">
        <f>IFERROR(SUM(Y204:Y212),"0")</f>
        <v>561</v>
      </c>
      <c r="Z214" s="42"/>
      <c r="AA214" s="67"/>
      <c r="AB214" s="67"/>
      <c r="AC214" s="67"/>
    </row>
    <row r="215" spans="1:68" ht="14.25" hidden="1" customHeight="1" x14ac:dyDescent="0.25">
      <c r="A215" s="565" t="s">
        <v>180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566">
        <v>4680115880818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60</v>
      </c>
      <c r="Y216" s="55">
        <f>IFERROR(IF(X216="",0,CEILING((X216/$H216),1)*$H216),"")</f>
        <v>60</v>
      </c>
      <c r="Z216" s="41">
        <f>IFERROR(IF(Y216=0,"",ROUNDUP(Y216/H216,0)*0.00651),"")</f>
        <v>0.16275000000000001</v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66.300000000000011</v>
      </c>
      <c r="BN216" s="78">
        <f>IFERROR(Y216*I216/H216,"0")</f>
        <v>66.300000000000011</v>
      </c>
      <c r="BO216" s="78">
        <f>IFERROR(1/J216*(X216/H216),"0")</f>
        <v>0.13736263736263737</v>
      </c>
      <c r="BP216" s="78">
        <f>IFERROR(1/J216*(Y216/H216),"0")</f>
        <v>0.13736263736263737</v>
      </c>
    </row>
    <row r="217" spans="1:68" ht="27" hidden="1" customHeight="1" x14ac:dyDescent="0.25">
      <c r="A217" s="63" t="s">
        <v>364</v>
      </c>
      <c r="B217" s="63" t="s">
        <v>365</v>
      </c>
      <c r="C217" s="36">
        <v>4301060389</v>
      </c>
      <c r="D217" s="566">
        <v>4680115880801</v>
      </c>
      <c r="E217" s="56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8"/>
      <c r="R217" s="568"/>
      <c r="S217" s="568"/>
      <c r="T217" s="569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39</v>
      </c>
      <c r="X218" s="43">
        <f>IFERROR(X216/H216,"0")+IFERROR(X217/H217,"0")</f>
        <v>25</v>
      </c>
      <c r="Y218" s="43">
        <f>IFERROR(Y216/H216,"0")+IFERROR(Y217/H217,"0")</f>
        <v>25</v>
      </c>
      <c r="Z218" s="43">
        <f>IFERROR(IF(Z216="",0,Z216),"0")+IFERROR(IF(Z217="",0,Z217),"0")</f>
        <v>0.16275000000000001</v>
      </c>
      <c r="AA218" s="67"/>
      <c r="AB218" s="67"/>
      <c r="AC218" s="67"/>
    </row>
    <row r="219" spans="1:68" x14ac:dyDescent="0.2">
      <c r="A219" s="573"/>
      <c r="B219" s="573"/>
      <c r="C219" s="573"/>
      <c r="D219" s="573"/>
      <c r="E219" s="573"/>
      <c r="F219" s="573"/>
      <c r="G219" s="573"/>
      <c r="H219" s="573"/>
      <c r="I219" s="573"/>
      <c r="J219" s="573"/>
      <c r="K219" s="573"/>
      <c r="L219" s="573"/>
      <c r="M219" s="573"/>
      <c r="N219" s="573"/>
      <c r="O219" s="574"/>
      <c r="P219" s="570" t="s">
        <v>40</v>
      </c>
      <c r="Q219" s="571"/>
      <c r="R219" s="571"/>
      <c r="S219" s="571"/>
      <c r="T219" s="571"/>
      <c r="U219" s="571"/>
      <c r="V219" s="572"/>
      <c r="W219" s="42" t="s">
        <v>0</v>
      </c>
      <c r="X219" s="43">
        <f>IFERROR(SUM(X216:X217),"0")</f>
        <v>60</v>
      </c>
      <c r="Y219" s="43">
        <f>IFERROR(SUM(Y216:Y217),"0")</f>
        <v>60</v>
      </c>
      <c r="Z219" s="42"/>
      <c r="AA219" s="67"/>
      <c r="AB219" s="67"/>
      <c r="AC219" s="67"/>
    </row>
    <row r="220" spans="1:68" ht="16.5" hidden="1" customHeight="1" x14ac:dyDescent="0.25">
      <c r="A220" s="564" t="s">
        <v>367</v>
      </c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64"/>
      <c r="P220" s="564"/>
      <c r="Q220" s="564"/>
      <c r="R220" s="564"/>
      <c r="S220" s="564"/>
      <c r="T220" s="564"/>
      <c r="U220" s="564"/>
      <c r="V220" s="564"/>
      <c r="W220" s="564"/>
      <c r="X220" s="564"/>
      <c r="Y220" s="564"/>
      <c r="Z220" s="564"/>
      <c r="AA220" s="65"/>
      <c r="AB220" s="65"/>
      <c r="AC220" s="79"/>
    </row>
    <row r="221" spans="1:68" ht="14.25" hidden="1" customHeight="1" x14ac:dyDescent="0.25">
      <c r="A221" s="565" t="s">
        <v>114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66"/>
      <c r="AB221" s="66"/>
      <c r="AC221" s="80"/>
    </row>
    <row r="222" spans="1:68" ht="27" hidden="1" customHeight="1" x14ac:dyDescent="0.25">
      <c r="A222" s="63" t="s">
        <v>368</v>
      </c>
      <c r="B222" s="63" t="s">
        <v>369</v>
      </c>
      <c r="C222" s="36">
        <v>4301011826</v>
      </c>
      <c r="D222" s="566">
        <v>4680115884137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371</v>
      </c>
      <c r="B223" s="63" t="s">
        <v>372</v>
      </c>
      <c r="C223" s="36">
        <v>4301011724</v>
      </c>
      <c r="D223" s="566">
        <v>4680115884236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374</v>
      </c>
      <c r="B224" s="63" t="s">
        <v>375</v>
      </c>
      <c r="C224" s="36">
        <v>4301011721</v>
      </c>
      <c r="D224" s="566">
        <v>4680115884175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377</v>
      </c>
      <c r="B226" s="63" t="s">
        <v>379</v>
      </c>
      <c r="C226" s="36">
        <v>4301012196</v>
      </c>
      <c r="D226" s="566">
        <v>4680115884144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08" t="s">
        <v>380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381</v>
      </c>
      <c r="B227" s="63" t="s">
        <v>382</v>
      </c>
      <c r="C227" s="36">
        <v>4301012149</v>
      </c>
      <c r="D227" s="566">
        <v>4680115886551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4301011726</v>
      </c>
      <c r="D228" s="566">
        <v>4680115884182</v>
      </c>
      <c r="E228" s="566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386</v>
      </c>
      <c r="B230" s="63" t="s">
        <v>389</v>
      </c>
      <c r="C230" s="36">
        <v>4301012195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">
        <v>390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hidden="1" customHeight="1" x14ac:dyDescent="0.25">
      <c r="A234" s="63" t="s">
        <v>391</v>
      </c>
      <c r="B234" s="63" t="s">
        <v>392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65" t="s">
        <v>394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hidden="1" customHeight="1" x14ac:dyDescent="0.25">
      <c r="A238" s="63" t="s">
        <v>395</v>
      </c>
      <c r="B238" s="63" t="s">
        <v>396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05" t="s">
        <v>397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65" t="s">
        <v>399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hidden="1" customHeight="1" x14ac:dyDescent="0.25">
      <c r="A242" s="63" t="s">
        <v>400</v>
      </c>
      <c r="B242" s="63" t="s">
        <v>401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403</v>
      </c>
      <c r="B243" s="63" t="s">
        <v>404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02" t="s">
        <v>405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406</v>
      </c>
      <c r="B244" s="63" t="s">
        <v>407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408</v>
      </c>
      <c r="B245" s="63" t="s">
        <v>409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hidden="1" customHeight="1" x14ac:dyDescent="0.25">
      <c r="A248" s="564" t="s">
        <v>410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hidden="1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20</v>
      </c>
      <c r="Y250" s="55">
        <f>IFERROR(IF(X250="",0,CEILING((X250/$H250),1)*$H250),"")</f>
        <v>21.6</v>
      </c>
      <c r="Z250" s="41">
        <f>IFERROR(IF(Y250=0,"",ROUNDUP(Y250/H250,0)*0.01898),"")</f>
        <v>3.7960000000000001E-2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20.805555555555554</v>
      </c>
      <c r="BN250" s="78">
        <f>IFERROR(Y250*I250/H250,"0")</f>
        <v>22.47</v>
      </c>
      <c r="BO250" s="78">
        <f>IFERROR(1/J250*(X250/H250),"0")</f>
        <v>2.8935185185185182E-2</v>
      </c>
      <c r="BP250" s="78">
        <f>IFERROR(1/J250*(Y250/H250),"0")</f>
        <v>3.125E-2</v>
      </c>
    </row>
    <row r="251" spans="1:68" ht="37.5" hidden="1" customHeight="1" x14ac:dyDescent="0.25">
      <c r="A251" s="63" t="s">
        <v>414</v>
      </c>
      <c r="B251" s="63" t="s">
        <v>415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30</v>
      </c>
      <c r="Y252" s="55">
        <f>IFERROR(IF(X252="",0,CEILING((X252/$H252),1)*$H252),"")</f>
        <v>32.400000000000006</v>
      </c>
      <c r="Z252" s="41">
        <f>IFERROR(IF(Y252=0,"",ROUNDUP(Y252/H252,0)*0.01898),"")</f>
        <v>5.6940000000000004E-2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31.208333333333329</v>
      </c>
      <c r="BN252" s="78">
        <f>IFERROR(Y252*I252/H252,"0")</f>
        <v>33.705000000000005</v>
      </c>
      <c r="BO252" s="78">
        <f>IFERROR(1/J252*(X252/H252),"0")</f>
        <v>4.3402777777777776E-2</v>
      </c>
      <c r="BP252" s="78">
        <f>IFERROR(1/J252*(Y252/H252),"0")</f>
        <v>4.6875000000000007E-2</v>
      </c>
    </row>
    <row r="253" spans="1:68" ht="27" hidden="1" customHeight="1" x14ac:dyDescent="0.25">
      <c r="A253" s="63" t="s">
        <v>420</v>
      </c>
      <c r="B253" s="63" t="s">
        <v>421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423</v>
      </c>
      <c r="B254" s="63" t="s">
        <v>424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4.6296296296296298</v>
      </c>
      <c r="Y255" s="43">
        <f>IFERROR(Y250/H250,"0")+IFERROR(Y251/H251,"0")+IFERROR(Y252/H252,"0")+IFERROR(Y253/H253,"0")+IFERROR(Y254/H254,"0")</f>
        <v>5</v>
      </c>
      <c r="Z255" s="43">
        <f>IFERROR(IF(Z250="",0,Z250),"0")+IFERROR(IF(Z251="",0,Z251),"0")+IFERROR(IF(Z252="",0,Z252),"0")+IFERROR(IF(Z253="",0,Z253),"0")+IFERROR(IF(Z254="",0,Z254),"0")</f>
        <v>9.4900000000000012E-2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50</v>
      </c>
      <c r="Y256" s="43">
        <f>IFERROR(SUM(Y250:Y254),"0")</f>
        <v>54.000000000000007</v>
      </c>
      <c r="Z256" s="42"/>
      <c r="AA256" s="67"/>
      <c r="AB256" s="67"/>
      <c r="AC256" s="67"/>
    </row>
    <row r="257" spans="1:68" ht="16.5" hidden="1" customHeight="1" x14ac:dyDescent="0.25">
      <c r="A257" s="564" t="s">
        <v>426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hidden="1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hidden="1" customHeight="1" x14ac:dyDescent="0.25">
      <c r="A259" s="63" t="s">
        <v>427</v>
      </c>
      <c r="B259" s="63" t="s">
        <v>428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429</v>
      </c>
      <c r="B260" s="63" t="s">
        <v>430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431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436</v>
      </c>
      <c r="B262" s="63" t="s">
        <v>437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438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564" t="s">
        <v>440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hidden="1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hidden="1" customHeight="1" x14ac:dyDescent="0.25">
      <c r="A267" s="63" t="s">
        <v>441</v>
      </c>
      <c r="B267" s="63" t="s">
        <v>442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444</v>
      </c>
      <c r="B268" s="63" t="s">
        <v>445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447</v>
      </c>
      <c r="B269" s="63" t="s">
        <v>448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564" t="s">
        <v>450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hidden="1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hidden="1" customHeight="1" x14ac:dyDescent="0.25">
      <c r="A274" s="63" t="s">
        <v>451</v>
      </c>
      <c r="B274" s="63" t="s">
        <v>452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hidden="1" customHeight="1" x14ac:dyDescent="0.25">
      <c r="A278" s="63" t="s">
        <v>454</v>
      </c>
      <c r="B278" s="63" t="s">
        <v>455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564" t="s">
        <v>457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hidden="1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hidden="1" customHeight="1" x14ac:dyDescent="0.25">
      <c r="A283" s="63" t="s">
        <v>458</v>
      </c>
      <c r="B283" s="63" t="s">
        <v>459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64" t="s">
        <v>462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hidden="1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hidden="1" customHeight="1" x14ac:dyDescent="0.25">
      <c r="A288" s="63" t="s">
        <v>463</v>
      </c>
      <c r="B288" s="63" t="s">
        <v>464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hidden="1" customHeight="1" x14ac:dyDescent="0.25">
      <c r="A289" s="63" t="s">
        <v>466</v>
      </c>
      <c r="B289" s="63" t="s">
        <v>467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hidden="1" customHeight="1" x14ac:dyDescent="0.25">
      <c r="A290" s="63" t="s">
        <v>469</v>
      </c>
      <c r="B290" s="63" t="s">
        <v>470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hidden="1" customHeight="1" x14ac:dyDescent="0.25">
      <c r="A291" s="63" t="s">
        <v>472</v>
      </c>
      <c r="B291" s="63" t="s">
        <v>473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475</v>
      </c>
      <c r="B292" s="63" t="s">
        <v>476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477</v>
      </c>
      <c r="B293" s="63" t="s">
        <v>478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idden="1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hidden="1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hidden="1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hidden="1" customHeight="1" x14ac:dyDescent="0.25">
      <c r="A297" s="63" t="s">
        <v>480</v>
      </c>
      <c r="B297" s="63" t="s">
        <v>481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486</v>
      </c>
      <c r="B299" s="63" t="s">
        <v>487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489</v>
      </c>
      <c r="B300" s="63" t="s">
        <v>490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494</v>
      </c>
      <c r="B302" s="63" t="s">
        <v>495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idden="1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hidden="1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2000</v>
      </c>
      <c r="Y307" s="55">
        <f>IFERROR(IF(X307="",0,CEILING((X307/$H307),1)*$H307),"")</f>
        <v>2004.6</v>
      </c>
      <c r="Z307" s="41">
        <f>IFERROR(IF(Y307=0,"",ROUNDUP(Y307/H307,0)*0.01898),"")</f>
        <v>4.8778600000000001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2131.5384615384614</v>
      </c>
      <c r="BN307" s="78">
        <f>IFERROR(Y307*I307/H307,"0")</f>
        <v>2136.4409999999998</v>
      </c>
      <c r="BO307" s="78">
        <f>IFERROR(1/J307*(X307/H307),"0")</f>
        <v>4.0064102564102564</v>
      </c>
      <c r="BP307" s="78">
        <f>IFERROR(1/J307*(Y307/H307),"0")</f>
        <v>4.015625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505</v>
      </c>
      <c r="B309" s="63" t="s">
        <v>506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508</v>
      </c>
      <c r="B310" s="63" t="s">
        <v>509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511</v>
      </c>
      <c r="B311" s="63" t="s">
        <v>512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256.41025641025641</v>
      </c>
      <c r="Y312" s="43">
        <f>IFERROR(Y307/H307,"0")+IFERROR(Y308/H308,"0")+IFERROR(Y309/H309,"0")+IFERROR(Y310/H310,"0")+IFERROR(Y311/H311,"0")</f>
        <v>257</v>
      </c>
      <c r="Z312" s="43">
        <f>IFERROR(IF(Z307="",0,Z307),"0")+IFERROR(IF(Z308="",0,Z308),"0")+IFERROR(IF(Z309="",0,Z309),"0")+IFERROR(IF(Z310="",0,Z310),"0")+IFERROR(IF(Z311="",0,Z311),"0")</f>
        <v>4.8778600000000001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2000</v>
      </c>
      <c r="Y313" s="43">
        <f>IFERROR(SUM(Y307:Y311),"0")</f>
        <v>2004.6</v>
      </c>
      <c r="Z313" s="42"/>
      <c r="AA313" s="67"/>
      <c r="AB313" s="67"/>
      <c r="AC313" s="67"/>
    </row>
    <row r="314" spans="1:68" ht="14.25" hidden="1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514</v>
      </c>
      <c r="B315" s="63" t="s">
        <v>515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230</v>
      </c>
      <c r="Y315" s="55">
        <f>IFERROR(IF(X315="",0,CEILING((X315/$H315),1)*$H315),"")</f>
        <v>235.20000000000002</v>
      </c>
      <c r="Z315" s="41">
        <f>IFERROR(IF(Y315=0,"",ROUNDUP(Y315/H315,0)*0.01898),"")</f>
        <v>0.53144000000000002</v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244.21071428571426</v>
      </c>
      <c r="BN315" s="78">
        <f>IFERROR(Y315*I315/H315,"0")</f>
        <v>249.73200000000003</v>
      </c>
      <c r="BO315" s="78">
        <f>IFERROR(1/J315*(X315/H315),"0")</f>
        <v>0.42782738095238093</v>
      </c>
      <c r="BP315" s="78">
        <f>IFERROR(1/J315*(Y315/H315),"0")</f>
        <v>0.4375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70</v>
      </c>
      <c r="Y316" s="55">
        <f>IFERROR(IF(X316="",0,CEILING((X316/$H316),1)*$H316),"")</f>
        <v>70.2</v>
      </c>
      <c r="Z316" s="41">
        <f>IFERROR(IF(Y316=0,"",ROUNDUP(Y316/H316,0)*0.01898),"")</f>
        <v>0.17082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74.657692307692315</v>
      </c>
      <c r="BN316" s="78">
        <f>IFERROR(Y316*I316/H316,"0")</f>
        <v>74.871000000000009</v>
      </c>
      <c r="BO316" s="78">
        <f>IFERROR(1/J316*(X316/H316),"0")</f>
        <v>0.14022435897435898</v>
      </c>
      <c r="BP316" s="78">
        <f>IFERROR(1/J316*(Y316/H316),"0")</f>
        <v>0.140625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60</v>
      </c>
      <c r="Y317" s="55">
        <f>IFERROR(IF(X317="",0,CEILING((X317/$H317),1)*$H317),"")</f>
        <v>67.2</v>
      </c>
      <c r="Z317" s="41">
        <f>IFERROR(IF(Y317=0,"",ROUNDUP(Y317/H317,0)*0.01898),"")</f>
        <v>0.15184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63.707142857142856</v>
      </c>
      <c r="BN317" s="78">
        <f>IFERROR(Y317*I317/H317,"0")</f>
        <v>71.352000000000004</v>
      </c>
      <c r="BO317" s="78">
        <f>IFERROR(1/J317*(X317/H317),"0")</f>
        <v>0.11160714285714285</v>
      </c>
      <c r="BP317" s="78">
        <f>IFERROR(1/J317*(Y317/H317),"0")</f>
        <v>0.125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43.498168498168496</v>
      </c>
      <c r="Y318" s="43">
        <f>IFERROR(Y315/H315,"0")+IFERROR(Y316/H316,"0")+IFERROR(Y317/H317,"0")</f>
        <v>45</v>
      </c>
      <c r="Z318" s="43">
        <f>IFERROR(IF(Z315="",0,Z315),"0")+IFERROR(IF(Z316="",0,Z316),"0")+IFERROR(IF(Z317="",0,Z317),"0")</f>
        <v>0.85409999999999997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360</v>
      </c>
      <c r="Y319" s="43">
        <f>IFERROR(SUM(Y315:Y317),"0")</f>
        <v>372.6</v>
      </c>
      <c r="Z319" s="42"/>
      <c r="AA319" s="67"/>
      <c r="AB319" s="67"/>
      <c r="AC319" s="67"/>
    </row>
    <row r="320" spans="1:68" ht="14.25" hidden="1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hidden="1" customHeight="1" x14ac:dyDescent="0.25">
      <c r="A321" s="63" t="s">
        <v>523</v>
      </c>
      <c r="B321" s="63" t="s">
        <v>524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525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527</v>
      </c>
      <c r="B322" s="63" t="s">
        <v>528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529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530</v>
      </c>
      <c r="B323" s="63" t="s">
        <v>531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533</v>
      </c>
      <c r="B324" s="63" t="s">
        <v>534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565" t="s">
        <v>535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hidden="1" customHeight="1" x14ac:dyDescent="0.25">
      <c r="A328" s="63" t="s">
        <v>536</v>
      </c>
      <c r="B328" s="63" t="s">
        <v>537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540</v>
      </c>
      <c r="B329" s="63" t="s">
        <v>541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564" t="s">
        <v>544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hidden="1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hidden="1" customHeight="1" x14ac:dyDescent="0.25">
      <c r="A336" s="63" t="s">
        <v>548</v>
      </c>
      <c r="B336" s="63" t="s">
        <v>549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551</v>
      </c>
      <c r="B337" s="63" t="s">
        <v>552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hidden="1" customHeight="1" x14ac:dyDescent="0.2">
      <c r="A340" s="590" t="s">
        <v>554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hidden="1" customHeight="1" x14ac:dyDescent="0.25">
      <c r="A341" s="564" t="s">
        <v>555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hidden="1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556</v>
      </c>
      <c r="B343" s="63" t="s">
        <v>557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 x14ac:dyDescent="0.25">
      <c r="A344" s="63" t="s">
        <v>559</v>
      </c>
      <c r="B344" s="63" t="s">
        <v>560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37.5" hidden="1" customHeight="1" x14ac:dyDescent="0.25">
      <c r="A345" s="63" t="s">
        <v>562</v>
      </c>
      <c r="B345" s="63" t="s">
        <v>563</v>
      </c>
      <c r="C345" s="36">
        <v>4301011867</v>
      </c>
      <c r="D345" s="566">
        <v>4680115884830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566">
        <v>4607091383997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2880</v>
      </c>
      <c r="Y346" s="55">
        <f t="shared" si="43"/>
        <v>2880</v>
      </c>
      <c r="Z346" s="41">
        <f>IFERROR(IF(Y346=0,"",ROUNDUP(Y346/H346,0)*0.02175),"")</f>
        <v>4.1760000000000002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2972.1600000000003</v>
      </c>
      <c r="BN346" s="78">
        <f t="shared" si="45"/>
        <v>2972.1600000000003</v>
      </c>
      <c r="BO346" s="78">
        <f t="shared" si="46"/>
        <v>4</v>
      </c>
      <c r="BP346" s="78">
        <f t="shared" si="47"/>
        <v>4</v>
      </c>
    </row>
    <row r="347" spans="1:68" ht="27" hidden="1" customHeight="1" x14ac:dyDescent="0.25">
      <c r="A347" s="63" t="s">
        <v>568</v>
      </c>
      <c r="B347" s="63" t="s">
        <v>569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571</v>
      </c>
      <c r="B348" s="63" t="s">
        <v>572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573</v>
      </c>
      <c r="B349" s="63" t="s">
        <v>574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480</v>
      </c>
      <c r="Y350" s="43">
        <f>IFERROR(Y343/H343,"0")+IFERROR(Y344/H344,"0")+IFERROR(Y345/H345,"0")+IFERROR(Y346/H346,"0")+IFERROR(Y347/H347,"0")+IFERROR(Y348/H348,"0")+IFERROR(Y349/H349,"0")</f>
        <v>480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10.44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7200</v>
      </c>
      <c r="Y351" s="43">
        <f>IFERROR(SUM(Y343:Y349),"0")</f>
        <v>7200</v>
      </c>
      <c r="Z351" s="42"/>
      <c r="AA351" s="67"/>
      <c r="AB351" s="67"/>
      <c r="AC351" s="67"/>
    </row>
    <row r="352" spans="1:68" ht="14.25" hidden="1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hidden="1" customHeight="1" x14ac:dyDescent="0.25">
      <c r="A354" s="63" t="s">
        <v>578</v>
      </c>
      <c r="B354" s="63" t="s">
        <v>579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hidden="1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440</v>
      </c>
      <c r="Y358" s="55">
        <f>IFERROR(IF(X358="",0,CEILING((X358/$H358),1)*$H358),"")</f>
        <v>441</v>
      </c>
      <c r="Z358" s="41">
        <f>IFERROR(IF(Y358=0,"",ROUNDUP(Y358/H358,0)*0.01898),"")</f>
        <v>0.93002000000000007</v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465.66666666666669</v>
      </c>
      <c r="BN358" s="78">
        <f>IFERROR(Y358*I358/H358,"0")</f>
        <v>466.72500000000008</v>
      </c>
      <c r="BO358" s="78">
        <f>IFERROR(1/J358*(X358/H358),"0")</f>
        <v>0.76388888888888884</v>
      </c>
      <c r="BP358" s="78">
        <f>IFERROR(1/J358*(Y358/H358),"0")</f>
        <v>0.765625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76.666666666666657</v>
      </c>
      <c r="Y360" s="43">
        <f>IFERROR(Y358/H358,"0")+IFERROR(Y359/H359,"0")</f>
        <v>77</v>
      </c>
      <c r="Z360" s="43">
        <f>IFERROR(IF(Z358="",0,Z358),"0")+IFERROR(IF(Z359="",0,Z359),"0")</f>
        <v>1.4614600000000002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690</v>
      </c>
      <c r="Y361" s="43">
        <f>IFERROR(SUM(Y358:Y359),"0")</f>
        <v>693</v>
      </c>
      <c r="Z361" s="42"/>
      <c r="AA361" s="67"/>
      <c r="AB361" s="67"/>
      <c r="AC361" s="67"/>
    </row>
    <row r="362" spans="1:68" ht="14.25" hidden="1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588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hidden="1" customHeight="1" x14ac:dyDescent="0.25">
      <c r="A366" s="564" t="s">
        <v>590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hidden="1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hidden="1" customHeight="1" x14ac:dyDescent="0.25">
      <c r="A368" s="63" t="s">
        <v>591</v>
      </c>
      <c r="B368" s="63" t="s">
        <v>592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594</v>
      </c>
      <c r="B369" s="63" t="s">
        <v>595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597</v>
      </c>
      <c r="B370" s="63" t="s">
        <v>598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599</v>
      </c>
      <c r="B374" s="63" t="s">
        <v>600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120</v>
      </c>
      <c r="Y374" s="55">
        <f>IFERROR(IF(X374="",0,CEILING((X374/$H374),1)*$H374),"")</f>
        <v>122.64</v>
      </c>
      <c r="Z374" s="41">
        <f>IFERROR(IF(Y374=0,"",ROUNDUP(Y374/H374,0)*0.00902),"")</f>
        <v>0.25256000000000001</v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127.39726027397261</v>
      </c>
      <c r="BN374" s="78">
        <f>IFERROR(Y374*I374/H374,"0")</f>
        <v>130.20000000000002</v>
      </c>
      <c r="BO374" s="78">
        <f>IFERROR(1/J374*(X374/H374),"0")</f>
        <v>0.20755500207555003</v>
      </c>
      <c r="BP374" s="78">
        <f>IFERROR(1/J374*(Y374/H374),"0")</f>
        <v>0.21212121212121213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27.397260273972602</v>
      </c>
      <c r="Y375" s="43">
        <f>IFERROR(Y374/H374,"0")</f>
        <v>28</v>
      </c>
      <c r="Z375" s="43">
        <f>IFERROR(IF(Z374="",0,Z374),"0")</f>
        <v>0.25256000000000001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120</v>
      </c>
      <c r="Y376" s="43">
        <f>IFERROR(SUM(Y374:Y374),"0")</f>
        <v>122.64</v>
      </c>
      <c r="Z376" s="42"/>
      <c r="AA376" s="67"/>
      <c r="AB376" s="67"/>
      <c r="AC376" s="67"/>
    </row>
    <row r="377" spans="1:68" ht="14.25" hidden="1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602</v>
      </c>
      <c r="B378" s="63" t="s">
        <v>603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hidden="1" customHeight="1" x14ac:dyDescent="0.25">
      <c r="A379" s="63" t="s">
        <v>605</v>
      </c>
      <c r="B379" s="63" t="s">
        <v>606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hidden="1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15</v>
      </c>
      <c r="Y383" s="55">
        <f>IFERROR(IF(X383="",0,CEILING((X383/$H383),1)*$H383),"")</f>
        <v>18</v>
      </c>
      <c r="Z383" s="41">
        <f>IFERROR(IF(Y383=0,"",ROUNDUP(Y383/H383,0)*0.01898),"")</f>
        <v>3.7960000000000001E-2</v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15.725000000000001</v>
      </c>
      <c r="BN383" s="78">
        <f>IFERROR(Y383*I383/H383,"0")</f>
        <v>18.87</v>
      </c>
      <c r="BO383" s="78">
        <f>IFERROR(1/J383*(X383/H383),"0")</f>
        <v>2.6041666666666668E-2</v>
      </c>
      <c r="BP383" s="78">
        <f>IFERROR(1/J383*(Y383/H383),"0")</f>
        <v>3.125E-2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1.6666666666666667</v>
      </c>
      <c r="Y384" s="43">
        <f>IFERROR(Y383/H383,"0")</f>
        <v>2</v>
      </c>
      <c r="Z384" s="43">
        <f>IFERROR(IF(Z383="",0,Z383),"0")</f>
        <v>3.7960000000000001E-2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15</v>
      </c>
      <c r="Y385" s="43">
        <f>IFERROR(SUM(Y383:Y383),"0")</f>
        <v>18</v>
      </c>
      <c r="Z385" s="42"/>
      <c r="AA385" s="67"/>
      <c r="AB385" s="67"/>
      <c r="AC385" s="67"/>
    </row>
    <row r="386" spans="1:68" ht="27.75" hidden="1" customHeight="1" x14ac:dyDescent="0.2">
      <c r="A386" s="590" t="s">
        <v>610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hidden="1" customHeight="1" x14ac:dyDescent="0.25">
      <c r="A387" s="564" t="s">
        <v>611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hidden="1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50</v>
      </c>
      <c r="Y389" s="55">
        <f t="shared" ref="Y389:Y398" si="48">IFERROR(IF(X389="",0,CEILING((X389/$H389),1)*$H389),"")</f>
        <v>54</v>
      </c>
      <c r="Z389" s="41">
        <f>IFERROR(IF(Y389=0,"",ROUNDUP(Y389/H389,0)*0.00902),"")</f>
        <v>9.0200000000000002E-2</v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51.944444444444443</v>
      </c>
      <c r="BN389" s="78">
        <f t="shared" ref="BN389:BN398" si="50">IFERROR(Y389*I389/H389,"0")</f>
        <v>56.099999999999994</v>
      </c>
      <c r="BO389" s="78">
        <f t="shared" ref="BO389:BO398" si="51">IFERROR(1/J389*(X389/H389),"0")</f>
        <v>7.0145903479236812E-2</v>
      </c>
      <c r="BP389" s="78">
        <f t="shared" ref="BP389:BP398" si="52">IFERROR(1/J389*(Y389/H389),"0")</f>
        <v>7.575757575757576E-2</v>
      </c>
    </row>
    <row r="390" spans="1:68" ht="27" customHeight="1" x14ac:dyDescent="0.25">
      <c r="A390" s="63" t="s">
        <v>615</v>
      </c>
      <c r="B390" s="63" t="s">
        <v>616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20</v>
      </c>
      <c r="Y390" s="55">
        <f t="shared" si="48"/>
        <v>21.6</v>
      </c>
      <c r="Z390" s="41">
        <f>IFERROR(IF(Y390=0,"",ROUNDUP(Y390/H390,0)*0.00902),"")</f>
        <v>3.6080000000000001E-2</v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20.777777777777779</v>
      </c>
      <c r="BN390" s="78">
        <f t="shared" si="50"/>
        <v>22.44</v>
      </c>
      <c r="BO390" s="78">
        <f t="shared" si="51"/>
        <v>2.8058361391694722E-2</v>
      </c>
      <c r="BP390" s="78">
        <f t="shared" si="52"/>
        <v>3.0303030303030304E-2</v>
      </c>
    </row>
    <row r="391" spans="1:68" ht="27" hidden="1" customHeight="1" x14ac:dyDescent="0.25">
      <c r="A391" s="63" t="s">
        <v>615</v>
      </c>
      <c r="B391" s="63" t="s">
        <v>618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hidden="1" customHeight="1" x14ac:dyDescent="0.25">
      <c r="A393" s="63" t="s">
        <v>622</v>
      </c>
      <c r="B393" s="63" t="s">
        <v>623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624</v>
      </c>
      <c r="B394" s="63" t="s">
        <v>625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626</v>
      </c>
      <c r="B395" s="63" t="s">
        <v>627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629</v>
      </c>
      <c r="B396" s="63" t="s">
        <v>630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632</v>
      </c>
      <c r="B397" s="63" t="s">
        <v>633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635</v>
      </c>
      <c r="B398" s="63" t="s">
        <v>636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22.222222222222221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24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0.21648000000000001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120</v>
      </c>
      <c r="Y400" s="43">
        <f>IFERROR(SUM(Y389:Y398),"0")</f>
        <v>129.6</v>
      </c>
      <c r="Z400" s="42"/>
      <c r="AA400" s="67"/>
      <c r="AB400" s="67"/>
      <c r="AC400" s="67"/>
    </row>
    <row r="401" spans="1:68" ht="14.25" hidden="1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hidden="1" customHeight="1" x14ac:dyDescent="0.25">
      <c r="A402" s="63" t="s">
        <v>637</v>
      </c>
      <c r="B402" s="63" t="s">
        <v>638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640</v>
      </c>
      <c r="B403" s="63" t="s">
        <v>641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564" t="s">
        <v>643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hidden="1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hidden="1" customHeight="1" x14ac:dyDescent="0.25">
      <c r="A408" s="63" t="s">
        <v>644</v>
      </c>
      <c r="B408" s="63" t="s">
        <v>645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647</v>
      </c>
      <c r="B412" s="63" t="s">
        <v>648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80</v>
      </c>
      <c r="Y412" s="55">
        <f>IFERROR(IF(X412="",0,CEILING((X412/$H412),1)*$H412),"")</f>
        <v>81</v>
      </c>
      <c r="Z412" s="41">
        <f>IFERROR(IF(Y412=0,"",ROUNDUP(Y412/H412,0)*0.00902),"")</f>
        <v>0.1353</v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83.111111111111114</v>
      </c>
      <c r="BN412" s="78">
        <f>IFERROR(Y412*I412/H412,"0")</f>
        <v>84.15</v>
      </c>
      <c r="BO412" s="78">
        <f>IFERROR(1/J412*(X412/H412),"0")</f>
        <v>0.11223344556677889</v>
      </c>
      <c r="BP412" s="78">
        <f>IFERROR(1/J412*(Y412/H412),"0")</f>
        <v>0.11363636363636363</v>
      </c>
    </row>
    <row r="413" spans="1:68" ht="27" hidden="1" customHeight="1" x14ac:dyDescent="0.25">
      <c r="A413" s="63" t="s">
        <v>650</v>
      </c>
      <c r="B413" s="63" t="s">
        <v>651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653</v>
      </c>
      <c r="B414" s="63" t="s">
        <v>654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14.814814814814813</v>
      </c>
      <c r="Y416" s="43">
        <f>IFERROR(Y412/H412,"0")+IFERROR(Y413/H413,"0")+IFERROR(Y414/H414,"0")+IFERROR(Y415/H415,"0")</f>
        <v>14.999999999999998</v>
      </c>
      <c r="Z416" s="43">
        <f>IFERROR(IF(Z412="",0,Z412),"0")+IFERROR(IF(Z413="",0,Z413),"0")+IFERROR(IF(Z414="",0,Z414),"0")+IFERROR(IF(Z415="",0,Z415),"0")</f>
        <v>0.1353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80</v>
      </c>
      <c r="Y417" s="43">
        <f>IFERROR(SUM(Y412:Y415),"0")</f>
        <v>81</v>
      </c>
      <c r="Z417" s="42"/>
      <c r="AA417" s="67"/>
      <c r="AB417" s="67"/>
      <c r="AC417" s="67"/>
    </row>
    <row r="418" spans="1:68" ht="16.5" hidden="1" customHeight="1" x14ac:dyDescent="0.25">
      <c r="A418" s="564" t="s">
        <v>658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hidden="1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hidden="1" customHeight="1" x14ac:dyDescent="0.25">
      <c r="A420" s="63" t="s">
        <v>659</v>
      </c>
      <c r="B420" s="63" t="s">
        <v>660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564" t="s">
        <v>662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hidden="1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hidden="1" customHeight="1" x14ac:dyDescent="0.25">
      <c r="A425" s="63" t="s">
        <v>663</v>
      </c>
      <c r="B425" s="63" t="s">
        <v>664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590" t="s">
        <v>666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hidden="1" customHeight="1" x14ac:dyDescent="0.25">
      <c r="A429" s="564" t="s">
        <v>666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hidden="1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hidden="1" customHeight="1" x14ac:dyDescent="0.25">
      <c r="A431" s="63" t="s">
        <v>667</v>
      </c>
      <c r="B431" s="63" t="s">
        <v>668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670</v>
      </c>
      <c r="B432" s="63" t="s">
        <v>671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673</v>
      </c>
      <c r="B433" s="63" t="s">
        <v>674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678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160</v>
      </c>
      <c r="Y434" s="55">
        <f t="shared" si="54"/>
        <v>163.68</v>
      </c>
      <c r="Z434" s="41">
        <f t="shared" si="55"/>
        <v>0.37075999999999998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170.90909090909091</v>
      </c>
      <c r="BN434" s="78">
        <f t="shared" si="57"/>
        <v>174.84</v>
      </c>
      <c r="BO434" s="78">
        <f t="shared" si="58"/>
        <v>0.29137529137529139</v>
      </c>
      <c r="BP434" s="78">
        <f t="shared" si="59"/>
        <v>0.29807692307692307</v>
      </c>
    </row>
    <row r="435" spans="1:68" ht="16.5" hidden="1" customHeight="1" x14ac:dyDescent="0.25">
      <c r="A435" s="63" t="s">
        <v>680</v>
      </c>
      <c r="B435" s="63" t="s">
        <v>681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180</v>
      </c>
      <c r="Y436" s="55">
        <f t="shared" si="54"/>
        <v>184.8</v>
      </c>
      <c r="Z436" s="41">
        <f t="shared" si="55"/>
        <v>0.41860000000000003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192.27272727272725</v>
      </c>
      <c r="BN436" s="78">
        <f t="shared" si="57"/>
        <v>197.39999999999998</v>
      </c>
      <c r="BO436" s="78">
        <f t="shared" si="58"/>
        <v>0.32779720279720276</v>
      </c>
      <c r="BP436" s="78">
        <f t="shared" si="59"/>
        <v>0.33653846153846156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689</v>
      </c>
      <c r="B438" s="63" t="s">
        <v>690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691</v>
      </c>
      <c r="B439" s="63" t="s">
        <v>692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693</v>
      </c>
      <c r="B440" s="63" t="s">
        <v>694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695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696</v>
      </c>
      <c r="B441" s="63" t="s">
        <v>697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698</v>
      </c>
      <c r="B442" s="63" t="s">
        <v>699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700</v>
      </c>
      <c r="B443" s="63" t="s">
        <v>701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64.393939393939391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66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0.78936000000000006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340</v>
      </c>
      <c r="Y445" s="43">
        <f>IFERROR(SUM(Y431:Y443),"0")</f>
        <v>348.48</v>
      </c>
      <c r="Z445" s="42"/>
      <c r="AA445" s="67"/>
      <c r="AB445" s="67"/>
      <c r="AC445" s="67"/>
    </row>
    <row r="446" spans="1:68" ht="14.25" hidden="1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160</v>
      </c>
      <c r="Y447" s="55">
        <f>IFERROR(IF(X447="",0,CEILING((X447/$H447),1)*$H447),"")</f>
        <v>163.68</v>
      </c>
      <c r="Z447" s="41">
        <f>IFERROR(IF(Y447=0,"",ROUNDUP(Y447/H447,0)*0.01196),"")</f>
        <v>0.37075999999999998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170.90909090909091</v>
      </c>
      <c r="BN447" s="78">
        <f>IFERROR(Y447*I447/H447,"0")</f>
        <v>174.84</v>
      </c>
      <c r="BO447" s="78">
        <f>IFERROR(1/J447*(X447/H447),"0")</f>
        <v>0.29137529137529139</v>
      </c>
      <c r="BP447" s="78">
        <f>IFERROR(1/J447*(Y447/H447),"0")</f>
        <v>0.29807692307692307</v>
      </c>
    </row>
    <row r="448" spans="1:68" ht="16.5" hidden="1" customHeight="1" x14ac:dyDescent="0.25">
      <c r="A448" s="63" t="s">
        <v>705</v>
      </c>
      <c r="B448" s="63" t="s">
        <v>706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707</v>
      </c>
      <c r="B449" s="63" t="s">
        <v>708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30.303030303030301</v>
      </c>
      <c r="Y450" s="43">
        <f>IFERROR(Y447/H447,"0")+IFERROR(Y448/H448,"0")+IFERROR(Y449/H449,"0")</f>
        <v>31</v>
      </c>
      <c r="Z450" s="43">
        <f>IFERROR(IF(Z447="",0,Z447),"0")+IFERROR(IF(Z448="",0,Z448),"0")+IFERROR(IF(Z449="",0,Z449),"0")</f>
        <v>0.37075999999999998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160</v>
      </c>
      <c r="Y451" s="43">
        <f>IFERROR(SUM(Y447:Y449),"0")</f>
        <v>163.68</v>
      </c>
      <c r="Z451" s="42"/>
      <c r="AA451" s="67"/>
      <c r="AB451" s="67"/>
      <c r="AC451" s="67"/>
    </row>
    <row r="452" spans="1:68" ht="14.25" hidden="1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709</v>
      </c>
      <c r="B453" s="63" t="s">
        <v>710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hidden="1" customHeight="1" x14ac:dyDescent="0.25">
      <c r="A454" s="63" t="s">
        <v>712</v>
      </c>
      <c r="B454" s="63" t="s">
        <v>713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60</v>
      </c>
      <c r="Y455" s="55">
        <f t="shared" si="60"/>
        <v>63.36</v>
      </c>
      <c r="Z455" s="41">
        <f>IFERROR(IF(Y455=0,"",ROUNDUP(Y455/H455,0)*0.01196),"")</f>
        <v>0.14352000000000001</v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64.090909090909079</v>
      </c>
      <c r="BN455" s="78">
        <f t="shared" si="62"/>
        <v>67.679999999999993</v>
      </c>
      <c r="BO455" s="78">
        <f t="shared" si="63"/>
        <v>0.10926573426573427</v>
      </c>
      <c r="BP455" s="78">
        <f t="shared" si="64"/>
        <v>0.11538461538461539</v>
      </c>
    </row>
    <row r="456" spans="1:68" ht="27" hidden="1" customHeight="1" x14ac:dyDescent="0.25">
      <c r="A456" s="63" t="s">
        <v>718</v>
      </c>
      <c r="B456" s="63" t="s">
        <v>719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720</v>
      </c>
      <c r="B457" s="63" t="s">
        <v>721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722</v>
      </c>
      <c r="B458" s="63" t="s">
        <v>723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20.833333333333332</v>
      </c>
      <c r="Y459" s="43">
        <f>IFERROR(Y453/H453,"0")+IFERROR(Y454/H454,"0")+IFERROR(Y455/H455,"0")+IFERROR(Y456/H456,"0")+IFERROR(Y457/H457,"0")+IFERROR(Y458/H458,"0")</f>
        <v>22</v>
      </c>
      <c r="Z459" s="43">
        <f>IFERROR(IF(Z453="",0,Z453),"0")+IFERROR(IF(Z454="",0,Z454),"0")+IFERROR(IF(Z455="",0,Z455),"0")+IFERROR(IF(Z456="",0,Z456),"0")+IFERROR(IF(Z457="",0,Z457),"0")+IFERROR(IF(Z458="",0,Z458),"0")</f>
        <v>0.26312000000000002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110</v>
      </c>
      <c r="Y460" s="43">
        <f>IFERROR(SUM(Y453:Y458),"0")</f>
        <v>116.16</v>
      </c>
      <c r="Z460" s="42"/>
      <c r="AA460" s="67"/>
      <c r="AB460" s="67"/>
      <c r="AC460" s="67"/>
    </row>
    <row r="461" spans="1:68" ht="14.25" hidden="1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hidden="1" customHeight="1" x14ac:dyDescent="0.25">
      <c r="A462" s="63" t="s">
        <v>724</v>
      </c>
      <c r="B462" s="63" t="s">
        <v>725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727</v>
      </c>
      <c r="B463" s="63" t="s">
        <v>728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730</v>
      </c>
      <c r="B464" s="63" t="s">
        <v>731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90" t="s">
        <v>733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hidden="1" customHeight="1" x14ac:dyDescent="0.25">
      <c r="A468" s="564" t="s">
        <v>733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hidden="1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hidden="1" customHeight="1" x14ac:dyDescent="0.25">
      <c r="A470" s="63" t="s">
        <v>734</v>
      </c>
      <c r="B470" s="63" t="s">
        <v>735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737</v>
      </c>
      <c r="B471" s="63" t="s">
        <v>738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80</v>
      </c>
      <c r="Y472" s="55">
        <f>IFERROR(IF(X472="",0,CEILING((X472/$H472),1)*$H472),"")</f>
        <v>84</v>
      </c>
      <c r="Z472" s="41">
        <f>IFERROR(IF(Y472=0,"",ROUNDUP(Y472/H472,0)*0.01898),"")</f>
        <v>0.13286000000000001</v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82.9</v>
      </c>
      <c r="BN472" s="78">
        <f>IFERROR(Y472*I472/H472,"0")</f>
        <v>87.045000000000002</v>
      </c>
      <c r="BO472" s="78">
        <f>IFERROR(1/J472*(X472/H472),"0")</f>
        <v>0.10416666666666667</v>
      </c>
      <c r="BP472" s="78">
        <f>IFERROR(1/J472*(Y472/H472),"0")</f>
        <v>0.109375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6.666666666666667</v>
      </c>
      <c r="Y474" s="43">
        <f>IFERROR(Y470/H470,"0")+IFERROR(Y471/H471,"0")+IFERROR(Y472/H472,"0")+IFERROR(Y473/H473,"0")</f>
        <v>7</v>
      </c>
      <c r="Z474" s="43">
        <f>IFERROR(IF(Z470="",0,Z470),"0")+IFERROR(IF(Z471="",0,Z471),"0")+IFERROR(IF(Z472="",0,Z472),"0")+IFERROR(IF(Z473="",0,Z473),"0")</f>
        <v>0.13286000000000001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80</v>
      </c>
      <c r="Y475" s="43">
        <f>IFERROR(SUM(Y470:Y473),"0")</f>
        <v>84</v>
      </c>
      <c r="Z475" s="42"/>
      <c r="AA475" s="67"/>
      <c r="AB475" s="67"/>
      <c r="AC475" s="67"/>
    </row>
    <row r="476" spans="1:68" ht="14.25" hidden="1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hidden="1" customHeight="1" x14ac:dyDescent="0.25">
      <c r="A477" s="63" t="s">
        <v>745</v>
      </c>
      <c r="B477" s="63" t="s">
        <v>746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748</v>
      </c>
      <c r="B478" s="63" t="s">
        <v>749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750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752</v>
      </c>
      <c r="B479" s="63" t="s">
        <v>753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755</v>
      </c>
      <c r="B483" s="63" t="s">
        <v>756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70</v>
      </c>
      <c r="Y483" s="55">
        <f>IFERROR(IF(X483="",0,CEILING((X483/$H483),1)*$H483),"")</f>
        <v>71.400000000000006</v>
      </c>
      <c r="Z483" s="41">
        <f>IFERROR(IF(Y483=0,"",ROUNDUP(Y483/H483,0)*0.00902),"")</f>
        <v>0.15334</v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74.499999999999986</v>
      </c>
      <c r="BN483" s="78">
        <f>IFERROR(Y483*I483/H483,"0")</f>
        <v>75.989999999999995</v>
      </c>
      <c r="BO483" s="78">
        <f>IFERROR(1/J483*(X483/H483),"0")</f>
        <v>0.12626262626262624</v>
      </c>
      <c r="BP483" s="78">
        <f>IFERROR(1/J483*(Y483/H483),"0")</f>
        <v>0.12878787878787878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70</v>
      </c>
      <c r="Y484" s="55">
        <f>IFERROR(IF(X484="",0,CEILING((X484/$H484),1)*$H484),"")</f>
        <v>71.400000000000006</v>
      </c>
      <c r="Z484" s="41">
        <f>IFERROR(IF(Y484=0,"",ROUNDUP(Y484/H484,0)*0.00902),"")</f>
        <v>0.15334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74.499999999999986</v>
      </c>
      <c r="BN484" s="78">
        <f>IFERROR(Y484*I484/H484,"0")</f>
        <v>75.989999999999995</v>
      </c>
      <c r="BO484" s="78">
        <f>IFERROR(1/J484*(X484/H484),"0")</f>
        <v>0.12626262626262624</v>
      </c>
      <c r="BP484" s="78">
        <f>IFERROR(1/J484*(Y484/H484),"0")</f>
        <v>0.12878787878787878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33.333333333333329</v>
      </c>
      <c r="Y485" s="43">
        <f>IFERROR(Y483/H483,"0")+IFERROR(Y484/H484,"0")</f>
        <v>34</v>
      </c>
      <c r="Z485" s="43">
        <f>IFERROR(IF(Z483="",0,Z483),"0")+IFERROR(IF(Z484="",0,Z484),"0")</f>
        <v>0.30668000000000001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140</v>
      </c>
      <c r="Y486" s="43">
        <f>IFERROR(SUM(Y483:Y484),"0")</f>
        <v>142.80000000000001</v>
      </c>
      <c r="Z486" s="42"/>
      <c r="AA486" s="67"/>
      <c r="AB486" s="67"/>
      <c r="AC486" s="67"/>
    </row>
    <row r="487" spans="1:68" ht="14.25" hidden="1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hidden="1" customHeight="1" x14ac:dyDescent="0.25">
      <c r="A488" s="63" t="s">
        <v>761</v>
      </c>
      <c r="B488" s="63" t="s">
        <v>762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764</v>
      </c>
      <c r="B489" s="63" t="s">
        <v>765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hidden="1" customHeight="1" x14ac:dyDescent="0.25">
      <c r="A493" s="63" t="s">
        <v>766</v>
      </c>
      <c r="B493" s="63" t="s">
        <v>767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769</v>
      </c>
      <c r="B494" s="63" t="s">
        <v>770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564" t="s">
        <v>772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hidden="1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hidden="1" customHeight="1" x14ac:dyDescent="0.25">
      <c r="A499" s="63" t="s">
        <v>773</v>
      </c>
      <c r="B499" s="63" t="s">
        <v>774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775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17886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18005.179999999997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18666.046372228437</v>
      </c>
      <c r="Y503" s="43">
        <f>IFERROR(SUM(BN22:BN499),"0")</f>
        <v>18791.936000000002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19366.046372228437</v>
      </c>
      <c r="Y505" s="43">
        <f>GrossWeightTotalR+PalletQtyTotalR*25</f>
        <v>19491.936000000002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2013.0255619956654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2032</v>
      </c>
      <c r="Z506" s="42"/>
      <c r="AA506" s="67"/>
      <c r="AB506" s="67"/>
      <c r="AC506" s="67"/>
    </row>
    <row r="507" spans="1:68" ht="14.25" hidden="1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31.670970000000004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266</v>
      </c>
      <c r="J509" s="560" t="s">
        <v>266</v>
      </c>
      <c r="K509" s="560" t="s">
        <v>266</v>
      </c>
      <c r="L509" s="560" t="s">
        <v>266</v>
      </c>
      <c r="M509" s="560" t="s">
        <v>266</v>
      </c>
      <c r="N509" s="561"/>
      <c r="O509" s="560" t="s">
        <v>266</v>
      </c>
      <c r="P509" s="560" t="s">
        <v>266</v>
      </c>
      <c r="Q509" s="560" t="s">
        <v>266</v>
      </c>
      <c r="R509" s="560" t="s">
        <v>266</v>
      </c>
      <c r="S509" s="560" t="s">
        <v>266</v>
      </c>
      <c r="T509" s="560" t="s">
        <v>554</v>
      </c>
      <c r="U509" s="560" t="s">
        <v>554</v>
      </c>
      <c r="V509" s="560" t="s">
        <v>610</v>
      </c>
      <c r="W509" s="560" t="s">
        <v>610</v>
      </c>
      <c r="X509" s="560" t="s">
        <v>610</v>
      </c>
      <c r="Y509" s="560" t="s">
        <v>610</v>
      </c>
      <c r="Z509" s="85" t="s">
        <v>666</v>
      </c>
      <c r="AA509" s="560" t="s">
        <v>733</v>
      </c>
      <c r="AB509" s="560" t="s">
        <v>733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209</v>
      </c>
      <c r="G510" s="560" t="s">
        <v>242</v>
      </c>
      <c r="H510" s="560" t="s">
        <v>112</v>
      </c>
      <c r="I510" s="560" t="s">
        <v>267</v>
      </c>
      <c r="J510" s="560" t="s">
        <v>307</v>
      </c>
      <c r="K510" s="560" t="s">
        <v>367</v>
      </c>
      <c r="L510" s="560" t="s">
        <v>410</v>
      </c>
      <c r="M510" s="560" t="s">
        <v>426</v>
      </c>
      <c r="N510" s="1"/>
      <c r="O510" s="560" t="s">
        <v>440</v>
      </c>
      <c r="P510" s="560" t="s">
        <v>450</v>
      </c>
      <c r="Q510" s="560" t="s">
        <v>457</v>
      </c>
      <c r="R510" s="560" t="s">
        <v>462</v>
      </c>
      <c r="S510" s="560" t="s">
        <v>544</v>
      </c>
      <c r="T510" s="560" t="s">
        <v>555</v>
      </c>
      <c r="U510" s="560" t="s">
        <v>590</v>
      </c>
      <c r="V510" s="560" t="s">
        <v>611</v>
      </c>
      <c r="W510" s="560" t="s">
        <v>643</v>
      </c>
      <c r="X510" s="560" t="s">
        <v>658</v>
      </c>
      <c r="Y510" s="560" t="s">
        <v>662</v>
      </c>
      <c r="Z510" s="560" t="s">
        <v>666</v>
      </c>
      <c r="AA510" s="560" t="s">
        <v>733</v>
      </c>
      <c r="AB510" s="560" t="s">
        <v>772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162</v>
      </c>
      <c r="E512" s="52">
        <f>IFERROR(Y87*1,"0")+IFERROR(Y88*1,"0")+IFERROR(Y89*1,"0")+IFERROR(Y93*1,"0")+IFERROR(Y94*1,"0")+IFERROR(Y95*1,"0")+IFERROR(Y96*1,"0")+IFERROR(Y97*1,"0")</f>
        <v>5.4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83.7</v>
      </c>
      <c r="G512" s="52">
        <f>IFERROR(Y128*1,"0")+IFERROR(Y129*1,"0")+IFERROR(Y133*1,"0")+IFERROR(Y134*1,"0")+IFERROR(Y138*1,"0")+IFERROR(Y139*1,"0")</f>
        <v>115.52</v>
      </c>
      <c r="H512" s="52">
        <f>IFERROR(Y144*1,"0")+IFERROR(Y148*1,"0")+IFERROR(Y149*1,"0")+IFERROR(Y150*1,"0")</f>
        <v>0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142.80000000000001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3013.1999999999994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54.000000000000007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2377.1999999999994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10611</v>
      </c>
      <c r="U512" s="52">
        <f>IFERROR(Y368*1,"0")+IFERROR(Y369*1,"0")+IFERROR(Y370*1,"0")+IFERROR(Y374*1,"0")+IFERROR(Y378*1,"0")+IFERROR(Y379*1,"0")+IFERROR(Y383*1,"0")</f>
        <v>293.64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129.6</v>
      </c>
      <c r="W512" s="52">
        <f>IFERROR(Y408*1,"0")+IFERROR(Y412*1,"0")+IFERROR(Y413*1,"0")+IFERROR(Y414*1,"0")+IFERROR(Y415*1,"0")</f>
        <v>81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628.32000000000005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226.8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,85"/>
        <filter val="11,54"/>
        <filter val="110,00"/>
        <filter val="120,00"/>
        <filter val="133,76"/>
        <filter val="14,81"/>
        <filter val="140,00"/>
        <filter val="144,00"/>
        <filter val="15,00"/>
        <filter val="150,00"/>
        <filter val="16,67"/>
        <filter val="160,00"/>
        <filter val="17 886,00"/>
        <filter val="18 666,05"/>
        <filter val="180,00"/>
        <filter val="19 366,05"/>
        <filter val="2 000,00"/>
        <filter val="2 013,03"/>
        <filter val="2 160,00"/>
        <filter val="2 380,00"/>
        <filter val="2 880,00"/>
        <filter val="2,14"/>
        <filter val="2,38"/>
        <filter val="2,65"/>
        <filter val="20,00"/>
        <filter val="20,83"/>
        <filter val="22,22"/>
        <filter val="230,00"/>
        <filter val="25,00"/>
        <filter val="250,00"/>
        <filter val="256,41"/>
        <filter val="27,40"/>
        <filter val="28"/>
        <filter val="3,70"/>
        <filter val="30,00"/>
        <filter val="30,30"/>
        <filter val="30,63"/>
        <filter val="33,33"/>
        <filter val="330,00"/>
        <filter val="340,00"/>
        <filter val="360,00"/>
        <filter val="4,63"/>
        <filter val="40,00"/>
        <filter val="400,00"/>
        <filter val="43,50"/>
        <filter val="440,00"/>
        <filter val="440,74"/>
        <filter val="480,00"/>
        <filter val="5,00"/>
        <filter val="50,00"/>
        <filter val="55,00"/>
        <filter val="550,00"/>
        <filter val="560,00"/>
        <filter val="6,00"/>
        <filter val="6,67"/>
        <filter val="60,00"/>
        <filter val="61,11"/>
        <filter val="620,00"/>
        <filter val="64,39"/>
        <filter val="660,00"/>
        <filter val="690,00"/>
        <filter val="7 200,00"/>
        <filter val="7,00"/>
        <filter val="70,00"/>
        <filter val="700,00"/>
        <filter val="76,67"/>
        <filter val="79,00"/>
        <filter val="8,95"/>
        <filter val="80,00"/>
        <filter val="9,88"/>
        <filter val="90,00"/>
        <filter val="96,00"/>
        <filter val="98,00"/>
      </filters>
    </filterColumn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