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C9CBC3-886C-4B24-ACB8-65D8AD43E8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P470" i="2"/>
  <c r="X466" i="2"/>
  <c r="X465" i="2"/>
  <c r="BO464" i="2"/>
  <c r="BM464" i="2"/>
  <c r="Y464" i="2"/>
  <c r="P464" i="2"/>
  <c r="BO463" i="2"/>
  <c r="BM463" i="2"/>
  <c r="Y463" i="2"/>
  <c r="P463" i="2"/>
  <c r="BO462" i="2"/>
  <c r="BM462" i="2"/>
  <c r="Y462" i="2"/>
  <c r="Y465" i="2" s="1"/>
  <c r="P462" i="2"/>
  <c r="X460" i="2"/>
  <c r="X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BP453" i="2" s="1"/>
  <c r="P453" i="2"/>
  <c r="X451" i="2"/>
  <c r="X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Y371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O323" i="2"/>
  <c r="BM323" i="2"/>
  <c r="Y323" i="2"/>
  <c r="BN323" i="2" s="1"/>
  <c r="P323" i="2"/>
  <c r="BO322" i="2"/>
  <c r="BM322" i="2"/>
  <c r="Y322" i="2"/>
  <c r="BO321" i="2"/>
  <c r="BM321" i="2"/>
  <c r="Y321" i="2"/>
  <c r="BP321" i="2" s="1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X313" i="2"/>
  <c r="X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Y261" i="2"/>
  <c r="Z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BO225" i="2"/>
  <c r="BM225" i="2"/>
  <c r="Y225" i="2"/>
  <c r="Z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BP222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BN184" i="2" s="1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N156" i="2" s="1"/>
  <c r="P156" i="2"/>
  <c r="X152" i="2"/>
  <c r="X151" i="2"/>
  <c r="BO150" i="2"/>
  <c r="BM150" i="2"/>
  <c r="Y150" i="2"/>
  <c r="BP150" i="2" s="1"/>
  <c r="P150" i="2"/>
  <c r="BO149" i="2"/>
  <c r="BM149" i="2"/>
  <c r="Y149" i="2"/>
  <c r="BN149" i="2" s="1"/>
  <c r="P149" i="2"/>
  <c r="BO148" i="2"/>
  <c r="BM148" i="2"/>
  <c r="Y148" i="2"/>
  <c r="P148" i="2"/>
  <c r="X146" i="2"/>
  <c r="X145" i="2"/>
  <c r="BO144" i="2"/>
  <c r="BM144" i="2"/>
  <c r="Y144" i="2"/>
  <c r="Y146" i="2" s="1"/>
  <c r="P144" i="2"/>
  <c r="X141" i="2"/>
  <c r="X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Y135" i="2" s="1"/>
  <c r="P133" i="2"/>
  <c r="X131" i="2"/>
  <c r="X130" i="2"/>
  <c r="BO129" i="2"/>
  <c r="BM129" i="2"/>
  <c r="Y129" i="2"/>
  <c r="BP129" i="2" s="1"/>
  <c r="P129" i="2"/>
  <c r="BO128" i="2"/>
  <c r="BM128" i="2"/>
  <c r="Y128" i="2"/>
  <c r="Y130" i="2" s="1"/>
  <c r="P128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BO102" i="2"/>
  <c r="BM102" i="2"/>
  <c r="Y102" i="2"/>
  <c r="P102" i="2"/>
  <c r="X99" i="2"/>
  <c r="X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8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Y64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J9" i="2" s="1"/>
  <c r="D7" i="2"/>
  <c r="Q6" i="2"/>
  <c r="P2" i="2"/>
  <c r="Z354" i="2" l="1"/>
  <c r="BN354" i="2"/>
  <c r="Y141" i="2"/>
  <c r="BP54" i="2"/>
  <c r="Z301" i="2"/>
  <c r="BN301" i="2"/>
  <c r="Z432" i="2"/>
  <c r="BN432" i="2"/>
  <c r="Z433" i="2"/>
  <c r="BN433" i="2"/>
  <c r="Z438" i="2"/>
  <c r="BN438" i="2"/>
  <c r="BP442" i="2"/>
  <c r="Z89" i="2"/>
  <c r="Z105" i="2"/>
  <c r="Z222" i="2"/>
  <c r="Y231" i="2"/>
  <c r="Z269" i="2"/>
  <c r="BP323" i="2"/>
  <c r="Z413" i="2"/>
  <c r="Z483" i="2"/>
  <c r="BN483" i="2"/>
  <c r="Z28" i="2"/>
  <c r="Y59" i="2"/>
  <c r="Z63" i="2"/>
  <c r="Z178" i="2"/>
  <c r="Z179" i="2" s="1"/>
  <c r="Z198" i="2"/>
  <c r="Z238" i="2"/>
  <c r="Z239" i="2" s="1"/>
  <c r="BN238" i="2"/>
  <c r="BP238" i="2"/>
  <c r="Y239" i="2"/>
  <c r="Z254" i="2"/>
  <c r="BN254" i="2"/>
  <c r="Z262" i="2"/>
  <c r="BN262" i="2"/>
  <c r="Z291" i="2"/>
  <c r="BN291" i="2"/>
  <c r="Z311" i="2"/>
  <c r="BN311" i="2"/>
  <c r="Z343" i="2"/>
  <c r="BN343" i="2"/>
  <c r="Z344" i="2"/>
  <c r="BN344" i="2"/>
  <c r="Z394" i="2"/>
  <c r="BN394" i="2"/>
  <c r="BP398" i="2"/>
  <c r="BP415" i="2"/>
  <c r="Z453" i="2"/>
  <c r="BN453" i="2"/>
  <c r="Y485" i="2"/>
  <c r="Y486" i="2"/>
  <c r="X504" i="2"/>
  <c r="Y305" i="2"/>
  <c r="BP316" i="2"/>
  <c r="Y294" i="2"/>
  <c r="X506" i="2"/>
  <c r="BN353" i="2"/>
  <c r="Z353" i="2"/>
  <c r="Y355" i="2"/>
  <c r="Y356" i="2"/>
  <c r="Z447" i="2"/>
  <c r="Z22" i="2"/>
  <c r="Z23" i="2" s="1"/>
  <c r="BN22" i="2"/>
  <c r="BP22" i="2"/>
  <c r="Y23" i="2"/>
  <c r="Z31" i="2"/>
  <c r="Z47" i="2"/>
  <c r="Z48" i="2" s="1"/>
  <c r="BP52" i="2"/>
  <c r="Z56" i="2"/>
  <c r="Z57" i="2"/>
  <c r="BN57" i="2"/>
  <c r="Z61" i="2"/>
  <c r="BN61" i="2"/>
  <c r="BP63" i="2"/>
  <c r="BP67" i="2"/>
  <c r="BN68" i="2"/>
  <c r="BP73" i="2"/>
  <c r="Z81" i="2"/>
  <c r="BP89" i="2"/>
  <c r="Z94" i="2"/>
  <c r="Z95" i="2"/>
  <c r="BN95" i="2"/>
  <c r="BP97" i="2"/>
  <c r="Z109" i="2"/>
  <c r="Z117" i="2"/>
  <c r="BN117" i="2"/>
  <c r="BP122" i="2"/>
  <c r="Y125" i="2"/>
  <c r="BP128" i="2"/>
  <c r="Y131" i="2"/>
  <c r="BN133" i="2"/>
  <c r="Z144" i="2"/>
  <c r="Z145" i="2" s="1"/>
  <c r="Z150" i="2"/>
  <c r="BP160" i="2"/>
  <c r="BN174" i="2"/>
  <c r="BP178" i="2"/>
  <c r="Y179" i="2"/>
  <c r="Y180" i="2"/>
  <c r="Z184" i="2"/>
  <c r="Y190" i="2"/>
  <c r="Z194" i="2"/>
  <c r="BN194" i="2"/>
  <c r="Z204" i="2"/>
  <c r="BN204" i="2"/>
  <c r="Y213" i="2"/>
  <c r="BN210" i="2"/>
  <c r="Z211" i="2"/>
  <c r="BN211" i="2"/>
  <c r="Z212" i="2"/>
  <c r="BN212" i="2"/>
  <c r="Z223" i="2"/>
  <c r="BN223" i="2"/>
  <c r="BP223" i="2"/>
  <c r="BP225" i="2"/>
  <c r="BN225" i="2"/>
  <c r="BP228" i="2"/>
  <c r="BN228" i="2"/>
  <c r="Z228" i="2"/>
  <c r="BN245" i="2"/>
  <c r="BP245" i="2"/>
  <c r="BN299" i="2"/>
  <c r="BP299" i="2"/>
  <c r="BP309" i="2"/>
  <c r="Z309" i="2"/>
  <c r="BP359" i="2"/>
  <c r="Z359" i="2"/>
  <c r="BN379" i="2"/>
  <c r="BP379" i="2"/>
  <c r="Y380" i="2"/>
  <c r="BP396" i="2"/>
  <c r="BN396" i="2"/>
  <c r="Z396" i="2"/>
  <c r="BP440" i="2"/>
  <c r="BN440" i="2"/>
  <c r="Z440" i="2"/>
  <c r="BP441" i="2"/>
  <c r="BN441" i="2"/>
  <c r="Z441" i="2"/>
  <c r="Z458" i="2"/>
  <c r="BP458" i="2"/>
  <c r="BP463" i="2"/>
  <c r="BN463" i="2"/>
  <c r="Z463" i="2"/>
  <c r="BP477" i="2"/>
  <c r="BN477" i="2"/>
  <c r="Z477" i="2"/>
  <c r="BP489" i="2"/>
  <c r="BN489" i="2"/>
  <c r="Z489" i="2"/>
  <c r="Y496" i="2"/>
  <c r="Y495" i="2"/>
  <c r="BP494" i="2"/>
  <c r="BN494" i="2"/>
  <c r="Z494" i="2"/>
  <c r="BP31" i="2"/>
  <c r="BN41" i="2"/>
  <c r="BP41" i="2"/>
  <c r="Y45" i="2"/>
  <c r="BN55" i="2"/>
  <c r="BP55" i="2"/>
  <c r="BP56" i="2"/>
  <c r="BN62" i="2"/>
  <c r="BN69" i="2"/>
  <c r="BP69" i="2"/>
  <c r="Z74" i="2"/>
  <c r="BN74" i="2"/>
  <c r="BN75" i="2"/>
  <c r="Y79" i="2"/>
  <c r="BP81" i="2"/>
  <c r="Y84" i="2"/>
  <c r="BP94" i="2"/>
  <c r="Z97" i="2"/>
  <c r="BP104" i="2"/>
  <c r="BP105" i="2"/>
  <c r="Z123" i="2"/>
  <c r="Z124" i="2" s="1"/>
  <c r="BN123" i="2"/>
  <c r="Y124" i="2"/>
  <c r="Z128" i="2"/>
  <c r="Z129" i="2"/>
  <c r="BN129" i="2"/>
  <c r="BN134" i="2"/>
  <c r="BP134" i="2"/>
  <c r="BP139" i="2"/>
  <c r="Y140" i="2"/>
  <c r="BP144" i="2"/>
  <c r="Y145" i="2"/>
  <c r="Z161" i="2"/>
  <c r="BN161" i="2"/>
  <c r="Y175" i="2"/>
  <c r="BP184" i="2"/>
  <c r="BN188" i="2"/>
  <c r="BN207" i="2"/>
  <c r="BN217" i="2"/>
  <c r="BP230" i="2"/>
  <c r="Z230" i="2"/>
  <c r="BP259" i="2"/>
  <c r="Y264" i="2"/>
  <c r="BN259" i="2"/>
  <c r="BP260" i="2"/>
  <c r="BN260" i="2"/>
  <c r="Z260" i="2"/>
  <c r="Y275" i="2"/>
  <c r="BN283" i="2"/>
  <c r="BP289" i="2"/>
  <c r="Z289" i="2"/>
  <c r="BN317" i="2"/>
  <c r="BN324" i="2"/>
  <c r="BP324" i="2"/>
  <c r="BP329" i="2"/>
  <c r="Z329" i="2"/>
  <c r="BN336" i="2"/>
  <c r="BP346" i="2"/>
  <c r="BN346" i="2"/>
  <c r="Z346" i="2"/>
  <c r="Z349" i="2"/>
  <c r="BP349" i="2"/>
  <c r="Y375" i="2"/>
  <c r="BP374" i="2"/>
  <c r="BN374" i="2"/>
  <c r="Z374" i="2"/>
  <c r="Z375" i="2" s="1"/>
  <c r="Y376" i="2"/>
  <c r="BN378" i="2"/>
  <c r="Y381" i="2"/>
  <c r="Z378" i="2"/>
  <c r="Z380" i="2" s="1"/>
  <c r="BN391" i="2"/>
  <c r="Y404" i="2"/>
  <c r="Y405" i="2"/>
  <c r="X512" i="2"/>
  <c r="Y421" i="2"/>
  <c r="BP420" i="2"/>
  <c r="BN420" i="2"/>
  <c r="Z420" i="2"/>
  <c r="Z421" i="2" s="1"/>
  <c r="Y422" i="2"/>
  <c r="BP425" i="2"/>
  <c r="Y512" i="2"/>
  <c r="Y427" i="2"/>
  <c r="Y426" i="2"/>
  <c r="BN425" i="2"/>
  <c r="BP443" i="2"/>
  <c r="BN443" i="2"/>
  <c r="Z443" i="2"/>
  <c r="BN456" i="2"/>
  <c r="BP456" i="2"/>
  <c r="BN457" i="2"/>
  <c r="Z457" i="2"/>
  <c r="BN242" i="2"/>
  <c r="Y246" i="2"/>
  <c r="Y247" i="2"/>
  <c r="BN297" i="2"/>
  <c r="T512" i="2"/>
  <c r="BN348" i="2"/>
  <c r="BN390" i="2"/>
  <c r="BP413" i="2"/>
  <c r="BN414" i="2"/>
  <c r="BP414" i="2"/>
  <c r="BN448" i="2"/>
  <c r="BP448" i="2"/>
  <c r="BN462" i="2"/>
  <c r="BN484" i="2"/>
  <c r="V512" i="2"/>
  <c r="BP389" i="2"/>
  <c r="Z392" i="2"/>
  <c r="BP473" i="2"/>
  <c r="Z473" i="2"/>
  <c r="Z252" i="2"/>
  <c r="Y255" i="2"/>
  <c r="Z268" i="2"/>
  <c r="BP307" i="2"/>
  <c r="Y313" i="2"/>
  <c r="BN321" i="2"/>
  <c r="Y350" i="2"/>
  <c r="BN369" i="2"/>
  <c r="Z369" i="2"/>
  <c r="BP369" i="2"/>
  <c r="Z389" i="2"/>
  <c r="Y466" i="2"/>
  <c r="BP462" i="2"/>
  <c r="Z462" i="2"/>
  <c r="Y152" i="2"/>
  <c r="Y151" i="2"/>
  <c r="BN148" i="2"/>
  <c r="BP115" i="2"/>
  <c r="Z115" i="2"/>
  <c r="Z148" i="2"/>
  <c r="Z200" i="2"/>
  <c r="Y176" i="2"/>
  <c r="Z189" i="2"/>
  <c r="BP189" i="2"/>
  <c r="BN197" i="2"/>
  <c r="BN200" i="2"/>
  <c r="BN208" i="2"/>
  <c r="Z226" i="2"/>
  <c r="BP229" i="2"/>
  <c r="BN229" i="2"/>
  <c r="Z307" i="2"/>
  <c r="BN392" i="2"/>
  <c r="BN473" i="2"/>
  <c r="BP479" i="2"/>
  <c r="Z479" i="2"/>
  <c r="Y33" i="2"/>
  <c r="Y49" i="2"/>
  <c r="Y48" i="2"/>
  <c r="Z53" i="2"/>
  <c r="Y65" i="2"/>
  <c r="BP61" i="2"/>
  <c r="Z77" i="2"/>
  <c r="Z82" i="2"/>
  <c r="BP148" i="2"/>
  <c r="I512" i="2"/>
  <c r="Z156" i="2"/>
  <c r="Z157" i="2" s="1"/>
  <c r="BP156" i="2"/>
  <c r="BN164" i="2"/>
  <c r="BN167" i="2"/>
  <c r="BN172" i="2"/>
  <c r="BN205" i="2"/>
  <c r="Z229" i="2"/>
  <c r="BN252" i="2"/>
  <c r="BP293" i="2"/>
  <c r="Z299" i="2"/>
  <c r="BP302" i="2"/>
  <c r="BN302" i="2"/>
  <c r="Z347" i="2"/>
  <c r="Z363" i="2"/>
  <c r="Z364" i="2" s="1"/>
  <c r="BN389" i="2"/>
  <c r="Y399" i="2"/>
  <c r="AA512" i="2"/>
  <c r="Z470" i="2"/>
  <c r="AB512" i="2"/>
  <c r="Y501" i="2"/>
  <c r="Y500" i="2"/>
  <c r="BP499" i="2"/>
  <c r="BN499" i="2"/>
  <c r="BN88" i="2"/>
  <c r="BP93" i="2"/>
  <c r="BN96" i="2"/>
  <c r="BN110" i="2"/>
  <c r="Y119" i="2"/>
  <c r="BN189" i="2"/>
  <c r="BP197" i="2"/>
  <c r="BN226" i="2"/>
  <c r="BP268" i="2"/>
  <c r="BN307" i="2"/>
  <c r="BP322" i="2"/>
  <c r="BN322" i="2"/>
  <c r="BN337" i="2"/>
  <c r="Y351" i="2"/>
  <c r="BP437" i="2"/>
  <c r="Z437" i="2"/>
  <c r="BN479" i="2"/>
  <c r="Z499" i="2"/>
  <c r="Z500" i="2" s="1"/>
  <c r="BN209" i="2"/>
  <c r="Z209" i="2"/>
  <c r="BP209" i="2"/>
  <c r="BN316" i="2"/>
  <c r="Z322" i="2"/>
  <c r="BN347" i="2"/>
  <c r="BN358" i="2"/>
  <c r="Y361" i="2"/>
  <c r="Y360" i="2"/>
  <c r="BN393" i="2"/>
  <c r="Z393" i="2"/>
  <c r="BP393" i="2"/>
  <c r="Y409" i="2"/>
  <c r="W512" i="2"/>
  <c r="BN408" i="2"/>
  <c r="Z408" i="2"/>
  <c r="Z409" i="2" s="1"/>
  <c r="BP454" i="2"/>
  <c r="BN454" i="2"/>
  <c r="Y460" i="2"/>
  <c r="BN470" i="2"/>
  <c r="Y474" i="2"/>
  <c r="BP493" i="2"/>
  <c r="BN493" i="2"/>
  <c r="BP173" i="2"/>
  <c r="Z173" i="2"/>
  <c r="Y201" i="2"/>
  <c r="BP206" i="2"/>
  <c r="Z206" i="2"/>
  <c r="BP217" i="2"/>
  <c r="BP337" i="2"/>
  <c r="Z358" i="2"/>
  <c r="BP363" i="2"/>
  <c r="Z370" i="2"/>
  <c r="Y400" i="2"/>
  <c r="BN437" i="2"/>
  <c r="Z454" i="2"/>
  <c r="Z493" i="2"/>
  <c r="BP436" i="2"/>
  <c r="Z436" i="2"/>
  <c r="Z93" i="2"/>
  <c r="Y106" i="2"/>
  <c r="F512" i="2"/>
  <c r="BN102" i="2"/>
  <c r="BN82" i="2"/>
  <c r="Z27" i="2"/>
  <c r="H512" i="2"/>
  <c r="X503" i="2"/>
  <c r="Z30" i="2"/>
  <c r="BP253" i="2"/>
  <c r="Z253" i="2"/>
  <c r="Y279" i="2"/>
  <c r="BN278" i="2"/>
  <c r="Z278" i="2"/>
  <c r="Z279" i="2" s="1"/>
  <c r="BN288" i="2"/>
  <c r="Z288" i="2"/>
  <c r="R512" i="2"/>
  <c r="BP288" i="2"/>
  <c r="BN308" i="2"/>
  <c r="Z308" i="2"/>
  <c r="BP308" i="2"/>
  <c r="Y331" i="2"/>
  <c r="BN328" i="2"/>
  <c r="Z328" i="2"/>
  <c r="BP328" i="2"/>
  <c r="Y332" i="2"/>
  <c r="Z355" i="2"/>
  <c r="BP470" i="2"/>
  <c r="Y475" i="2"/>
  <c r="Z168" i="2"/>
  <c r="Z195" i="2"/>
  <c r="Y218" i="2"/>
  <c r="BP227" i="2"/>
  <c r="Z227" i="2"/>
  <c r="BP250" i="2"/>
  <c r="Y256" i="2"/>
  <c r="L512" i="2"/>
  <c r="Y295" i="2"/>
  <c r="Y338" i="2"/>
  <c r="BN345" i="2"/>
  <c r="Z345" i="2"/>
  <c r="Y364" i="2"/>
  <c r="BN370" i="2"/>
  <c r="BP408" i="2"/>
  <c r="Z512" i="2"/>
  <c r="BN431" i="2"/>
  <c r="Y444" i="2"/>
  <c r="BP434" i="2"/>
  <c r="Z434" i="2"/>
  <c r="Z449" i="2"/>
  <c r="Z450" i="2" s="1"/>
  <c r="BN488" i="2"/>
  <c r="Y491" i="2"/>
  <c r="Y490" i="2"/>
  <c r="A10" i="2"/>
  <c r="F9" i="2"/>
  <c r="Z118" i="2"/>
  <c r="BP118" i="2"/>
  <c r="Y326" i="2"/>
  <c r="Y325" i="2"/>
  <c r="Z321" i="2"/>
  <c r="Z167" i="2"/>
  <c r="Z205" i="2"/>
  <c r="F10" i="2"/>
  <c r="Z88" i="2"/>
  <c r="Z96" i="2"/>
  <c r="BP29" i="2"/>
  <c r="Y120" i="2"/>
  <c r="BN27" i="2"/>
  <c r="Z111" i="2"/>
  <c r="BP138" i="2"/>
  <c r="Z138" i="2"/>
  <c r="Z140" i="2" s="1"/>
  <c r="Z165" i="2"/>
  <c r="BP116" i="2"/>
  <c r="G512" i="2"/>
  <c r="BP133" i="2"/>
  <c r="Y136" i="2"/>
  <c r="BP149" i="2"/>
  <c r="Z162" i="2"/>
  <c r="Y185" i="2"/>
  <c r="BN198" i="2"/>
  <c r="Y202" i="2"/>
  <c r="BN224" i="2"/>
  <c r="Z250" i="2"/>
  <c r="BN253" i="2"/>
  <c r="BN269" i="2"/>
  <c r="BP300" i="2"/>
  <c r="Z300" i="2"/>
  <c r="Z303" i="2"/>
  <c r="BP335" i="2"/>
  <c r="S512" i="2"/>
  <c r="BP358" i="2"/>
  <c r="Y384" i="2"/>
  <c r="BP383" i="2"/>
  <c r="Z383" i="2"/>
  <c r="Z384" i="2" s="1"/>
  <c r="Z402" i="2"/>
  <c r="Z431" i="2"/>
  <c r="BP471" i="2"/>
  <c r="Z471" i="2"/>
  <c r="Y480" i="2"/>
  <c r="Y481" i="2"/>
  <c r="Z488" i="2"/>
  <c r="Z103" i="2"/>
  <c r="Y157" i="2"/>
  <c r="BN30" i="2"/>
  <c r="Y78" i="2"/>
  <c r="BP35" i="2"/>
  <c r="Z62" i="2"/>
  <c r="Z75" i="2"/>
  <c r="Y107" i="2"/>
  <c r="BN111" i="2"/>
  <c r="Z133" i="2"/>
  <c r="Z135" i="2" s="1"/>
  <c r="BN138" i="2"/>
  <c r="BN165" i="2"/>
  <c r="BN168" i="2"/>
  <c r="Y191" i="2"/>
  <c r="BN195" i="2"/>
  <c r="Z210" i="2"/>
  <c r="BN227" i="2"/>
  <c r="BP244" i="2"/>
  <c r="BN244" i="2"/>
  <c r="BP278" i="2"/>
  <c r="Z317" i="2"/>
  <c r="Z323" i="2"/>
  <c r="Z335" i="2"/>
  <c r="BP397" i="2"/>
  <c r="BN397" i="2"/>
  <c r="BN434" i="2"/>
  <c r="BN455" i="2"/>
  <c r="Z455" i="2"/>
  <c r="Z102" i="2"/>
  <c r="BP102" i="2"/>
  <c r="BP164" i="2"/>
  <c r="Z42" i="2"/>
  <c r="BP82" i="2"/>
  <c r="BN116" i="2"/>
  <c r="BN35" i="2"/>
  <c r="BN42" i="2"/>
  <c r="BP47" i="2"/>
  <c r="Z54" i="2"/>
  <c r="Z67" i="2"/>
  <c r="Y70" i="2"/>
  <c r="Y83" i="2"/>
  <c r="BP43" i="2"/>
  <c r="Z43" i="2"/>
  <c r="BP103" i="2"/>
  <c r="BN122" i="2"/>
  <c r="Y158" i="2"/>
  <c r="BN162" i="2"/>
  <c r="Y219" i="2"/>
  <c r="BP224" i="2"/>
  <c r="Z244" i="2"/>
  <c r="BN250" i="2"/>
  <c r="Z297" i="2"/>
  <c r="BN300" i="2"/>
  <c r="Y339" i="2"/>
  <c r="BP345" i="2"/>
  <c r="Y365" i="2"/>
  <c r="BN383" i="2"/>
  <c r="Z397" i="2"/>
  <c r="BN402" i="2"/>
  <c r="Y410" i="2"/>
  <c r="Y445" i="2"/>
  <c r="BP449" i="2"/>
  <c r="BN471" i="2"/>
  <c r="Y32" i="2"/>
  <c r="BP26" i="2"/>
  <c r="Y214" i="2"/>
  <c r="BP205" i="2"/>
  <c r="Z208" i="2"/>
  <c r="BP290" i="2"/>
  <c r="Z290" i="2"/>
  <c r="Z293" i="2"/>
  <c r="BP310" i="2"/>
  <c r="Z310" i="2"/>
  <c r="BP330" i="2"/>
  <c r="Z330" i="2"/>
  <c r="Z29" i="2"/>
  <c r="BN118" i="2"/>
  <c r="Z110" i="2"/>
  <c r="Z112" i="2" s="1"/>
  <c r="BN115" i="2"/>
  <c r="BN77" i="2"/>
  <c r="Z35" i="2"/>
  <c r="Z36" i="2" s="1"/>
  <c r="BP53" i="2"/>
  <c r="Z149" i="2"/>
  <c r="BP77" i="2"/>
  <c r="Y36" i="2"/>
  <c r="Y71" i="2"/>
  <c r="Y113" i="2"/>
  <c r="Y186" i="2"/>
  <c r="Z199" i="2"/>
  <c r="BP199" i="2"/>
  <c r="BP292" i="2"/>
  <c r="BN292" i="2"/>
  <c r="BP303" i="2"/>
  <c r="Y312" i="2"/>
  <c r="BP431" i="2"/>
  <c r="BP488" i="2"/>
  <c r="Y271" i="2"/>
  <c r="BP267" i="2"/>
  <c r="Y270" i="2"/>
  <c r="BN267" i="2"/>
  <c r="O512" i="2"/>
  <c r="Y280" i="2"/>
  <c r="BP368" i="2"/>
  <c r="U512" i="2"/>
  <c r="Y417" i="2"/>
  <c r="Y416" i="2"/>
  <c r="Y451" i="2"/>
  <c r="BP455" i="2"/>
  <c r="BP464" i="2"/>
  <c r="BN464" i="2"/>
  <c r="D512" i="2"/>
  <c r="Z166" i="2"/>
  <c r="BP166" i="2"/>
  <c r="Y169" i="2"/>
  <c r="BP196" i="2"/>
  <c r="Z196" i="2"/>
  <c r="Y232" i="2"/>
  <c r="X502" i="2"/>
  <c r="Y112" i="2"/>
  <c r="BN150" i="2"/>
  <c r="BP163" i="2"/>
  <c r="Z163" i="2"/>
  <c r="BN193" i="2"/>
  <c r="BN199" i="2"/>
  <c r="BN251" i="2"/>
  <c r="Z251" i="2"/>
  <c r="BP251" i="2"/>
  <c r="Z267" i="2"/>
  <c r="BN289" i="2"/>
  <c r="Y304" i="2"/>
  <c r="BN309" i="2"/>
  <c r="BN329" i="2"/>
  <c r="BN359" i="2"/>
  <c r="Z368" i="2"/>
  <c r="Y372" i="2"/>
  <c r="BN403" i="2"/>
  <c r="Z403" i="2"/>
  <c r="BP403" i="2"/>
  <c r="Z412" i="2"/>
  <c r="Z464" i="2"/>
  <c r="Y99" i="2"/>
  <c r="Z172" i="2"/>
  <c r="BN26" i="2"/>
  <c r="BN93" i="2"/>
  <c r="Y90" i="2"/>
  <c r="BN87" i="2"/>
  <c r="E512" i="2"/>
  <c r="Z52" i="2"/>
  <c r="Z87" i="2"/>
  <c r="Z104" i="2"/>
  <c r="BP76" i="2"/>
  <c r="Z76" i="2"/>
  <c r="BN109" i="2"/>
  <c r="BN139" i="2"/>
  <c r="BN160" i="2"/>
  <c r="BN166" i="2"/>
  <c r="BP174" i="2"/>
  <c r="BN183" i="2"/>
  <c r="J512" i="2"/>
  <c r="Z188" i="2"/>
  <c r="Z190" i="2" s="1"/>
  <c r="BN196" i="2"/>
  <c r="BP207" i="2"/>
  <c r="BP216" i="2"/>
  <c r="Z216" i="2"/>
  <c r="Z218" i="2" s="1"/>
  <c r="Y236" i="2"/>
  <c r="BP234" i="2"/>
  <c r="BN234" i="2"/>
  <c r="Y285" i="2"/>
  <c r="Y284" i="2"/>
  <c r="Q512" i="2"/>
  <c r="Y318" i="2"/>
  <c r="BN349" i="2"/>
  <c r="BP391" i="2"/>
  <c r="Z415" i="2"/>
  <c r="Y459" i="2"/>
  <c r="BP478" i="2"/>
  <c r="Z478" i="2"/>
  <c r="B512" i="2"/>
  <c r="H9" i="2"/>
  <c r="BP28" i="2"/>
  <c r="Y44" i="2"/>
  <c r="BN52" i="2"/>
  <c r="Y58" i="2"/>
  <c r="Z68" i="2"/>
  <c r="BN73" i="2"/>
  <c r="Y91" i="2"/>
  <c r="BN163" i="2"/>
  <c r="Y170" i="2"/>
  <c r="Z183" i="2"/>
  <c r="BP193" i="2"/>
  <c r="Z234" i="2"/>
  <c r="Z235" i="2" s="1"/>
  <c r="Z245" i="2"/>
  <c r="BP261" i="2"/>
  <c r="BN261" i="2"/>
  <c r="M512" i="2"/>
  <c r="BN274" i="2"/>
  <c r="Z274" i="2"/>
  <c r="Z275" i="2" s="1"/>
  <c r="P512" i="2"/>
  <c r="BP274" i="2"/>
  <c r="Z283" i="2"/>
  <c r="Z284" i="2" s="1"/>
  <c r="BN298" i="2"/>
  <c r="Z298" i="2"/>
  <c r="BP298" i="2"/>
  <c r="Y319" i="2"/>
  <c r="BN368" i="2"/>
  <c r="Y385" i="2"/>
  <c r="BP395" i="2"/>
  <c r="Z395" i="2"/>
  <c r="Z398" i="2"/>
  <c r="BN412" i="2"/>
  <c r="BP439" i="2"/>
  <c r="BN439" i="2"/>
  <c r="Y263" i="2"/>
  <c r="BP435" i="2"/>
  <c r="BN458" i="2"/>
  <c r="BP472" i="2"/>
  <c r="K512" i="2"/>
  <c r="Z442" i="2"/>
  <c r="C512" i="2"/>
  <c r="BN128" i="2"/>
  <c r="Z242" i="2"/>
  <c r="Z259" i="2"/>
  <c r="Z315" i="2"/>
  <c r="Z336" i="2"/>
  <c r="Z348" i="2"/>
  <c r="Z390" i="2"/>
  <c r="Z425" i="2"/>
  <c r="Z426" i="2" s="1"/>
  <c r="BN447" i="2"/>
  <c r="Y450" i="2"/>
  <c r="Z484" i="2"/>
  <c r="Z485" i="2" s="1"/>
  <c r="BN144" i="2"/>
  <c r="BN222" i="2"/>
  <c r="BN230" i="2"/>
  <c r="Z435" i="2"/>
  <c r="Z472" i="2"/>
  <c r="BP315" i="2"/>
  <c r="Z83" i="2" l="1"/>
  <c r="Z263" i="2"/>
  <c r="Z90" i="2"/>
  <c r="Z495" i="2"/>
  <c r="Z360" i="2"/>
  <c r="Z350" i="2"/>
  <c r="Z246" i="2"/>
  <c r="Z185" i="2"/>
  <c r="Z58" i="2"/>
  <c r="Z175" i="2"/>
  <c r="Z270" i="2"/>
  <c r="Z64" i="2"/>
  <c r="Z490" i="2"/>
  <c r="Z130" i="2"/>
  <c r="X505" i="2"/>
  <c r="Y503" i="2"/>
  <c r="Z416" i="2"/>
  <c r="Y504" i="2"/>
  <c r="Z44" i="2"/>
  <c r="Z98" i="2"/>
  <c r="Z459" i="2"/>
  <c r="Y502" i="2"/>
  <c r="Z231" i="2"/>
  <c r="Z151" i="2"/>
  <c r="Y506" i="2"/>
  <c r="Z338" i="2"/>
  <c r="Z78" i="2"/>
  <c r="Z169" i="2"/>
  <c r="Z294" i="2"/>
  <c r="Z32" i="2"/>
  <c r="Z119" i="2"/>
  <c r="Z70" i="2"/>
  <c r="Z465" i="2"/>
  <c r="Z312" i="2"/>
  <c r="Z201" i="2"/>
  <c r="Z399" i="2"/>
  <c r="Z255" i="2"/>
  <c r="Z304" i="2"/>
  <c r="Z474" i="2"/>
  <c r="Z213" i="2"/>
  <c r="Z480" i="2"/>
  <c r="Z444" i="2"/>
  <c r="Z325" i="2"/>
  <c r="Z331" i="2"/>
  <c r="Z106" i="2"/>
  <c r="Z404" i="2"/>
  <c r="Z318" i="2"/>
  <c r="Z371" i="2"/>
  <c r="Z507" i="2" l="1"/>
  <c r="Y505" i="2"/>
</calcChain>
</file>

<file path=xl/sharedStrings.xml><?xml version="1.0" encoding="utf-8"?>
<sst xmlns="http://schemas.openxmlformats.org/spreadsheetml/2006/main" count="3677" uniqueCount="794">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</sst>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topLeftCell="A35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 t="s">
        <v>793</v>
      </c>
      <c r="I5" s="565"/>
      <c r="J5" s="565"/>
      <c r="K5" s="565"/>
      <c r="L5" s="565"/>
      <c r="M5" s="565"/>
      <c r="N5" s="72"/>
      <c r="P5" s="27" t="s">
        <v>4</v>
      </c>
      <c r="Q5" s="567">
        <v>45911</v>
      </c>
      <c r="R5" s="567"/>
      <c r="T5" s="568" t="s">
        <v>3</v>
      </c>
      <c r="U5" s="569"/>
      <c r="V5" s="570" t="s">
        <v>779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0.45833333333333331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hidden="1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hidden="1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hidden="1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hidden="1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hidden="1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hidden="1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18.928571428571431</v>
      </c>
      <c r="Y58" s="43">
        <f>IFERROR(Y52/H52,"0")+IFERROR(Y53/H53,"0")+IFERROR(Y54/H54,"0")+IFERROR(Y55/H55,"0")+IFERROR(Y56/H56,"0")+IFERROR(Y57/H57,"0")</f>
        <v>19</v>
      </c>
      <c r="Z58" s="43">
        <f>IFERROR(IF(Z52="",0,Z52),"0")+IFERROR(IF(Z53="",0,Z53),"0")+IFERROR(IF(Z54="",0,Z54),"0")+IFERROR(IF(Z55="",0,Z55),"0")+IFERROR(IF(Z56="",0,Z56),"0")+IFERROR(IF(Z57="",0,Z57),"0")</f>
        <v>0.23592000000000002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121</v>
      </c>
      <c r="Y59" s="43">
        <f>IFERROR(SUM(Y52:Y57),"0")</f>
        <v>121.8</v>
      </c>
      <c r="Z59" s="42"/>
      <c r="AA59" s="67"/>
      <c r="AB59" s="67"/>
      <c r="AC59" s="67"/>
    </row>
    <row r="60" spans="1:68" ht="14.25" hidden="1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hidden="1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hidden="1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hidden="1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51.777777777777771</v>
      </c>
      <c r="Y90" s="43">
        <f>IFERROR(Y87/H87,"0")+IFERROR(Y88/H88,"0")+IFERROR(Y89/H89,"0")</f>
        <v>52</v>
      </c>
      <c r="Z90" s="43">
        <f>IFERROR(IF(Z87="",0,Z87),"0")+IFERROR(IF(Z88="",0,Z88),"0")+IFERROR(IF(Z89="",0,Z89),"0")</f>
        <v>0.74792000000000003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408</v>
      </c>
      <c r="Y91" s="43">
        <f>IFERROR(SUM(Y87:Y89),"0")</f>
        <v>410.40000000000003</v>
      </c>
      <c r="Z91" s="42"/>
      <c r="AA91" s="67"/>
      <c r="AB91" s="67"/>
      <c r="AC91" s="67"/>
    </row>
    <row r="92" spans="1:68" ht="14.25" hidden="1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250</v>
      </c>
      <c r="Y93" s="55">
        <f>IFERROR(IF(X93="",0,CEILING((X93/$H93),1)*$H93),"")</f>
        <v>251.1</v>
      </c>
      <c r="Z93" s="41">
        <f>IFERROR(IF(Y93=0,"",ROUNDUP(Y93/H93,0)*0.01898),"")</f>
        <v>0.58838000000000001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266.01851851851853</v>
      </c>
      <c r="BN93" s="78">
        <f>IFERROR(Y93*I93/H93,"0")</f>
        <v>267.18900000000002</v>
      </c>
      <c r="BO93" s="78">
        <f>IFERROR(1/J93*(X93/H93),"0")</f>
        <v>0.48225308641975312</v>
      </c>
      <c r="BP93" s="78">
        <f>IFERROR(1/J93*(Y93/H93),"0")</f>
        <v>0.484375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202</v>
      </c>
      <c r="B96" s="63" t="s">
        <v>204</v>
      </c>
      <c r="C96" s="36">
        <v>4301052039</v>
      </c>
      <c r="D96" s="631">
        <v>4607091385731</v>
      </c>
      <c r="E96" s="631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hidden="1" customHeight="1" x14ac:dyDescent="0.25">
      <c r="A97" s="63" t="s">
        <v>206</v>
      </c>
      <c r="B97" s="63" t="s">
        <v>207</v>
      </c>
      <c r="C97" s="36">
        <v>4301051438</v>
      </c>
      <c r="D97" s="631">
        <v>4680115880894</v>
      </c>
      <c r="E97" s="631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3"/>
      <c r="R97" s="633"/>
      <c r="S97" s="633"/>
      <c r="T97" s="63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39</v>
      </c>
      <c r="X98" s="43">
        <f>IFERROR(X93/H93,"0")+IFERROR(X94/H94,"0")+IFERROR(X95/H95,"0")+IFERROR(X96/H96,"0")+IFERROR(X97/H97,"0")</f>
        <v>30.8641975308642</v>
      </c>
      <c r="Y98" s="43">
        <f>IFERROR(Y93/H93,"0")+IFERROR(Y94/H94,"0")+IFERROR(Y95/H95,"0")+IFERROR(Y96/H96,"0")+IFERROR(Y97/H97,"0")</f>
        <v>31</v>
      </c>
      <c r="Z98" s="43">
        <f>IFERROR(IF(Z93="",0,Z93),"0")+IFERROR(IF(Z94="",0,Z94),"0")+IFERROR(IF(Z95="",0,Z95),"0")+IFERROR(IF(Z96="",0,Z96),"0")+IFERROR(IF(Z97="",0,Z97),"0")</f>
        <v>0.58838000000000001</v>
      </c>
      <c r="AA98" s="67"/>
      <c r="AB98" s="67"/>
      <c r="AC98" s="67"/>
    </row>
    <row r="99" spans="1:68" x14ac:dyDescent="0.2">
      <c r="A99" s="638"/>
      <c r="B99" s="638"/>
      <c r="C99" s="638"/>
      <c r="D99" s="638"/>
      <c r="E99" s="638"/>
      <c r="F99" s="638"/>
      <c r="G99" s="638"/>
      <c r="H99" s="638"/>
      <c r="I99" s="638"/>
      <c r="J99" s="638"/>
      <c r="K99" s="638"/>
      <c r="L99" s="638"/>
      <c r="M99" s="638"/>
      <c r="N99" s="638"/>
      <c r="O99" s="639"/>
      <c r="P99" s="635" t="s">
        <v>40</v>
      </c>
      <c r="Q99" s="636"/>
      <c r="R99" s="636"/>
      <c r="S99" s="636"/>
      <c r="T99" s="636"/>
      <c r="U99" s="636"/>
      <c r="V99" s="637"/>
      <c r="W99" s="42" t="s">
        <v>0</v>
      </c>
      <c r="X99" s="43">
        <f>IFERROR(SUM(X93:X97),"0")</f>
        <v>250</v>
      </c>
      <c r="Y99" s="43">
        <f>IFERROR(SUM(Y93:Y97),"0")</f>
        <v>251.1</v>
      </c>
      <c r="Z99" s="42"/>
      <c r="AA99" s="67"/>
      <c r="AB99" s="67"/>
      <c r="AC99" s="67"/>
    </row>
    <row r="100" spans="1:68" ht="16.5" hidden="1" customHeight="1" x14ac:dyDescent="0.25">
      <c r="A100" s="629" t="s">
        <v>209</v>
      </c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29"/>
      <c r="P100" s="629"/>
      <c r="Q100" s="629"/>
      <c r="R100" s="629"/>
      <c r="S100" s="629"/>
      <c r="T100" s="629"/>
      <c r="U100" s="629"/>
      <c r="V100" s="629"/>
      <c r="W100" s="629"/>
      <c r="X100" s="629"/>
      <c r="Y100" s="629"/>
      <c r="Z100" s="629"/>
      <c r="AA100" s="65"/>
      <c r="AB100" s="65"/>
      <c r="AC100" s="79"/>
    </row>
    <row r="101" spans="1:68" ht="14.25" hidden="1" customHeight="1" x14ac:dyDescent="0.25">
      <c r="A101" s="630" t="s">
        <v>114</v>
      </c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0"/>
      <c r="X101" s="630"/>
      <c r="Y101" s="630"/>
      <c r="Z101" s="630"/>
      <c r="AA101" s="66"/>
      <c r="AB101" s="66"/>
      <c r="AC101" s="80"/>
    </row>
    <row r="102" spans="1:68" ht="27" hidden="1" customHeight="1" x14ac:dyDescent="0.25">
      <c r="A102" s="63" t="s">
        <v>210</v>
      </c>
      <c r="B102" s="63" t="s">
        <v>211</v>
      </c>
      <c r="C102" s="36">
        <v>4301011514</v>
      </c>
      <c r="D102" s="631">
        <v>4680115882133</v>
      </c>
      <c r="E102" s="631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4301011417</v>
      </c>
      <c r="D103" s="631">
        <v>4680115880269</v>
      </c>
      <c r="E103" s="631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4301011415</v>
      </c>
      <c r="D104" s="631">
        <v>4680115880429</v>
      </c>
      <c r="E104" s="631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217</v>
      </c>
      <c r="B105" s="63" t="s">
        <v>218</v>
      </c>
      <c r="C105" s="36">
        <v>4301011462</v>
      </c>
      <c r="D105" s="631">
        <v>4680115881457</v>
      </c>
      <c r="E105" s="631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3"/>
      <c r="R105" s="633"/>
      <c r="S105" s="633"/>
      <c r="T105" s="63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idden="1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hidden="1" x14ac:dyDescent="0.2">
      <c r="A107" s="638"/>
      <c r="B107" s="638"/>
      <c r="C107" s="638"/>
      <c r="D107" s="638"/>
      <c r="E107" s="638"/>
      <c r="F107" s="638"/>
      <c r="G107" s="638"/>
      <c r="H107" s="638"/>
      <c r="I107" s="638"/>
      <c r="J107" s="638"/>
      <c r="K107" s="638"/>
      <c r="L107" s="638"/>
      <c r="M107" s="638"/>
      <c r="N107" s="638"/>
      <c r="O107" s="639"/>
      <c r="P107" s="635" t="s">
        <v>40</v>
      </c>
      <c r="Q107" s="636"/>
      <c r="R107" s="636"/>
      <c r="S107" s="636"/>
      <c r="T107" s="636"/>
      <c r="U107" s="636"/>
      <c r="V107" s="637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hidden="1" customHeight="1" x14ac:dyDescent="0.25">
      <c r="A108" s="630" t="s">
        <v>150</v>
      </c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30"/>
      <c r="P108" s="630"/>
      <c r="Q108" s="630"/>
      <c r="R108" s="630"/>
      <c r="S108" s="630"/>
      <c r="T108" s="630"/>
      <c r="U108" s="630"/>
      <c r="V108" s="630"/>
      <c r="W108" s="630"/>
      <c r="X108" s="630"/>
      <c r="Y108" s="630"/>
      <c r="Z108" s="630"/>
      <c r="AA108" s="66"/>
      <c r="AB108" s="66"/>
      <c r="AC108" s="80"/>
    </row>
    <row r="109" spans="1:68" ht="16.5" hidden="1" customHeight="1" x14ac:dyDescent="0.25">
      <c r="A109" s="63" t="s">
        <v>219</v>
      </c>
      <c r="B109" s="63" t="s">
        <v>220</v>
      </c>
      <c r="C109" s="36">
        <v>4301020345</v>
      </c>
      <c r="D109" s="631">
        <v>4680115881488</v>
      </c>
      <c r="E109" s="6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4301020346</v>
      </c>
      <c r="D110" s="631">
        <v>4680115882775</v>
      </c>
      <c r="E110" s="631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hidden="1" customHeight="1" x14ac:dyDescent="0.25">
      <c r="A111" s="63" t="s">
        <v>224</v>
      </c>
      <c r="B111" s="63" t="s">
        <v>225</v>
      </c>
      <c r="C111" s="36">
        <v>4301020344</v>
      </c>
      <c r="D111" s="631">
        <v>4680115880658</v>
      </c>
      <c r="E111" s="631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3"/>
      <c r="R111" s="633"/>
      <c r="S111" s="633"/>
      <c r="T111" s="6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idden="1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hidden="1" x14ac:dyDescent="0.2">
      <c r="A113" s="638"/>
      <c r="B113" s="638"/>
      <c r="C113" s="638"/>
      <c r="D113" s="638"/>
      <c r="E113" s="638"/>
      <c r="F113" s="638"/>
      <c r="G113" s="638"/>
      <c r="H113" s="638"/>
      <c r="I113" s="638"/>
      <c r="J113" s="638"/>
      <c r="K113" s="638"/>
      <c r="L113" s="638"/>
      <c r="M113" s="638"/>
      <c r="N113" s="638"/>
      <c r="O113" s="639"/>
      <c r="P113" s="635" t="s">
        <v>40</v>
      </c>
      <c r="Q113" s="636"/>
      <c r="R113" s="636"/>
      <c r="S113" s="636"/>
      <c r="T113" s="636"/>
      <c r="U113" s="636"/>
      <c r="V113" s="637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hidden="1" customHeight="1" x14ac:dyDescent="0.25">
      <c r="A114" s="630" t="s">
        <v>84</v>
      </c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30"/>
      <c r="P114" s="630"/>
      <c r="Q114" s="630"/>
      <c r="R114" s="630"/>
      <c r="S114" s="630"/>
      <c r="T114" s="630"/>
      <c r="U114" s="630"/>
      <c r="V114" s="630"/>
      <c r="W114" s="630"/>
      <c r="X114" s="630"/>
      <c r="Y114" s="630"/>
      <c r="Z114" s="630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631">
        <v>4607091385168</v>
      </c>
      <c r="E115" s="631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400</v>
      </c>
      <c r="Y115" s="55">
        <f>IFERROR(IF(X115="",0,CEILING((X115/$H115),1)*$H115),"")</f>
        <v>405</v>
      </c>
      <c r="Z115" s="41">
        <f>IFERROR(IF(Y115=0,"",ROUNDUP(Y115/H115,0)*0.01898),"")</f>
        <v>0.94900000000000007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425.33333333333331</v>
      </c>
      <c r="BN115" s="78">
        <f>IFERROR(Y115*I115/H115,"0")</f>
        <v>430.65</v>
      </c>
      <c r="BO115" s="78">
        <f>IFERROR(1/J115*(X115/H115),"0")</f>
        <v>0.77160493827160492</v>
      </c>
      <c r="BP115" s="78">
        <f>IFERROR(1/J115*(Y115/H115),"0")</f>
        <v>0.78125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4301051730</v>
      </c>
      <c r="D116" s="631">
        <v>4607091383256</v>
      </c>
      <c r="E116" s="631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231</v>
      </c>
      <c r="B117" s="63" t="s">
        <v>232</v>
      </c>
      <c r="C117" s="36">
        <v>4301051721</v>
      </c>
      <c r="D117" s="631">
        <v>4607091385748</v>
      </c>
      <c r="E117" s="631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hidden="1" customHeight="1" x14ac:dyDescent="0.25">
      <c r="A118" s="63" t="s">
        <v>233</v>
      </c>
      <c r="B118" s="63" t="s">
        <v>234</v>
      </c>
      <c r="C118" s="36">
        <v>4301051740</v>
      </c>
      <c r="D118" s="631">
        <v>4680115884533</v>
      </c>
      <c r="E118" s="631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3"/>
      <c r="R118" s="633"/>
      <c r="S118" s="633"/>
      <c r="T118" s="63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39</v>
      </c>
      <c r="X119" s="43">
        <f>IFERROR(X115/H115,"0")+IFERROR(X116/H116,"0")+IFERROR(X117/H117,"0")+IFERROR(X118/H118,"0")</f>
        <v>49.382716049382715</v>
      </c>
      <c r="Y119" s="43">
        <f>IFERROR(Y115/H115,"0")+IFERROR(Y116/H116,"0")+IFERROR(Y117/H117,"0")+IFERROR(Y118/H118,"0")</f>
        <v>50</v>
      </c>
      <c r="Z119" s="43">
        <f>IFERROR(IF(Z115="",0,Z115),"0")+IFERROR(IF(Z116="",0,Z116),"0")+IFERROR(IF(Z117="",0,Z117),"0")+IFERROR(IF(Z118="",0,Z118),"0")</f>
        <v>0.94900000000000007</v>
      </c>
      <c r="AA119" s="67"/>
      <c r="AB119" s="67"/>
      <c r="AC119" s="67"/>
    </row>
    <row r="120" spans="1:68" x14ac:dyDescent="0.2">
      <c r="A120" s="638"/>
      <c r="B120" s="638"/>
      <c r="C120" s="638"/>
      <c r="D120" s="638"/>
      <c r="E120" s="638"/>
      <c r="F120" s="638"/>
      <c r="G120" s="638"/>
      <c r="H120" s="638"/>
      <c r="I120" s="638"/>
      <c r="J120" s="638"/>
      <c r="K120" s="638"/>
      <c r="L120" s="638"/>
      <c r="M120" s="638"/>
      <c r="N120" s="638"/>
      <c r="O120" s="639"/>
      <c r="P120" s="635" t="s">
        <v>40</v>
      </c>
      <c r="Q120" s="636"/>
      <c r="R120" s="636"/>
      <c r="S120" s="636"/>
      <c r="T120" s="636"/>
      <c r="U120" s="636"/>
      <c r="V120" s="637"/>
      <c r="W120" s="42" t="s">
        <v>0</v>
      </c>
      <c r="X120" s="43">
        <f>IFERROR(SUM(X115:X118),"0")</f>
        <v>400</v>
      </c>
      <c r="Y120" s="43">
        <f>IFERROR(SUM(Y115:Y118),"0")</f>
        <v>405</v>
      </c>
      <c r="Z120" s="42"/>
      <c r="AA120" s="67"/>
      <c r="AB120" s="67"/>
      <c r="AC120" s="67"/>
    </row>
    <row r="121" spans="1:68" ht="14.25" hidden="1" customHeight="1" x14ac:dyDescent="0.25">
      <c r="A121" s="630" t="s">
        <v>180</v>
      </c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0"/>
      <c r="P121" s="630"/>
      <c r="Q121" s="630"/>
      <c r="R121" s="630"/>
      <c r="S121" s="630"/>
      <c r="T121" s="630"/>
      <c r="U121" s="630"/>
      <c r="V121" s="630"/>
      <c r="W121" s="630"/>
      <c r="X121" s="630"/>
      <c r="Y121" s="630"/>
      <c r="Z121" s="630"/>
      <c r="AA121" s="66"/>
      <c r="AB121" s="66"/>
      <c r="AC121" s="80"/>
    </row>
    <row r="122" spans="1:68" ht="27" hidden="1" customHeight="1" x14ac:dyDescent="0.25">
      <c r="A122" s="63" t="s">
        <v>236</v>
      </c>
      <c r="B122" s="63" t="s">
        <v>237</v>
      </c>
      <c r="C122" s="36">
        <v>4301060357</v>
      </c>
      <c r="D122" s="631">
        <v>4680115882652</v>
      </c>
      <c r="E122" s="631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239</v>
      </c>
      <c r="B123" s="63" t="s">
        <v>240</v>
      </c>
      <c r="C123" s="36">
        <v>4301060317</v>
      </c>
      <c r="D123" s="631">
        <v>4680115880238</v>
      </c>
      <c r="E123" s="631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3"/>
      <c r="R123" s="633"/>
      <c r="S123" s="633"/>
      <c r="T123" s="63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idden="1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hidden="1" x14ac:dyDescent="0.2">
      <c r="A125" s="638"/>
      <c r="B125" s="638"/>
      <c r="C125" s="638"/>
      <c r="D125" s="638"/>
      <c r="E125" s="638"/>
      <c r="F125" s="638"/>
      <c r="G125" s="638"/>
      <c r="H125" s="638"/>
      <c r="I125" s="638"/>
      <c r="J125" s="638"/>
      <c r="K125" s="638"/>
      <c r="L125" s="638"/>
      <c r="M125" s="638"/>
      <c r="N125" s="638"/>
      <c r="O125" s="639"/>
      <c r="P125" s="635" t="s">
        <v>40</v>
      </c>
      <c r="Q125" s="636"/>
      <c r="R125" s="636"/>
      <c r="S125" s="636"/>
      <c r="T125" s="636"/>
      <c r="U125" s="636"/>
      <c r="V125" s="637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hidden="1" customHeight="1" x14ac:dyDescent="0.25">
      <c r="A126" s="629" t="s">
        <v>242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5"/>
      <c r="AB126" s="65"/>
      <c r="AC126" s="79"/>
    </row>
    <row r="127" spans="1:68" ht="14.25" hidden="1" customHeight="1" x14ac:dyDescent="0.25">
      <c r="A127" s="630" t="s">
        <v>114</v>
      </c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0"/>
      <c r="P127" s="630"/>
      <c r="Q127" s="630"/>
      <c r="R127" s="630"/>
      <c r="S127" s="630"/>
      <c r="T127" s="630"/>
      <c r="U127" s="630"/>
      <c r="V127" s="630"/>
      <c r="W127" s="630"/>
      <c r="X127" s="630"/>
      <c r="Y127" s="630"/>
      <c r="Z127" s="630"/>
      <c r="AA127" s="66"/>
      <c r="AB127" s="66"/>
      <c r="AC127" s="80"/>
    </row>
    <row r="128" spans="1:68" ht="27" hidden="1" customHeight="1" x14ac:dyDescent="0.25">
      <c r="A128" s="63" t="s">
        <v>243</v>
      </c>
      <c r="B128" s="63" t="s">
        <v>244</v>
      </c>
      <c r="C128" s="36">
        <v>4301011562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hidden="1" customHeight="1" x14ac:dyDescent="0.25">
      <c r="A129" s="63" t="s">
        <v>243</v>
      </c>
      <c r="B129" s="63" t="s">
        <v>246</v>
      </c>
      <c r="C129" s="36">
        <v>4301011564</v>
      </c>
      <c r="D129" s="631">
        <v>4680115882577</v>
      </c>
      <c r="E129" s="631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3"/>
      <c r="R129" s="633"/>
      <c r="S129" s="633"/>
      <c r="T129" s="63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idden="1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hidden="1" x14ac:dyDescent="0.2">
      <c r="A131" s="638"/>
      <c r="B131" s="638"/>
      <c r="C131" s="638"/>
      <c r="D131" s="638"/>
      <c r="E131" s="638"/>
      <c r="F131" s="638"/>
      <c r="G131" s="638"/>
      <c r="H131" s="638"/>
      <c r="I131" s="638"/>
      <c r="J131" s="638"/>
      <c r="K131" s="638"/>
      <c r="L131" s="638"/>
      <c r="M131" s="638"/>
      <c r="N131" s="638"/>
      <c r="O131" s="639"/>
      <c r="P131" s="635" t="s">
        <v>40</v>
      </c>
      <c r="Q131" s="636"/>
      <c r="R131" s="636"/>
      <c r="S131" s="636"/>
      <c r="T131" s="636"/>
      <c r="U131" s="636"/>
      <c r="V131" s="637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hidden="1" customHeight="1" x14ac:dyDescent="0.25">
      <c r="A132" s="630" t="s">
        <v>78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6"/>
      <c r="AB132" s="66"/>
      <c r="AC132" s="80"/>
    </row>
    <row r="133" spans="1:68" ht="27" hidden="1" customHeight="1" x14ac:dyDescent="0.25">
      <c r="A133" s="63" t="s">
        <v>247</v>
      </c>
      <c r="B133" s="63" t="s">
        <v>248</v>
      </c>
      <c r="C133" s="36">
        <v>4301031235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hidden="1" customHeight="1" x14ac:dyDescent="0.25">
      <c r="A134" s="63" t="s">
        <v>247</v>
      </c>
      <c r="B134" s="63" t="s">
        <v>250</v>
      </c>
      <c r="C134" s="36">
        <v>4301031234</v>
      </c>
      <c r="D134" s="631">
        <v>4680115883444</v>
      </c>
      <c r="E134" s="631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3"/>
      <c r="R134" s="633"/>
      <c r="S134" s="633"/>
      <c r="T134" s="63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hidden="1" x14ac:dyDescent="0.2">
      <c r="A136" s="638"/>
      <c r="B136" s="638"/>
      <c r="C136" s="638"/>
      <c r="D136" s="638"/>
      <c r="E136" s="638"/>
      <c r="F136" s="638"/>
      <c r="G136" s="638"/>
      <c r="H136" s="638"/>
      <c r="I136" s="638"/>
      <c r="J136" s="638"/>
      <c r="K136" s="638"/>
      <c r="L136" s="638"/>
      <c r="M136" s="638"/>
      <c r="N136" s="638"/>
      <c r="O136" s="639"/>
      <c r="P136" s="635" t="s">
        <v>40</v>
      </c>
      <c r="Q136" s="636"/>
      <c r="R136" s="636"/>
      <c r="S136" s="636"/>
      <c r="T136" s="636"/>
      <c r="U136" s="636"/>
      <c r="V136" s="637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630" t="s">
        <v>84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6"/>
      <c r="AB137" s="66"/>
      <c r="AC137" s="80"/>
    </row>
    <row r="138" spans="1:68" ht="16.5" hidden="1" customHeight="1" x14ac:dyDescent="0.25">
      <c r="A138" s="63" t="s">
        <v>251</v>
      </c>
      <c r="B138" s="63" t="s">
        <v>252</v>
      </c>
      <c r="C138" s="36">
        <v>4301051477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hidden="1" customHeight="1" x14ac:dyDescent="0.25">
      <c r="A139" s="63" t="s">
        <v>251</v>
      </c>
      <c r="B139" s="63" t="s">
        <v>253</v>
      </c>
      <c r="C139" s="36">
        <v>4301051476</v>
      </c>
      <c r="D139" s="631">
        <v>4680115882584</v>
      </c>
      <c r="E139" s="631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3"/>
      <c r="R139" s="633"/>
      <c r="S139" s="633"/>
      <c r="T139" s="6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idden="1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hidden="1" x14ac:dyDescent="0.2">
      <c r="A141" s="638"/>
      <c r="B141" s="638"/>
      <c r="C141" s="638"/>
      <c r="D141" s="638"/>
      <c r="E141" s="638"/>
      <c r="F141" s="638"/>
      <c r="G141" s="638"/>
      <c r="H141" s="638"/>
      <c r="I141" s="638"/>
      <c r="J141" s="638"/>
      <c r="K141" s="638"/>
      <c r="L141" s="638"/>
      <c r="M141" s="638"/>
      <c r="N141" s="638"/>
      <c r="O141" s="639"/>
      <c r="P141" s="635" t="s">
        <v>40</v>
      </c>
      <c r="Q141" s="636"/>
      <c r="R141" s="636"/>
      <c r="S141" s="636"/>
      <c r="T141" s="636"/>
      <c r="U141" s="636"/>
      <c r="V141" s="637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hidden="1" customHeight="1" x14ac:dyDescent="0.25">
      <c r="A142" s="629" t="s">
        <v>112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5"/>
      <c r="AB142" s="65"/>
      <c r="AC142" s="79"/>
    </row>
    <row r="143" spans="1:68" ht="14.25" hidden="1" customHeight="1" x14ac:dyDescent="0.25">
      <c r="A143" s="630" t="s">
        <v>114</v>
      </c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0"/>
      <c r="P143" s="630"/>
      <c r="Q143" s="630"/>
      <c r="R143" s="630"/>
      <c r="S143" s="630"/>
      <c r="T143" s="630"/>
      <c r="U143" s="630"/>
      <c r="V143" s="630"/>
      <c r="W143" s="630"/>
      <c r="X143" s="630"/>
      <c r="Y143" s="630"/>
      <c r="Z143" s="630"/>
      <c r="AA143" s="66"/>
      <c r="AB143" s="66"/>
      <c r="AC143" s="80"/>
    </row>
    <row r="144" spans="1:68" ht="27" hidden="1" customHeight="1" x14ac:dyDescent="0.25">
      <c r="A144" s="63" t="s">
        <v>254</v>
      </c>
      <c r="B144" s="63" t="s">
        <v>255</v>
      </c>
      <c r="C144" s="36">
        <v>4301011705</v>
      </c>
      <c r="D144" s="631">
        <v>4607091384604</v>
      </c>
      <c r="E144" s="631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3"/>
      <c r="R144" s="633"/>
      <c r="S144" s="633"/>
      <c r="T144" s="6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hidden="1" x14ac:dyDescent="0.2">
      <c r="A146" s="638"/>
      <c r="B146" s="638"/>
      <c r="C146" s="638"/>
      <c r="D146" s="638"/>
      <c r="E146" s="638"/>
      <c r="F146" s="638"/>
      <c r="G146" s="638"/>
      <c r="H146" s="638"/>
      <c r="I146" s="638"/>
      <c r="J146" s="638"/>
      <c r="K146" s="638"/>
      <c r="L146" s="638"/>
      <c r="M146" s="638"/>
      <c r="N146" s="638"/>
      <c r="O146" s="639"/>
      <c r="P146" s="635" t="s">
        <v>40</v>
      </c>
      <c r="Q146" s="636"/>
      <c r="R146" s="636"/>
      <c r="S146" s="636"/>
      <c r="T146" s="636"/>
      <c r="U146" s="636"/>
      <c r="V146" s="637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630" t="s">
        <v>78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631">
        <v>4607091387667</v>
      </c>
      <c r="E148" s="63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60</v>
      </c>
      <c r="Y148" s="55">
        <f>IFERROR(IF(X148="",0,CEILING((X148/$H148),1)*$H148),"")</f>
        <v>63</v>
      </c>
      <c r="Z148" s="41">
        <f>IFERROR(IF(Y148=0,"",ROUNDUP(Y148/H148,0)*0.01898),"")</f>
        <v>0.13286000000000001</v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63.900000000000006</v>
      </c>
      <c r="BN148" s="78">
        <f>IFERROR(Y148*I148/H148,"0")</f>
        <v>67.094999999999999</v>
      </c>
      <c r="BO148" s="78">
        <f>IFERROR(1/J148*(X148/H148),"0")</f>
        <v>0.10416666666666667</v>
      </c>
      <c r="BP148" s="78">
        <f>IFERROR(1/J148*(Y148/H148),"0")</f>
        <v>0.109375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631">
        <v>4607091387636</v>
      </c>
      <c r="E149" s="63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631">
        <v>4607091382426</v>
      </c>
      <c r="E150" s="63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3"/>
      <c r="R150" s="633"/>
      <c r="S150" s="633"/>
      <c r="T150" s="634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39</v>
      </c>
      <c r="X151" s="43">
        <f>IFERROR(X148/H148,"0")+IFERROR(X149/H149,"0")+IFERROR(X150/H150,"0")</f>
        <v>37.063492063492063</v>
      </c>
      <c r="Y151" s="43">
        <f>IFERROR(Y148/H148,"0")+IFERROR(Y149/H149,"0")+IFERROR(Y150/H150,"0")</f>
        <v>38</v>
      </c>
      <c r="Z151" s="43">
        <f>IFERROR(IF(Z148="",0,Z148),"0")+IFERROR(IF(Z149="",0,Z149),"0")+IFERROR(IF(Z150="",0,Z150),"0")</f>
        <v>0.64641999999999999</v>
      </c>
      <c r="AA151" s="67"/>
      <c r="AB151" s="67"/>
      <c r="AC151" s="67"/>
    </row>
    <row r="152" spans="1:68" x14ac:dyDescent="0.2">
      <c r="A152" s="638"/>
      <c r="B152" s="638"/>
      <c r="C152" s="638"/>
      <c r="D152" s="638"/>
      <c r="E152" s="638"/>
      <c r="F152" s="638"/>
      <c r="G152" s="638"/>
      <c r="H152" s="638"/>
      <c r="I152" s="638"/>
      <c r="J152" s="638"/>
      <c r="K152" s="638"/>
      <c r="L152" s="638"/>
      <c r="M152" s="638"/>
      <c r="N152" s="638"/>
      <c r="O152" s="639"/>
      <c r="P152" s="635" t="s">
        <v>40</v>
      </c>
      <c r="Q152" s="636"/>
      <c r="R152" s="636"/>
      <c r="S152" s="636"/>
      <c r="T152" s="636"/>
      <c r="U152" s="636"/>
      <c r="V152" s="637"/>
      <c r="W152" s="42" t="s">
        <v>0</v>
      </c>
      <c r="X152" s="43">
        <f>IFERROR(SUM(X148:X150),"0")</f>
        <v>305</v>
      </c>
      <c r="Y152" s="43">
        <f>IFERROR(SUM(Y148:Y150),"0")</f>
        <v>313.2</v>
      </c>
      <c r="Z152" s="42"/>
      <c r="AA152" s="67"/>
      <c r="AB152" s="67"/>
      <c r="AC152" s="67"/>
    </row>
    <row r="153" spans="1:68" ht="27.75" hidden="1" customHeight="1" x14ac:dyDescent="0.2">
      <c r="A153" s="628" t="s">
        <v>266</v>
      </c>
      <c r="B153" s="628"/>
      <c r="C153" s="628"/>
      <c r="D153" s="628"/>
      <c r="E153" s="628"/>
      <c r="F153" s="628"/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8"/>
      <c r="AA153" s="54"/>
      <c r="AB153" s="54"/>
      <c r="AC153" s="54"/>
    </row>
    <row r="154" spans="1:68" ht="16.5" hidden="1" customHeight="1" x14ac:dyDescent="0.25">
      <c r="A154" s="629" t="s">
        <v>267</v>
      </c>
      <c r="B154" s="629"/>
      <c r="C154" s="629"/>
      <c r="D154" s="629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Z154" s="629"/>
      <c r="AA154" s="65"/>
      <c r="AB154" s="65"/>
      <c r="AC154" s="79"/>
    </row>
    <row r="155" spans="1:68" ht="14.25" hidden="1" customHeight="1" x14ac:dyDescent="0.25">
      <c r="A155" s="630" t="s">
        <v>150</v>
      </c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630"/>
      <c r="Q155" s="630"/>
      <c r="R155" s="630"/>
      <c r="S155" s="630"/>
      <c r="T155" s="630"/>
      <c r="U155" s="630"/>
      <c r="V155" s="630"/>
      <c r="W155" s="630"/>
      <c r="X155" s="630"/>
      <c r="Y155" s="630"/>
      <c r="Z155" s="630"/>
      <c r="AA155" s="66"/>
      <c r="AB155" s="66"/>
      <c r="AC155" s="80"/>
    </row>
    <row r="156" spans="1:68" ht="27" hidden="1" customHeight="1" x14ac:dyDescent="0.25">
      <c r="A156" s="63" t="s">
        <v>268</v>
      </c>
      <c r="B156" s="63" t="s">
        <v>269</v>
      </c>
      <c r="C156" s="36">
        <v>4301020323</v>
      </c>
      <c r="D156" s="631">
        <v>4680115886223</v>
      </c>
      <c r="E156" s="63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3"/>
      <c r="R156" s="633"/>
      <c r="S156" s="633"/>
      <c r="T156" s="63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638"/>
      <c r="B158" s="638"/>
      <c r="C158" s="638"/>
      <c r="D158" s="638"/>
      <c r="E158" s="638"/>
      <c r="F158" s="638"/>
      <c r="G158" s="638"/>
      <c r="H158" s="638"/>
      <c r="I158" s="638"/>
      <c r="J158" s="638"/>
      <c r="K158" s="638"/>
      <c r="L158" s="638"/>
      <c r="M158" s="638"/>
      <c r="N158" s="638"/>
      <c r="O158" s="639"/>
      <c r="P158" s="635" t="s">
        <v>40</v>
      </c>
      <c r="Q158" s="636"/>
      <c r="R158" s="636"/>
      <c r="S158" s="636"/>
      <c r="T158" s="636"/>
      <c r="U158" s="636"/>
      <c r="V158" s="63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630" t="s">
        <v>78</v>
      </c>
      <c r="B159" s="630"/>
      <c r="C159" s="630"/>
      <c r="D159" s="630"/>
      <c r="E159" s="630"/>
      <c r="F159" s="630"/>
      <c r="G159" s="630"/>
      <c r="H159" s="630"/>
      <c r="I159" s="630"/>
      <c r="J159" s="630"/>
      <c r="K159" s="630"/>
      <c r="L159" s="630"/>
      <c r="M159" s="630"/>
      <c r="N159" s="630"/>
      <c r="O159" s="630"/>
      <c r="P159" s="630"/>
      <c r="Q159" s="630"/>
      <c r="R159" s="630"/>
      <c r="S159" s="630"/>
      <c r="T159" s="630"/>
      <c r="U159" s="630"/>
      <c r="V159" s="630"/>
      <c r="W159" s="630"/>
      <c r="X159" s="630"/>
      <c r="Y159" s="630"/>
      <c r="Z159" s="630"/>
      <c r="AA159" s="66"/>
      <c r="AB159" s="66"/>
      <c r="AC159" s="80"/>
    </row>
    <row r="160" spans="1:68" ht="27" hidden="1" customHeight="1" x14ac:dyDescent="0.25">
      <c r="A160" s="63" t="s">
        <v>271</v>
      </c>
      <c r="B160" s="63" t="s">
        <v>272</v>
      </c>
      <c r="C160" s="36">
        <v>4301031191</v>
      </c>
      <c r="D160" s="631">
        <v>4680115880993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274</v>
      </c>
      <c r="B161" s="63" t="s">
        <v>275</v>
      </c>
      <c r="C161" s="36">
        <v>4301031204</v>
      </c>
      <c r="D161" s="631">
        <v>4680115881761</v>
      </c>
      <c r="E161" s="63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277</v>
      </c>
      <c r="B162" s="63" t="s">
        <v>278</v>
      </c>
      <c r="C162" s="36">
        <v>4301031201</v>
      </c>
      <c r="D162" s="631">
        <v>4680115881563</v>
      </c>
      <c r="E162" s="63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4301031199</v>
      </c>
      <c r="D163" s="631">
        <v>4680115880986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4301031205</v>
      </c>
      <c r="D164" s="631">
        <v>4680115881785</v>
      </c>
      <c r="E164" s="63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4301031399</v>
      </c>
      <c r="D165" s="631">
        <v>4680115886537</v>
      </c>
      <c r="E165" s="63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287</v>
      </c>
      <c r="B166" s="63" t="s">
        <v>288</v>
      </c>
      <c r="C166" s="36">
        <v>4301031202</v>
      </c>
      <c r="D166" s="631">
        <v>4680115881679</v>
      </c>
      <c r="E166" s="63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4301031158</v>
      </c>
      <c r="D167" s="631">
        <v>4680115880191</v>
      </c>
      <c r="E167" s="63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4301031245</v>
      </c>
      <c r="D168" s="631">
        <v>4680115883963</v>
      </c>
      <c r="E168" s="63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3"/>
      <c r="R168" s="633"/>
      <c r="S168" s="633"/>
      <c r="T168" s="63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hidden="1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hidden="1" x14ac:dyDescent="0.2">
      <c r="A170" s="638"/>
      <c r="B170" s="638"/>
      <c r="C170" s="638"/>
      <c r="D170" s="638"/>
      <c r="E170" s="638"/>
      <c r="F170" s="638"/>
      <c r="G170" s="638"/>
      <c r="H170" s="638"/>
      <c r="I170" s="638"/>
      <c r="J170" s="638"/>
      <c r="K170" s="638"/>
      <c r="L170" s="638"/>
      <c r="M170" s="638"/>
      <c r="N170" s="638"/>
      <c r="O170" s="639"/>
      <c r="P170" s="635" t="s">
        <v>40</v>
      </c>
      <c r="Q170" s="636"/>
      <c r="R170" s="636"/>
      <c r="S170" s="636"/>
      <c r="T170" s="636"/>
      <c r="U170" s="636"/>
      <c r="V170" s="63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hidden="1" customHeight="1" x14ac:dyDescent="0.25">
      <c r="A171" s="630" t="s">
        <v>106</v>
      </c>
      <c r="B171" s="630"/>
      <c r="C171" s="630"/>
      <c r="D171" s="630"/>
      <c r="E171" s="630"/>
      <c r="F171" s="630"/>
      <c r="G171" s="630"/>
      <c r="H171" s="630"/>
      <c r="I171" s="630"/>
      <c r="J171" s="630"/>
      <c r="K171" s="630"/>
      <c r="L171" s="630"/>
      <c r="M171" s="630"/>
      <c r="N171" s="630"/>
      <c r="O171" s="630"/>
      <c r="P171" s="630"/>
      <c r="Q171" s="630"/>
      <c r="R171" s="630"/>
      <c r="S171" s="630"/>
      <c r="T171" s="630"/>
      <c r="U171" s="630"/>
      <c r="V171" s="630"/>
      <c r="W171" s="630"/>
      <c r="X171" s="630"/>
      <c r="Y171" s="630"/>
      <c r="Z171" s="630"/>
      <c r="AA171" s="66"/>
      <c r="AB171" s="66"/>
      <c r="AC171" s="80"/>
    </row>
    <row r="172" spans="1:68" ht="27" hidden="1" customHeight="1" x14ac:dyDescent="0.25">
      <c r="A172" s="63" t="s">
        <v>294</v>
      </c>
      <c r="B172" s="63" t="s">
        <v>295</v>
      </c>
      <c r="C172" s="36">
        <v>4301032053</v>
      </c>
      <c r="D172" s="631">
        <v>4680115886780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299</v>
      </c>
      <c r="B173" s="63" t="s">
        <v>300</v>
      </c>
      <c r="C173" s="36">
        <v>4301032051</v>
      </c>
      <c r="D173" s="631">
        <v>4680115886742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302</v>
      </c>
      <c r="B174" s="63" t="s">
        <v>303</v>
      </c>
      <c r="C174" s="36">
        <v>4301032052</v>
      </c>
      <c r="D174" s="631">
        <v>4680115886766</v>
      </c>
      <c r="E174" s="63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3"/>
      <c r="R174" s="633"/>
      <c r="S174" s="633"/>
      <c r="T174" s="63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638"/>
      <c r="B176" s="638"/>
      <c r="C176" s="638"/>
      <c r="D176" s="638"/>
      <c r="E176" s="638"/>
      <c r="F176" s="638"/>
      <c r="G176" s="638"/>
      <c r="H176" s="638"/>
      <c r="I176" s="638"/>
      <c r="J176" s="638"/>
      <c r="K176" s="638"/>
      <c r="L176" s="638"/>
      <c r="M176" s="638"/>
      <c r="N176" s="638"/>
      <c r="O176" s="639"/>
      <c r="P176" s="635" t="s">
        <v>40</v>
      </c>
      <c r="Q176" s="636"/>
      <c r="R176" s="636"/>
      <c r="S176" s="636"/>
      <c r="T176" s="636"/>
      <c r="U176" s="636"/>
      <c r="V176" s="63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630" t="s">
        <v>304</v>
      </c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0"/>
      <c r="P177" s="630"/>
      <c r="Q177" s="630"/>
      <c r="R177" s="630"/>
      <c r="S177" s="630"/>
      <c r="T177" s="630"/>
      <c r="U177" s="630"/>
      <c r="V177" s="630"/>
      <c r="W177" s="630"/>
      <c r="X177" s="630"/>
      <c r="Y177" s="630"/>
      <c r="Z177" s="630"/>
      <c r="AA177" s="66"/>
      <c r="AB177" s="66"/>
      <c r="AC177" s="80"/>
    </row>
    <row r="178" spans="1:68" ht="27" hidden="1" customHeight="1" x14ac:dyDescent="0.25">
      <c r="A178" s="63" t="s">
        <v>305</v>
      </c>
      <c r="B178" s="63" t="s">
        <v>306</v>
      </c>
      <c r="C178" s="36">
        <v>4301170013</v>
      </c>
      <c r="D178" s="631">
        <v>4680115886797</v>
      </c>
      <c r="E178" s="63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3"/>
      <c r="R178" s="633"/>
      <c r="S178" s="633"/>
      <c r="T178" s="63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638"/>
      <c r="B180" s="638"/>
      <c r="C180" s="638"/>
      <c r="D180" s="638"/>
      <c r="E180" s="638"/>
      <c r="F180" s="638"/>
      <c r="G180" s="638"/>
      <c r="H180" s="638"/>
      <c r="I180" s="638"/>
      <c r="J180" s="638"/>
      <c r="K180" s="638"/>
      <c r="L180" s="638"/>
      <c r="M180" s="638"/>
      <c r="N180" s="638"/>
      <c r="O180" s="639"/>
      <c r="P180" s="635" t="s">
        <v>40</v>
      </c>
      <c r="Q180" s="636"/>
      <c r="R180" s="636"/>
      <c r="S180" s="636"/>
      <c r="T180" s="636"/>
      <c r="U180" s="636"/>
      <c r="V180" s="63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629" t="s">
        <v>307</v>
      </c>
      <c r="B181" s="629"/>
      <c r="C181" s="629"/>
      <c r="D181" s="629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Z181" s="629"/>
      <c r="AA181" s="65"/>
      <c r="AB181" s="65"/>
      <c r="AC181" s="79"/>
    </row>
    <row r="182" spans="1:68" ht="14.25" hidden="1" customHeight="1" x14ac:dyDescent="0.25">
      <c r="A182" s="630" t="s">
        <v>114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6"/>
      <c r="AB182" s="66"/>
      <c r="AC182" s="80"/>
    </row>
    <row r="183" spans="1:68" ht="16.5" hidden="1" customHeight="1" x14ac:dyDescent="0.25">
      <c r="A183" s="63" t="s">
        <v>308</v>
      </c>
      <c r="B183" s="63" t="s">
        <v>309</v>
      </c>
      <c r="C183" s="36">
        <v>4301011450</v>
      </c>
      <c r="D183" s="631">
        <v>4680115881402</v>
      </c>
      <c r="E183" s="63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311</v>
      </c>
      <c r="B184" s="63" t="s">
        <v>312</v>
      </c>
      <c r="C184" s="36">
        <v>4301011768</v>
      </c>
      <c r="D184" s="631">
        <v>4680115881396</v>
      </c>
      <c r="E184" s="63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3"/>
      <c r="R184" s="633"/>
      <c r="S184" s="633"/>
      <c r="T184" s="63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638"/>
      <c r="B186" s="638"/>
      <c r="C186" s="638"/>
      <c r="D186" s="638"/>
      <c r="E186" s="638"/>
      <c r="F186" s="638"/>
      <c r="G186" s="638"/>
      <c r="H186" s="638"/>
      <c r="I186" s="638"/>
      <c r="J186" s="638"/>
      <c r="K186" s="638"/>
      <c r="L186" s="638"/>
      <c r="M186" s="638"/>
      <c r="N186" s="638"/>
      <c r="O186" s="639"/>
      <c r="P186" s="635" t="s">
        <v>40</v>
      </c>
      <c r="Q186" s="636"/>
      <c r="R186" s="636"/>
      <c r="S186" s="636"/>
      <c r="T186" s="636"/>
      <c r="U186" s="636"/>
      <c r="V186" s="63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630" t="s">
        <v>150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6"/>
      <c r="AB187" s="66"/>
      <c r="AC187" s="80"/>
    </row>
    <row r="188" spans="1:68" ht="16.5" hidden="1" customHeight="1" x14ac:dyDescent="0.25">
      <c r="A188" s="63" t="s">
        <v>313</v>
      </c>
      <c r="B188" s="63" t="s">
        <v>314</v>
      </c>
      <c r="C188" s="36">
        <v>4301020262</v>
      </c>
      <c r="D188" s="631">
        <v>4680115882935</v>
      </c>
      <c r="E188" s="63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316</v>
      </c>
      <c r="B189" s="63" t="s">
        <v>317</v>
      </c>
      <c r="C189" s="36">
        <v>4301020220</v>
      </c>
      <c r="D189" s="631">
        <v>4680115880764</v>
      </c>
      <c r="E189" s="63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3"/>
      <c r="R189" s="633"/>
      <c r="S189" s="633"/>
      <c r="T189" s="6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38"/>
      <c r="B191" s="638"/>
      <c r="C191" s="638"/>
      <c r="D191" s="638"/>
      <c r="E191" s="638"/>
      <c r="F191" s="638"/>
      <c r="G191" s="638"/>
      <c r="H191" s="638"/>
      <c r="I191" s="638"/>
      <c r="J191" s="638"/>
      <c r="K191" s="638"/>
      <c r="L191" s="638"/>
      <c r="M191" s="638"/>
      <c r="N191" s="638"/>
      <c r="O191" s="639"/>
      <c r="P191" s="635" t="s">
        <v>40</v>
      </c>
      <c r="Q191" s="636"/>
      <c r="R191" s="636"/>
      <c r="S191" s="636"/>
      <c r="T191" s="636"/>
      <c r="U191" s="636"/>
      <c r="V191" s="63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30" t="s">
        <v>78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631">
        <v>4680115882683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631">
        <v>4680115882690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1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103.88888888888889</v>
      </c>
      <c r="BN194" s="78">
        <f t="shared" si="18"/>
        <v>106.59000000000002</v>
      </c>
      <c r="BO194" s="78">
        <f t="shared" si="19"/>
        <v>0.14029180695847362</v>
      </c>
      <c r="BP194" s="78">
        <f t="shared" si="20"/>
        <v>0.14393939393939395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631">
        <v>4680115882669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si="16"/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207.77777777777777</v>
      </c>
      <c r="BN195" s="78">
        <f t="shared" si="18"/>
        <v>213.18000000000004</v>
      </c>
      <c r="BO195" s="78">
        <f t="shared" si="19"/>
        <v>0.28058361391694725</v>
      </c>
      <c r="BP195" s="78">
        <f t="shared" si="20"/>
        <v>0.2878787878787879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631">
        <v>4680115882676</v>
      </c>
      <c r="E196" s="63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16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103.88888888888889</v>
      </c>
      <c r="BN196" s="78">
        <f t="shared" si="18"/>
        <v>106.59000000000002</v>
      </c>
      <c r="BO196" s="78">
        <f t="shared" si="19"/>
        <v>0.14029180695847362</v>
      </c>
      <c r="BP196" s="78">
        <f t="shared" si="20"/>
        <v>0.14393939393939395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4301031223</v>
      </c>
      <c r="D197" s="631">
        <v>4680115884014</v>
      </c>
      <c r="E197" s="63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4301031222</v>
      </c>
      <c r="D198" s="631">
        <v>4680115884007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4301031229</v>
      </c>
      <c r="D199" s="631">
        <v>4680115884038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4301031225</v>
      </c>
      <c r="D200" s="631">
        <v>4680115884021</v>
      </c>
      <c r="E200" s="63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3"/>
      <c r="R200" s="633"/>
      <c r="S200" s="633"/>
      <c r="T200" s="6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111.11111111111111</v>
      </c>
      <c r="Y201" s="43">
        <f>IFERROR(Y193/H193,"0")+IFERROR(Y194/H194,"0")+IFERROR(Y195/H195,"0")+IFERROR(Y196/H196,"0")+IFERROR(Y197/H197,"0")+IFERROR(Y198/H198,"0")+IFERROR(Y199/H199,"0")+IFERROR(Y200/H200,"0")</f>
        <v>114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1.0282800000000001</v>
      </c>
      <c r="AA201" s="67"/>
      <c r="AB201" s="67"/>
      <c r="AC201" s="67"/>
    </row>
    <row r="202" spans="1:68" x14ac:dyDescent="0.2">
      <c r="A202" s="638"/>
      <c r="B202" s="638"/>
      <c r="C202" s="638"/>
      <c r="D202" s="638"/>
      <c r="E202" s="638"/>
      <c r="F202" s="638"/>
      <c r="G202" s="638"/>
      <c r="H202" s="638"/>
      <c r="I202" s="638"/>
      <c r="J202" s="638"/>
      <c r="K202" s="638"/>
      <c r="L202" s="638"/>
      <c r="M202" s="638"/>
      <c r="N202" s="638"/>
      <c r="O202" s="639"/>
      <c r="P202" s="635" t="s">
        <v>40</v>
      </c>
      <c r="Q202" s="636"/>
      <c r="R202" s="636"/>
      <c r="S202" s="636"/>
      <c r="T202" s="636"/>
      <c r="U202" s="636"/>
      <c r="V202" s="637"/>
      <c r="W202" s="42" t="s">
        <v>0</v>
      </c>
      <c r="X202" s="43">
        <f>IFERROR(SUM(X193:X200),"0")</f>
        <v>600</v>
      </c>
      <c r="Y202" s="43">
        <f>IFERROR(SUM(Y193:Y200),"0")</f>
        <v>615.6</v>
      </c>
      <c r="Z202" s="42"/>
      <c r="AA202" s="67"/>
      <c r="AB202" s="67"/>
      <c r="AC202" s="67"/>
    </row>
    <row r="203" spans="1:68" ht="14.25" hidden="1" customHeight="1" x14ac:dyDescent="0.25">
      <c r="A203" s="630" t="s">
        <v>84</v>
      </c>
      <c r="B203" s="630"/>
      <c r="C203" s="630"/>
      <c r="D203" s="630"/>
      <c r="E203" s="630"/>
      <c r="F203" s="630"/>
      <c r="G203" s="630"/>
      <c r="H203" s="630"/>
      <c r="I203" s="630"/>
      <c r="J203" s="630"/>
      <c r="K203" s="630"/>
      <c r="L203" s="630"/>
      <c r="M203" s="630"/>
      <c r="N203" s="630"/>
      <c r="O203" s="630"/>
      <c r="P203" s="630"/>
      <c r="Q203" s="630"/>
      <c r="R203" s="630"/>
      <c r="S203" s="630"/>
      <c r="T203" s="630"/>
      <c r="U203" s="630"/>
      <c r="V203" s="630"/>
      <c r="W203" s="630"/>
      <c r="X203" s="630"/>
      <c r="Y203" s="630"/>
      <c r="Z203" s="630"/>
      <c r="AA203" s="66"/>
      <c r="AB203" s="66"/>
      <c r="AC203" s="80"/>
    </row>
    <row r="204" spans="1:68" ht="27" hidden="1" customHeight="1" x14ac:dyDescent="0.25">
      <c r="A204" s="63" t="s">
        <v>338</v>
      </c>
      <c r="B204" s="63" t="s">
        <v>339</v>
      </c>
      <c r="C204" s="36">
        <v>4301051408</v>
      </c>
      <c r="D204" s="631">
        <v>4680115881594</v>
      </c>
      <c r="E204" s="63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341</v>
      </c>
      <c r="B205" s="63" t="s">
        <v>342</v>
      </c>
      <c r="C205" s="36">
        <v>4301051411</v>
      </c>
      <c r="D205" s="631">
        <v>4680115881617</v>
      </c>
      <c r="E205" s="63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hidden="1" customHeight="1" x14ac:dyDescent="0.25">
      <c r="A206" s="63" t="s">
        <v>344</v>
      </c>
      <c r="B206" s="63" t="s">
        <v>345</v>
      </c>
      <c r="C206" s="36">
        <v>4301051656</v>
      </c>
      <c r="D206" s="631">
        <v>4680115880573</v>
      </c>
      <c r="E206" s="63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4301051407</v>
      </c>
      <c r="D207" s="631">
        <v>4680115882195</v>
      </c>
      <c r="E207" s="63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349</v>
      </c>
      <c r="B208" s="63" t="s">
        <v>350</v>
      </c>
      <c r="C208" s="36">
        <v>4301051752</v>
      </c>
      <c r="D208" s="631">
        <v>4680115882607</v>
      </c>
      <c r="E208" s="63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4301051666</v>
      </c>
      <c r="D209" s="631">
        <v>4680115880092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4301051668</v>
      </c>
      <c r="D210" s="631">
        <v>4680115880221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4301051945</v>
      </c>
      <c r="D211" s="631">
        <v>4680115880504</v>
      </c>
      <c r="E211" s="63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4301051410</v>
      </c>
      <c r="D212" s="631">
        <v>4680115882164</v>
      </c>
      <c r="E212" s="63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3"/>
      <c r="R212" s="633"/>
      <c r="S212" s="633"/>
      <c r="T212" s="63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idden="1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hidden="1" x14ac:dyDescent="0.2">
      <c r="A214" s="638"/>
      <c r="B214" s="638"/>
      <c r="C214" s="638"/>
      <c r="D214" s="638"/>
      <c r="E214" s="638"/>
      <c r="F214" s="638"/>
      <c r="G214" s="638"/>
      <c r="H214" s="638"/>
      <c r="I214" s="638"/>
      <c r="J214" s="638"/>
      <c r="K214" s="638"/>
      <c r="L214" s="638"/>
      <c r="M214" s="638"/>
      <c r="N214" s="638"/>
      <c r="O214" s="639"/>
      <c r="P214" s="635" t="s">
        <v>40</v>
      </c>
      <c r="Q214" s="636"/>
      <c r="R214" s="636"/>
      <c r="S214" s="636"/>
      <c r="T214" s="636"/>
      <c r="U214" s="636"/>
      <c r="V214" s="63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630" t="s">
        <v>180</v>
      </c>
      <c r="B215" s="630"/>
      <c r="C215" s="630"/>
      <c r="D215" s="630"/>
      <c r="E215" s="630"/>
      <c r="F215" s="630"/>
      <c r="G215" s="630"/>
      <c r="H215" s="630"/>
      <c r="I215" s="630"/>
      <c r="J215" s="630"/>
      <c r="K215" s="630"/>
      <c r="L215" s="630"/>
      <c r="M215" s="630"/>
      <c r="N215" s="630"/>
      <c r="O215" s="630"/>
      <c r="P215" s="630"/>
      <c r="Q215" s="630"/>
      <c r="R215" s="630"/>
      <c r="S215" s="630"/>
      <c r="T215" s="630"/>
      <c r="U215" s="630"/>
      <c r="V215" s="630"/>
      <c r="W215" s="630"/>
      <c r="X215" s="630"/>
      <c r="Y215" s="630"/>
      <c r="Z215" s="630"/>
      <c r="AA215" s="66"/>
      <c r="AB215" s="66"/>
      <c r="AC215" s="80"/>
    </row>
    <row r="216" spans="1:68" ht="27" hidden="1" customHeight="1" x14ac:dyDescent="0.25">
      <c r="A216" s="63" t="s">
        <v>361</v>
      </c>
      <c r="B216" s="63" t="s">
        <v>362</v>
      </c>
      <c r="C216" s="36">
        <v>4301060463</v>
      </c>
      <c r="D216" s="631">
        <v>4680115880818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hidden="1" customHeight="1" x14ac:dyDescent="0.25">
      <c r="A217" s="63" t="s">
        <v>364</v>
      </c>
      <c r="B217" s="63" t="s">
        <v>365</v>
      </c>
      <c r="C217" s="36">
        <v>4301060389</v>
      </c>
      <c r="D217" s="631">
        <v>4680115880801</v>
      </c>
      <c r="E217" s="6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3"/>
      <c r="R217" s="633"/>
      <c r="S217" s="633"/>
      <c r="T217" s="63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hidden="1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638"/>
      <c r="B219" s="638"/>
      <c r="C219" s="638"/>
      <c r="D219" s="638"/>
      <c r="E219" s="638"/>
      <c r="F219" s="638"/>
      <c r="G219" s="638"/>
      <c r="H219" s="638"/>
      <c r="I219" s="638"/>
      <c r="J219" s="638"/>
      <c r="K219" s="638"/>
      <c r="L219" s="638"/>
      <c r="M219" s="638"/>
      <c r="N219" s="638"/>
      <c r="O219" s="639"/>
      <c r="P219" s="635" t="s">
        <v>40</v>
      </c>
      <c r="Q219" s="636"/>
      <c r="R219" s="636"/>
      <c r="S219" s="636"/>
      <c r="T219" s="636"/>
      <c r="U219" s="636"/>
      <c r="V219" s="63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hidden="1" customHeight="1" x14ac:dyDescent="0.25">
      <c r="A220" s="629" t="s">
        <v>367</v>
      </c>
      <c r="B220" s="629"/>
      <c r="C220" s="629"/>
      <c r="D220" s="629"/>
      <c r="E220" s="629"/>
      <c r="F220" s="629"/>
      <c r="G220" s="629"/>
      <c r="H220" s="629"/>
      <c r="I220" s="629"/>
      <c r="J220" s="629"/>
      <c r="K220" s="629"/>
      <c r="L220" s="629"/>
      <c r="M220" s="629"/>
      <c r="N220" s="629"/>
      <c r="O220" s="629"/>
      <c r="P220" s="629"/>
      <c r="Q220" s="629"/>
      <c r="R220" s="629"/>
      <c r="S220" s="629"/>
      <c r="T220" s="629"/>
      <c r="U220" s="629"/>
      <c r="V220" s="629"/>
      <c r="W220" s="629"/>
      <c r="X220" s="629"/>
      <c r="Y220" s="629"/>
      <c r="Z220" s="629"/>
      <c r="AA220" s="65"/>
      <c r="AB220" s="65"/>
      <c r="AC220" s="79"/>
    </row>
    <row r="221" spans="1:68" ht="14.25" hidden="1" customHeight="1" x14ac:dyDescent="0.25">
      <c r="A221" s="630" t="s">
        <v>114</v>
      </c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0"/>
      <c r="P221" s="630"/>
      <c r="Q221" s="630"/>
      <c r="R221" s="630"/>
      <c r="S221" s="630"/>
      <c r="T221" s="630"/>
      <c r="U221" s="630"/>
      <c r="V221" s="630"/>
      <c r="W221" s="630"/>
      <c r="X221" s="630"/>
      <c r="Y221" s="630"/>
      <c r="Z221" s="630"/>
      <c r="AA221" s="66"/>
      <c r="AB221" s="66"/>
      <c r="AC221" s="80"/>
    </row>
    <row r="222" spans="1:68" ht="27" hidden="1" customHeight="1" x14ac:dyDescent="0.25">
      <c r="A222" s="63" t="s">
        <v>368</v>
      </c>
      <c r="B222" s="63" t="s">
        <v>369</v>
      </c>
      <c r="C222" s="36">
        <v>4301011826</v>
      </c>
      <c r="D222" s="631">
        <v>4680115884137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371</v>
      </c>
      <c r="B223" s="63" t="s">
        <v>372</v>
      </c>
      <c r="C223" s="36">
        <v>4301011724</v>
      </c>
      <c r="D223" s="631">
        <v>4680115884236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374</v>
      </c>
      <c r="B224" s="63" t="s">
        <v>375</v>
      </c>
      <c r="C224" s="36">
        <v>4301011721</v>
      </c>
      <c r="D224" s="631">
        <v>4680115884175</v>
      </c>
      <c r="E224" s="63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377</v>
      </c>
      <c r="B226" s="63" t="s">
        <v>379</v>
      </c>
      <c r="C226" s="36">
        <v>4301012196</v>
      </c>
      <c r="D226" s="631">
        <v>4680115884144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">
        <v>380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381</v>
      </c>
      <c r="B227" s="63" t="s">
        <v>382</v>
      </c>
      <c r="C227" s="36">
        <v>4301012149</v>
      </c>
      <c r="D227" s="631">
        <v>4680115886551</v>
      </c>
      <c r="E227" s="63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4301011726</v>
      </c>
      <c r="D228" s="631">
        <v>4680115884182</v>
      </c>
      <c r="E228" s="63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386</v>
      </c>
      <c r="B230" s="63" t="s">
        <v>389</v>
      </c>
      <c r="C230" s="36">
        <v>4301012195</v>
      </c>
      <c r="D230" s="631">
        <v>4680115884205</v>
      </c>
      <c r="E230" s="63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6" t="s">
        <v>390</v>
      </c>
      <c r="Q230" s="633"/>
      <c r="R230" s="633"/>
      <c r="S230" s="633"/>
      <c r="T230" s="63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38"/>
      <c r="B232" s="638"/>
      <c r="C232" s="638"/>
      <c r="D232" s="638"/>
      <c r="E232" s="638"/>
      <c r="F232" s="638"/>
      <c r="G232" s="638"/>
      <c r="H232" s="638"/>
      <c r="I232" s="638"/>
      <c r="J232" s="638"/>
      <c r="K232" s="638"/>
      <c r="L232" s="638"/>
      <c r="M232" s="638"/>
      <c r="N232" s="638"/>
      <c r="O232" s="639"/>
      <c r="P232" s="635" t="s">
        <v>40</v>
      </c>
      <c r="Q232" s="636"/>
      <c r="R232" s="636"/>
      <c r="S232" s="636"/>
      <c r="T232" s="636"/>
      <c r="U232" s="636"/>
      <c r="V232" s="63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0" t="s">
        <v>150</v>
      </c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0"/>
      <c r="P233" s="630"/>
      <c r="Q233" s="630"/>
      <c r="R233" s="630"/>
      <c r="S233" s="630"/>
      <c r="T233" s="630"/>
      <c r="U233" s="630"/>
      <c r="V233" s="630"/>
      <c r="W233" s="630"/>
      <c r="X233" s="630"/>
      <c r="Y233" s="630"/>
      <c r="Z233" s="630"/>
      <c r="AA233" s="66"/>
      <c r="AB233" s="66"/>
      <c r="AC233" s="80"/>
    </row>
    <row r="234" spans="1:68" ht="27" hidden="1" customHeight="1" x14ac:dyDescent="0.25">
      <c r="A234" s="63" t="s">
        <v>391</v>
      </c>
      <c r="B234" s="63" t="s">
        <v>392</v>
      </c>
      <c r="C234" s="36">
        <v>4301020377</v>
      </c>
      <c r="D234" s="631">
        <v>4680115885981</v>
      </c>
      <c r="E234" s="63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3"/>
      <c r="R234" s="633"/>
      <c r="S234" s="633"/>
      <c r="T234" s="63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38"/>
      <c r="B236" s="638"/>
      <c r="C236" s="638"/>
      <c r="D236" s="638"/>
      <c r="E236" s="638"/>
      <c r="F236" s="638"/>
      <c r="G236" s="638"/>
      <c r="H236" s="638"/>
      <c r="I236" s="638"/>
      <c r="J236" s="638"/>
      <c r="K236" s="638"/>
      <c r="L236" s="638"/>
      <c r="M236" s="638"/>
      <c r="N236" s="638"/>
      <c r="O236" s="639"/>
      <c r="P236" s="635" t="s">
        <v>40</v>
      </c>
      <c r="Q236" s="636"/>
      <c r="R236" s="636"/>
      <c r="S236" s="636"/>
      <c r="T236" s="636"/>
      <c r="U236" s="636"/>
      <c r="V236" s="63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0" t="s">
        <v>394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6"/>
      <c r="AB237" s="66"/>
      <c r="AC237" s="80"/>
    </row>
    <row r="238" spans="1:68" ht="27" hidden="1" customHeight="1" x14ac:dyDescent="0.25">
      <c r="A238" s="63" t="s">
        <v>395</v>
      </c>
      <c r="B238" s="63" t="s">
        <v>396</v>
      </c>
      <c r="C238" s="36">
        <v>4301040362</v>
      </c>
      <c r="D238" s="631">
        <v>4680115886803</v>
      </c>
      <c r="E238" s="63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8" t="s">
        <v>397</v>
      </c>
      <c r="Q238" s="633"/>
      <c r="R238" s="633"/>
      <c r="S238" s="633"/>
      <c r="T238" s="63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38"/>
      <c r="B240" s="638"/>
      <c r="C240" s="638"/>
      <c r="D240" s="638"/>
      <c r="E240" s="638"/>
      <c r="F240" s="638"/>
      <c r="G240" s="638"/>
      <c r="H240" s="638"/>
      <c r="I240" s="638"/>
      <c r="J240" s="638"/>
      <c r="K240" s="638"/>
      <c r="L240" s="638"/>
      <c r="M240" s="638"/>
      <c r="N240" s="638"/>
      <c r="O240" s="639"/>
      <c r="P240" s="635" t="s">
        <v>40</v>
      </c>
      <c r="Q240" s="636"/>
      <c r="R240" s="636"/>
      <c r="S240" s="636"/>
      <c r="T240" s="636"/>
      <c r="U240" s="636"/>
      <c r="V240" s="63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0" t="s">
        <v>399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6"/>
      <c r="AB241" s="66"/>
      <c r="AC241" s="80"/>
    </row>
    <row r="242" spans="1:68" ht="27" hidden="1" customHeight="1" x14ac:dyDescent="0.25">
      <c r="A242" s="63" t="s">
        <v>400</v>
      </c>
      <c r="B242" s="63" t="s">
        <v>401</v>
      </c>
      <c r="C242" s="36">
        <v>4301041004</v>
      </c>
      <c r="D242" s="631">
        <v>4680115886704</v>
      </c>
      <c r="E242" s="63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403</v>
      </c>
      <c r="B243" s="63" t="s">
        <v>404</v>
      </c>
      <c r="C243" s="36">
        <v>4301041008</v>
      </c>
      <c r="D243" s="631">
        <v>4680115886681</v>
      </c>
      <c r="E243" s="63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50" t="s">
        <v>405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406</v>
      </c>
      <c r="B244" s="63" t="s">
        <v>407</v>
      </c>
      <c r="C244" s="36">
        <v>4301041007</v>
      </c>
      <c r="D244" s="631">
        <v>4680115886735</v>
      </c>
      <c r="E244" s="63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3"/>
      <c r="R244" s="633"/>
      <c r="S244" s="633"/>
      <c r="T244" s="63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408</v>
      </c>
      <c r="B245" s="63" t="s">
        <v>409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hidden="1" customHeight="1" x14ac:dyDescent="0.25">
      <c r="A248" s="629" t="s">
        <v>410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hidden="1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hidden="1" customHeight="1" x14ac:dyDescent="0.25">
      <c r="A251" s="63" t="s">
        <v>414</v>
      </c>
      <c r="B251" s="63" t="s">
        <v>415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417</v>
      </c>
      <c r="B252" s="63" t="s">
        <v>418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40</v>
      </c>
      <c r="Z253" s="41">
        <f>IFERROR(IF(Y253=0,"",ROUNDUP(Y253/H253,0)*0.00902),"")</f>
        <v>9.0200000000000002E-2</v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42.1</v>
      </c>
      <c r="BN253" s="78">
        <f>IFERROR(Y253*I253/H253,"0")</f>
        <v>42.1</v>
      </c>
      <c r="BO253" s="78">
        <f>IFERROR(1/J253*(X253/H253),"0")</f>
        <v>7.575757575757576E-2</v>
      </c>
      <c r="BP253" s="78">
        <f>IFERROR(1/J253*(Y253/H253),"0")</f>
        <v>7.575757575757576E-2</v>
      </c>
    </row>
    <row r="254" spans="1:68" ht="37.5" hidden="1" customHeight="1" x14ac:dyDescent="0.25">
      <c r="A254" s="63" t="s">
        <v>423</v>
      </c>
      <c r="B254" s="63" t="s">
        <v>424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19.25925925925926</v>
      </c>
      <c r="Y255" s="43">
        <f>IFERROR(Y250/H250,"0")+IFERROR(Y251/H251,"0")+IFERROR(Y252/H252,"0")+IFERROR(Y253/H253,"0")+IFERROR(Y254/H254,"0")</f>
        <v>20</v>
      </c>
      <c r="Z255" s="43">
        <f>IFERROR(IF(Z250="",0,Z250),"0")+IFERROR(IF(Z251="",0,Z251),"0")+IFERROR(IF(Z252="",0,Z252),"0")+IFERROR(IF(Z253="",0,Z253),"0")+IFERROR(IF(Z254="",0,Z254),"0")</f>
        <v>0.28000000000000003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140</v>
      </c>
      <c r="Y256" s="43">
        <f>IFERROR(SUM(Y250:Y254),"0")</f>
        <v>148</v>
      </c>
      <c r="Z256" s="42"/>
      <c r="AA256" s="67"/>
      <c r="AB256" s="67"/>
      <c r="AC256" s="67"/>
    </row>
    <row r="257" spans="1:68" ht="16.5" hidden="1" customHeight="1" x14ac:dyDescent="0.25">
      <c r="A257" s="629" t="s">
        <v>426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hidden="1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hidden="1" customHeight="1" x14ac:dyDescent="0.25">
      <c r="A259" s="63" t="s">
        <v>427</v>
      </c>
      <c r="B259" s="63" t="s">
        <v>428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429</v>
      </c>
      <c r="B260" s="63" t="s">
        <v>430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431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436</v>
      </c>
      <c r="B262" s="63" t="s">
        <v>437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438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629" t="s">
        <v>440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hidden="1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hidden="1" customHeight="1" x14ac:dyDescent="0.25">
      <c r="A267" s="63" t="s">
        <v>441</v>
      </c>
      <c r="B267" s="63" t="s">
        <v>442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444</v>
      </c>
      <c r="B268" s="63" t="s">
        <v>445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447</v>
      </c>
      <c r="B269" s="63" t="s">
        <v>448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629" t="s">
        <v>450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hidden="1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hidden="1" customHeight="1" x14ac:dyDescent="0.25">
      <c r="A274" s="63" t="s">
        <v>451</v>
      </c>
      <c r="B274" s="63" t="s">
        <v>452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hidden="1" customHeight="1" x14ac:dyDescent="0.25">
      <c r="A278" s="63" t="s">
        <v>454</v>
      </c>
      <c r="B278" s="63" t="s">
        <v>455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629" t="s">
        <v>457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hidden="1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hidden="1" customHeight="1" x14ac:dyDescent="0.25">
      <c r="A283" s="63" t="s">
        <v>458</v>
      </c>
      <c r="B283" s="63" t="s">
        <v>459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29" t="s">
        <v>462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hidden="1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600</v>
      </c>
      <c r="Y288" s="55">
        <f t="shared" ref="Y288:Y293" si="33">IFERROR(IF(X288="",0,CEILING((X288/$H288),1)*$H288),"")</f>
        <v>604.80000000000007</v>
      </c>
      <c r="Z288" s="41">
        <f>IFERROR(IF(Y288=0,"",ROUNDUP(Y288/H288,0)*0.01898),"")</f>
        <v>1.06288</v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624.16666666666663</v>
      </c>
      <c r="BN288" s="78">
        <f t="shared" ref="BN288:BN293" si="35">IFERROR(Y288*I288/H288,"0")</f>
        <v>629.16000000000008</v>
      </c>
      <c r="BO288" s="78">
        <f t="shared" ref="BO288:BO293" si="36">IFERROR(1/J288*(X288/H288),"0")</f>
        <v>0.86805555555555547</v>
      </c>
      <c r="BP288" s="78">
        <f t="shared" ref="BP288:BP293" si="37">IFERROR(1/J288*(Y288/H288),"0")</f>
        <v>0.875</v>
      </c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 x14ac:dyDescent="0.25">
      <c r="A290" s="63" t="s">
        <v>469</v>
      </c>
      <c r="B290" s="63" t="s">
        <v>470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hidden="1" customHeight="1" x14ac:dyDescent="0.25">
      <c r="A291" s="63" t="s">
        <v>472</v>
      </c>
      <c r="B291" s="63" t="s">
        <v>473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40</v>
      </c>
      <c r="Y292" s="55">
        <f t="shared" si="33"/>
        <v>40</v>
      </c>
      <c r="Z292" s="41">
        <f>IFERROR(IF(Y292=0,"",ROUNDUP(Y292/H292,0)*0.00902),"")</f>
        <v>9.0200000000000002E-2</v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42.1</v>
      </c>
      <c r="BN292" s="78">
        <f t="shared" si="35"/>
        <v>42.1</v>
      </c>
      <c r="BO292" s="78">
        <f t="shared" si="36"/>
        <v>7.575757575757576E-2</v>
      </c>
      <c r="BP292" s="78">
        <f t="shared" si="37"/>
        <v>7.575757575757576E-2</v>
      </c>
    </row>
    <row r="293" spans="1:68" ht="27" hidden="1" customHeight="1" x14ac:dyDescent="0.25">
      <c r="A293" s="63" t="s">
        <v>477</v>
      </c>
      <c r="B293" s="63" t="s">
        <v>478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111.85185185185185</v>
      </c>
      <c r="Y294" s="43">
        <f>IFERROR(Y288/H288,"0")+IFERROR(Y289/H289,"0")+IFERROR(Y290/H290,"0")+IFERROR(Y291/H291,"0")+IFERROR(Y292/H292,"0")+IFERROR(Y293/H293,"0")</f>
        <v>114</v>
      </c>
      <c r="Z294" s="43">
        <f>IFERROR(IF(Z288="",0,Z288),"0")+IFERROR(IF(Z289="",0,Z289),"0")+IFERROR(IF(Z290="",0,Z290),"0")+IFERROR(IF(Z291="",0,Z291),"0")+IFERROR(IF(Z292="",0,Z292),"0")+IFERROR(IF(Z293="",0,Z293),"0")</f>
        <v>2.06412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1140</v>
      </c>
      <c r="Y295" s="43">
        <f>IFERROR(SUM(Y288:Y293),"0")</f>
        <v>1163.2000000000003</v>
      </c>
      <c r="Z295" s="42"/>
      <c r="AA295" s="67"/>
      <c r="AB295" s="67"/>
      <c r="AC295" s="67"/>
    </row>
    <row r="296" spans="1:68" ht="14.25" hidden="1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480</v>
      </c>
      <c r="B297" s="63" t="s">
        <v>481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customHeight="1" x14ac:dyDescent="0.25">
      <c r="A298" s="63" t="s">
        <v>483</v>
      </c>
      <c r="B298" s="63" t="s">
        <v>484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38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532.14285714285711</v>
      </c>
      <c r="BN298" s="78">
        <f t="shared" si="40"/>
        <v>536.39999999999986</v>
      </c>
      <c r="BO298" s="78">
        <f t="shared" si="41"/>
        <v>0.90187590187590183</v>
      </c>
      <c r="BP298" s="78">
        <f t="shared" si="42"/>
        <v>0.90909090909090917</v>
      </c>
    </row>
    <row r="299" spans="1:68" ht="27" hidden="1" customHeight="1" x14ac:dyDescent="0.25">
      <c r="A299" s="63" t="s">
        <v>486</v>
      </c>
      <c r="B299" s="63" t="s">
        <v>487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494</v>
      </c>
      <c r="B302" s="63" t="s">
        <v>495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222.38095238095235</v>
      </c>
      <c r="Y304" s="43">
        <f>IFERROR(Y297/H297,"0")+IFERROR(Y298/H298,"0")+IFERROR(Y299/H299,"0")+IFERROR(Y300/H300,"0")+IFERROR(Y301/H301,"0")+IFERROR(Y302/H302,"0")+IFERROR(Y303/H303,"0")</f>
        <v>224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1.94048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892</v>
      </c>
      <c r="Y305" s="43">
        <f>IFERROR(SUM(Y297:Y303),"0")</f>
        <v>898.8</v>
      </c>
      <c r="Z305" s="42"/>
      <c r="AA305" s="67"/>
      <c r="AB305" s="67"/>
      <c r="AC305" s="67"/>
    </row>
    <row r="306" spans="1:68" ht="14.25" hidden="1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5600</v>
      </c>
      <c r="Y307" s="55">
        <f>IFERROR(IF(X307="",0,CEILING((X307/$H307),1)*$H307),"")</f>
        <v>5600.4</v>
      </c>
      <c r="Z307" s="41">
        <f>IFERROR(IF(Y307=0,"",ROUNDUP(Y307/H307,0)*0.01898),"")</f>
        <v>13.62764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5968.3076923076924</v>
      </c>
      <c r="BN307" s="78">
        <f>IFERROR(Y307*I307/H307,"0")</f>
        <v>5968.7340000000004</v>
      </c>
      <c r="BO307" s="78">
        <f>IFERROR(1/J307*(X307/H307),"0")</f>
        <v>11.217948717948719</v>
      </c>
      <c r="BP307" s="78">
        <f>IFERROR(1/J307*(Y307/H307),"0")</f>
        <v>11.21875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505</v>
      </c>
      <c r="B309" s="63" t="s">
        <v>506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hidden="1" customHeight="1" x14ac:dyDescent="0.25">
      <c r="A311" s="63" t="s">
        <v>511</v>
      </c>
      <c r="B311" s="63" t="s">
        <v>512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757.94871794871801</v>
      </c>
      <c r="Y312" s="43">
        <f>IFERROR(Y307/H307,"0")+IFERROR(Y308/H308,"0")+IFERROR(Y309/H309,"0")+IFERROR(Y310/H310,"0")+IFERROR(Y311/H311,"0")</f>
        <v>758</v>
      </c>
      <c r="Z312" s="43">
        <f>IFERROR(IF(Z307="",0,Z307),"0")+IFERROR(IF(Z308="",0,Z308),"0")+IFERROR(IF(Z309="",0,Z309),"0")+IFERROR(IF(Z310="",0,Z310),"0")+IFERROR(IF(Z311="",0,Z311),"0")</f>
        <v>13.88804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5720</v>
      </c>
      <c r="Y313" s="43">
        <f>IFERROR(SUM(Y307:Y311),"0")</f>
        <v>5720.4</v>
      </c>
      <c r="Z313" s="42"/>
      <c r="AA313" s="67"/>
      <c r="AB313" s="67"/>
      <c r="AC313" s="67"/>
    </row>
    <row r="314" spans="1:68" ht="14.25" hidden="1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hidden="1" customHeight="1" x14ac:dyDescent="0.25">
      <c r="A315" s="63" t="s">
        <v>514</v>
      </c>
      <c r="B315" s="63" t="s">
        <v>515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hidden="1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hidden="1" customHeight="1" x14ac:dyDescent="0.25">
      <c r="A321" s="63" t="s">
        <v>523</v>
      </c>
      <c r="B321" s="63" t="s">
        <v>524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525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527</v>
      </c>
      <c r="B322" s="63" t="s">
        <v>528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529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530</v>
      </c>
      <c r="B323" s="63" t="s">
        <v>531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hidden="1" customHeight="1" x14ac:dyDescent="0.25">
      <c r="A327" s="630" t="s">
        <v>535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hidden="1" customHeight="1" x14ac:dyDescent="0.25">
      <c r="A328" s="63" t="s">
        <v>536</v>
      </c>
      <c r="B328" s="63" t="s">
        <v>537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540</v>
      </c>
      <c r="B329" s="63" t="s">
        <v>541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629" t="s">
        <v>544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hidden="1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hidden="1" customHeight="1" x14ac:dyDescent="0.25">
      <c r="A335" s="63" t="s">
        <v>545</v>
      </c>
      <c r="B335" s="63" t="s">
        <v>546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551</v>
      </c>
      <c r="B337" s="63" t="s">
        <v>552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71.400000000000006</v>
      </c>
      <c r="Z337" s="41">
        <f>IFERROR(IF(Y337=0,"",ROUNDUP(Y337/H337,0)*0.00651),"")</f>
        <v>0.22134000000000001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77.999999999999986</v>
      </c>
      <c r="BN337" s="78">
        <f>IFERROR(Y337*I337/H337,"0")</f>
        <v>79.559999999999988</v>
      </c>
      <c r="BO337" s="78">
        <f>IFERROR(1/J337*(X337/H337),"0")</f>
        <v>0.18315018315018314</v>
      </c>
      <c r="BP337" s="78">
        <f>IFERROR(1/J337*(Y337/H337),"0")</f>
        <v>0.18681318681318682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116.66666666666666</v>
      </c>
      <c r="Y338" s="43">
        <f>IFERROR(Y335/H335,"0")+IFERROR(Y336/H336,"0")+IFERROR(Y337/H337,"0")</f>
        <v>118</v>
      </c>
      <c r="Z338" s="43">
        <f>IFERROR(IF(Z335="",0,Z335),"0")+IFERROR(IF(Z336="",0,Z336),"0")+IFERROR(IF(Z337="",0,Z337),"0")</f>
        <v>0.76817999999999997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245</v>
      </c>
      <c r="Y339" s="43">
        <f>IFERROR(SUM(Y335:Y337),"0")</f>
        <v>247.8</v>
      </c>
      <c r="Z339" s="42"/>
      <c r="AA339" s="67"/>
      <c r="AB339" s="67"/>
      <c r="AC339" s="67"/>
    </row>
    <row r="340" spans="1:68" ht="27.75" hidden="1" customHeight="1" x14ac:dyDescent="0.2">
      <c r="A340" s="628" t="s">
        <v>554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hidden="1" customHeight="1" x14ac:dyDescent="0.25">
      <c r="A341" s="629" t="s">
        <v>555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hidden="1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hidden="1" customHeight="1" x14ac:dyDescent="0.25">
      <c r="A343" s="63" t="s">
        <v>556</v>
      </c>
      <c r="B343" s="63" t="s">
        <v>557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hidden="1" customHeight="1" x14ac:dyDescent="0.25">
      <c r="A344" s="63" t="s">
        <v>559</v>
      </c>
      <c r="B344" s="63" t="s">
        <v>560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37.5" hidden="1" customHeight="1" x14ac:dyDescent="0.25">
      <c r="A345" s="63" t="s">
        <v>562</v>
      </c>
      <c r="B345" s="63" t="s">
        <v>563</v>
      </c>
      <c r="C345" s="36">
        <v>4301011867</v>
      </c>
      <c r="D345" s="631">
        <v>4680115884830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631">
        <v>4607091383997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1400</v>
      </c>
      <c r="Y346" s="55">
        <f t="shared" si="43"/>
        <v>1410</v>
      </c>
      <c r="Z346" s="41">
        <f>IFERROR(IF(Y346=0,"",ROUNDUP(Y346/H346,0)*0.02175),"")</f>
        <v>2.0444999999999998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1444.8</v>
      </c>
      <c r="BN346" s="78">
        <f t="shared" si="45"/>
        <v>1455.12</v>
      </c>
      <c r="BO346" s="78">
        <f t="shared" si="46"/>
        <v>1.9444444444444442</v>
      </c>
      <c r="BP346" s="78">
        <f t="shared" si="47"/>
        <v>1.9583333333333333</v>
      </c>
    </row>
    <row r="347" spans="1:68" ht="27" hidden="1" customHeight="1" x14ac:dyDescent="0.25">
      <c r="A347" s="63" t="s">
        <v>568</v>
      </c>
      <c r="B347" s="63" t="s">
        <v>569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571</v>
      </c>
      <c r="B348" s="63" t="s">
        <v>572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573</v>
      </c>
      <c r="B349" s="63" t="s">
        <v>574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93.333333333333329</v>
      </c>
      <c r="Y350" s="43">
        <f>IFERROR(Y343/H343,"0")+IFERROR(Y344/H344,"0")+IFERROR(Y345/H345,"0")+IFERROR(Y346/H346,"0")+IFERROR(Y347/H347,"0")+IFERROR(Y348/H348,"0")+IFERROR(Y349/H349,"0")</f>
        <v>94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2.0444999999999998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1400</v>
      </c>
      <c r="Y351" s="43">
        <f>IFERROR(SUM(Y343:Y349),"0")</f>
        <v>1410</v>
      </c>
      <c r="Z351" s="42"/>
      <c r="AA351" s="67"/>
      <c r="AB351" s="67"/>
      <c r="AC351" s="67"/>
    </row>
    <row r="352" spans="1:68" ht="14.25" hidden="1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hidden="1" customHeight="1" x14ac:dyDescent="0.25">
      <c r="A354" s="63" t="s">
        <v>578</v>
      </c>
      <c r="B354" s="63" t="s">
        <v>579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hidden="1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hidden="1" customHeight="1" x14ac:dyDescent="0.25">
      <c r="A358" s="63" t="s">
        <v>580</v>
      </c>
      <c r="B358" s="63" t="s">
        <v>581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45</v>
      </c>
      <c r="Z359" s="41">
        <f>IFERROR(IF(Y359=0,"",ROUNDUP(Y359/H359,0)*0.01898),"")</f>
        <v>9.4899999999999998E-2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42.306666666666665</v>
      </c>
      <c r="BN359" s="78">
        <f>IFERROR(Y359*I359/H359,"0")</f>
        <v>47.594999999999999</v>
      </c>
      <c r="BO359" s="78">
        <f>IFERROR(1/J359*(X359/H359),"0")</f>
        <v>6.9444444444444448E-2</v>
      </c>
      <c r="BP359" s="78">
        <f>IFERROR(1/J359*(Y359/H359),"0")</f>
        <v>7.8125E-2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4.4444444444444446</v>
      </c>
      <c r="Y360" s="43">
        <f>IFERROR(Y358/H358,"0")+IFERROR(Y359/H359,"0")</f>
        <v>5</v>
      </c>
      <c r="Z360" s="43">
        <f>IFERROR(IF(Z358="",0,Z358),"0")+IFERROR(IF(Z359="",0,Z359),"0")</f>
        <v>9.4899999999999998E-2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40</v>
      </c>
      <c r="Y361" s="43">
        <f>IFERROR(SUM(Y358:Y359),"0")</f>
        <v>45</v>
      </c>
      <c r="Z361" s="42"/>
      <c r="AA361" s="67"/>
      <c r="AB361" s="67"/>
      <c r="AC361" s="67"/>
    </row>
    <row r="362" spans="1:68" ht="14.25" hidden="1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hidden="1" customHeight="1" x14ac:dyDescent="0.25">
      <c r="A363" s="63" t="s">
        <v>586</v>
      </c>
      <c r="B363" s="63" t="s">
        <v>587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588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629" t="s">
        <v>590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hidden="1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hidden="1" customHeight="1" x14ac:dyDescent="0.25">
      <c r="A368" s="63" t="s">
        <v>591</v>
      </c>
      <c r="B368" s="63" t="s">
        <v>592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594</v>
      </c>
      <c r="B369" s="63" t="s">
        <v>595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597</v>
      </c>
      <c r="B370" s="63" t="s">
        <v>598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hidden="1" customHeight="1" x14ac:dyDescent="0.25">
      <c r="A374" s="63" t="s">
        <v>599</v>
      </c>
      <c r="B374" s="63" t="s">
        <v>600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hidden="1" customHeight="1" x14ac:dyDescent="0.25">
      <c r="A378" s="63" t="s">
        <v>602</v>
      </c>
      <c r="B378" s="63" t="s">
        <v>603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605</v>
      </c>
      <c r="B379" s="63" t="s">
        <v>606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hidden="1" customHeight="1" x14ac:dyDescent="0.25">
      <c r="A383" s="63" t="s">
        <v>607</v>
      </c>
      <c r="B383" s="63" t="s">
        <v>608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28" t="s">
        <v>610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hidden="1" customHeight="1" x14ac:dyDescent="0.25">
      <c r="A387" s="629" t="s">
        <v>611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hidden="1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hidden="1" customHeight="1" x14ac:dyDescent="0.25">
      <c r="A389" s="63" t="s">
        <v>612</v>
      </c>
      <c r="B389" s="63" t="s">
        <v>613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hidden="1" customHeight="1" x14ac:dyDescent="0.25">
      <c r="A390" s="63" t="s">
        <v>615</v>
      </c>
      <c r="B390" s="63" t="s">
        <v>616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615</v>
      </c>
      <c r="B391" s="63" t="s">
        <v>618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hidden="1" customHeight="1" x14ac:dyDescent="0.25">
      <c r="A393" s="63" t="s">
        <v>622</v>
      </c>
      <c r="B393" s="63" t="s">
        <v>623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624</v>
      </c>
      <c r="B394" s="63" t="s">
        <v>625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626</v>
      </c>
      <c r="B395" s="63" t="s">
        <v>627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629</v>
      </c>
      <c r="B396" s="63" t="s">
        <v>630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632</v>
      </c>
      <c r="B397" s="63" t="s">
        <v>633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635</v>
      </c>
      <c r="B398" s="63" t="s">
        <v>636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9.2592592592592595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9.0200000000000002E-2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50</v>
      </c>
      <c r="Y400" s="43">
        <f>IFERROR(SUM(Y389:Y398),"0")</f>
        <v>54</v>
      </c>
      <c r="Z400" s="42"/>
      <c r="AA400" s="67"/>
      <c r="AB400" s="67"/>
      <c r="AC400" s="67"/>
    </row>
    <row r="401" spans="1:68" ht="14.25" hidden="1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hidden="1" customHeight="1" x14ac:dyDescent="0.25">
      <c r="A402" s="63" t="s">
        <v>637</v>
      </c>
      <c r="B402" s="63" t="s">
        <v>638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640</v>
      </c>
      <c r="B403" s="63" t="s">
        <v>641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29" t="s">
        <v>643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hidden="1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hidden="1" customHeight="1" x14ac:dyDescent="0.25">
      <c r="A408" s="63" t="s">
        <v>644</v>
      </c>
      <c r="B408" s="63" t="s">
        <v>645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hidden="1" customHeight="1" x14ac:dyDescent="0.25">
      <c r="A412" s="63" t="s">
        <v>647</v>
      </c>
      <c r="B412" s="63" t="s">
        <v>648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650</v>
      </c>
      <c r="B413" s="63" t="s">
        <v>651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653</v>
      </c>
      <c r="B414" s="63" t="s">
        <v>654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hidden="1" customHeight="1" x14ac:dyDescent="0.25">
      <c r="A418" s="629" t="s">
        <v>658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hidden="1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hidden="1" customHeight="1" x14ac:dyDescent="0.25">
      <c r="A420" s="63" t="s">
        <v>659</v>
      </c>
      <c r="B420" s="63" t="s">
        <v>660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629" t="s">
        <v>662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hidden="1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hidden="1" customHeight="1" x14ac:dyDescent="0.25">
      <c r="A425" s="63" t="s">
        <v>663</v>
      </c>
      <c r="B425" s="63" t="s">
        <v>664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628" t="s">
        <v>666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hidden="1" customHeight="1" x14ac:dyDescent="0.25">
      <c r="A429" s="629" t="s">
        <v>666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hidden="1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hidden="1" customHeight="1" x14ac:dyDescent="0.25">
      <c r="A431" s="63" t="s">
        <v>667</v>
      </c>
      <c r="B431" s="63" t="s">
        <v>668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670</v>
      </c>
      <c r="B432" s="63" t="s">
        <v>671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673</v>
      </c>
      <c r="B433" s="63" t="s">
        <v>674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678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hidden="1" customHeight="1" x14ac:dyDescent="0.25">
      <c r="A435" s="63" t="s">
        <v>680</v>
      </c>
      <c r="B435" s="63" t="s">
        <v>681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550</v>
      </c>
      <c r="Y436" s="55">
        <f t="shared" si="54"/>
        <v>554.4</v>
      </c>
      <c r="Z436" s="41">
        <f t="shared" si="55"/>
        <v>1.2558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587.5</v>
      </c>
      <c r="BN436" s="78">
        <f t="shared" si="57"/>
        <v>592.19999999999993</v>
      </c>
      <c r="BO436" s="78">
        <f t="shared" si="58"/>
        <v>1.0016025641025641</v>
      </c>
      <c r="BP436" s="78">
        <f t="shared" si="59"/>
        <v>1.0096153846153846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689</v>
      </c>
      <c r="B438" s="63" t="s">
        <v>690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691</v>
      </c>
      <c r="B439" s="63" t="s">
        <v>692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693</v>
      </c>
      <c r="B440" s="63" t="s">
        <v>694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695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696</v>
      </c>
      <c r="B441" s="63" t="s">
        <v>697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698</v>
      </c>
      <c r="B442" s="63" t="s">
        <v>699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700</v>
      </c>
      <c r="B443" s="63" t="s">
        <v>701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209.99999999999997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2.5116000000000001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1100</v>
      </c>
      <c r="Y445" s="43">
        <f>IFERROR(SUM(Y431:Y443),"0")</f>
        <v>1108.8</v>
      </c>
      <c r="Z445" s="42"/>
      <c r="AA445" s="67"/>
      <c r="AB445" s="67"/>
      <c r="AC445" s="67"/>
    </row>
    <row r="446" spans="1:68" ht="14.25" hidden="1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hidden="1" customHeight="1" x14ac:dyDescent="0.25">
      <c r="A448" s="63" t="s">
        <v>705</v>
      </c>
      <c r="B448" s="63" t="s">
        <v>706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707</v>
      </c>
      <c r="B449" s="63" t="s">
        <v>708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hidden="1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hidden="1" customHeight="1" x14ac:dyDescent="0.25">
      <c r="A453" s="63" t="s">
        <v>709</v>
      </c>
      <c r="B453" s="63" t="s">
        <v>710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hidden="1" customHeight="1" x14ac:dyDescent="0.25">
      <c r="A454" s="63" t="s">
        <v>712</v>
      </c>
      <c r="B454" s="63" t="s">
        <v>713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hidden="1" customHeight="1" x14ac:dyDescent="0.25">
      <c r="A455" s="63" t="s">
        <v>715</v>
      </c>
      <c r="B455" s="63" t="s">
        <v>716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hidden="1" customHeight="1" x14ac:dyDescent="0.25">
      <c r="A456" s="63" t="s">
        <v>718</v>
      </c>
      <c r="B456" s="63" t="s">
        <v>719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720</v>
      </c>
      <c r="B457" s="63" t="s">
        <v>721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722</v>
      </c>
      <c r="B458" s="63" t="s">
        <v>723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hidden="1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hidden="1" customHeight="1" x14ac:dyDescent="0.25">
      <c r="A462" s="63" t="s">
        <v>724</v>
      </c>
      <c r="B462" s="63" t="s">
        <v>725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727</v>
      </c>
      <c r="B463" s="63" t="s">
        <v>728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730</v>
      </c>
      <c r="B464" s="63" t="s">
        <v>731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628" t="s">
        <v>733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hidden="1" customHeight="1" x14ac:dyDescent="0.25">
      <c r="A468" s="629" t="s">
        <v>733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hidden="1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hidden="1" customHeight="1" x14ac:dyDescent="0.25">
      <c r="A470" s="63" t="s">
        <v>734</v>
      </c>
      <c r="B470" s="63" t="s">
        <v>735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737</v>
      </c>
      <c r="B471" s="63" t="s">
        <v>738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740</v>
      </c>
      <c r="B472" s="63" t="s">
        <v>741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hidden="1" customHeight="1" x14ac:dyDescent="0.25">
      <c r="A477" s="63" t="s">
        <v>745</v>
      </c>
      <c r="B477" s="63" t="s">
        <v>746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748</v>
      </c>
      <c r="B478" s="63" t="s">
        <v>749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750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752</v>
      </c>
      <c r="B479" s="63" t="s">
        <v>753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hidden="1" customHeight="1" x14ac:dyDescent="0.25">
      <c r="A483" s="63" t="s">
        <v>755</v>
      </c>
      <c r="B483" s="63" t="s">
        <v>756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hidden="1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hidden="1" customHeight="1" x14ac:dyDescent="0.25">
      <c r="A488" s="63" t="s">
        <v>761</v>
      </c>
      <c r="B488" s="63" t="s">
        <v>762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764</v>
      </c>
      <c r="B489" s="63" t="s">
        <v>765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hidden="1" customHeight="1" x14ac:dyDescent="0.25">
      <c r="A493" s="63" t="s">
        <v>766</v>
      </c>
      <c r="B493" s="63" t="s">
        <v>767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769</v>
      </c>
      <c r="B494" s="63" t="s">
        <v>770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629" t="s">
        <v>772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hidden="1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hidden="1" customHeight="1" x14ac:dyDescent="0.25">
      <c r="A499" s="63" t="s">
        <v>773</v>
      </c>
      <c r="B499" s="63" t="s">
        <v>774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775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17896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18016.400000000001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18883.357790047641</v>
      </c>
      <c r="Y503" s="43">
        <f>IFERROR(SUM(BN22:BN499),"0")</f>
        <v>19010.038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19683.357790047641</v>
      </c>
      <c r="Y505" s="43">
        <f>GrossWeightTotalR+PalletQtyTotalR*25</f>
        <v>19810.038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2429.7118038098429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2447</v>
      </c>
      <c r="Z506" s="42"/>
      <c r="AA506" s="67"/>
      <c r="AB506" s="67"/>
      <c r="AC506" s="67"/>
    </row>
    <row r="507" spans="1:68" ht="14.25" hidden="1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37.15258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266</v>
      </c>
      <c r="J509" s="882" t="s">
        <v>266</v>
      </c>
      <c r="K509" s="882" t="s">
        <v>266</v>
      </c>
      <c r="L509" s="882" t="s">
        <v>266</v>
      </c>
      <c r="M509" s="882" t="s">
        <v>266</v>
      </c>
      <c r="N509" s="883"/>
      <c r="O509" s="882" t="s">
        <v>266</v>
      </c>
      <c r="P509" s="882" t="s">
        <v>266</v>
      </c>
      <c r="Q509" s="882" t="s">
        <v>266</v>
      </c>
      <c r="R509" s="882" t="s">
        <v>266</v>
      </c>
      <c r="S509" s="882" t="s">
        <v>266</v>
      </c>
      <c r="T509" s="882" t="s">
        <v>554</v>
      </c>
      <c r="U509" s="882" t="s">
        <v>554</v>
      </c>
      <c r="V509" s="882" t="s">
        <v>610</v>
      </c>
      <c r="W509" s="882" t="s">
        <v>610</v>
      </c>
      <c r="X509" s="882" t="s">
        <v>610</v>
      </c>
      <c r="Y509" s="882" t="s">
        <v>610</v>
      </c>
      <c r="Z509" s="85" t="s">
        <v>666</v>
      </c>
      <c r="AA509" s="882" t="s">
        <v>733</v>
      </c>
      <c r="AB509" s="882" t="s">
        <v>733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209</v>
      </c>
      <c r="G510" s="882" t="s">
        <v>242</v>
      </c>
      <c r="H510" s="882" t="s">
        <v>112</v>
      </c>
      <c r="I510" s="882" t="s">
        <v>267</v>
      </c>
      <c r="J510" s="882" t="s">
        <v>307</v>
      </c>
      <c r="K510" s="882" t="s">
        <v>367</v>
      </c>
      <c r="L510" s="882" t="s">
        <v>410</v>
      </c>
      <c r="M510" s="882" t="s">
        <v>426</v>
      </c>
      <c r="N510" s="1"/>
      <c r="O510" s="882" t="s">
        <v>440</v>
      </c>
      <c r="P510" s="882" t="s">
        <v>450</v>
      </c>
      <c r="Q510" s="882" t="s">
        <v>457</v>
      </c>
      <c r="R510" s="882" t="s">
        <v>462</v>
      </c>
      <c r="S510" s="882" t="s">
        <v>544</v>
      </c>
      <c r="T510" s="882" t="s">
        <v>555</v>
      </c>
      <c r="U510" s="882" t="s">
        <v>590</v>
      </c>
      <c r="V510" s="882" t="s">
        <v>611</v>
      </c>
      <c r="W510" s="882" t="s">
        <v>643</v>
      </c>
      <c r="X510" s="882" t="s">
        <v>658</v>
      </c>
      <c r="Y510" s="882" t="s">
        <v>662</v>
      </c>
      <c r="Z510" s="882" t="s">
        <v>666</v>
      </c>
      <c r="AA510" s="882" t="s">
        <v>733</v>
      </c>
      <c r="AB510" s="882" t="s">
        <v>772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121.8</v>
      </c>
      <c r="E512" s="52">
        <f>IFERROR(Y87*1,"0")+IFERROR(Y88*1,"0")+IFERROR(Y89*1,"0")+IFERROR(Y93*1,"0")+IFERROR(Y94*1,"0")+IFERROR(Y95*1,"0")+IFERROR(Y96*1,"0")+IFERROR(Y97*1,"0")</f>
        <v>661.5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405</v>
      </c>
      <c r="G512" s="52">
        <f>IFERROR(Y128*1,"0")+IFERROR(Y129*1,"0")+IFERROR(Y133*1,"0")+IFERROR(Y134*1,"0")+IFERROR(Y138*1,"0")+IFERROR(Y139*1,"0")</f>
        <v>0</v>
      </c>
      <c r="H512" s="52">
        <f>IFERROR(Y144*1,"0")+IFERROR(Y148*1,"0")+IFERROR(Y149*1,"0")+IFERROR(Y150*1,"0")</f>
        <v>313.2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615.6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148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8779.2999999999993</v>
      </c>
      <c r="S512" s="52">
        <f>IFERROR(Y335*1,"0")+IFERROR(Y336*1,"0")+IFERROR(Y337*1,"0")</f>
        <v>247.8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4335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54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1663.1999999999998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40,00"/>
        <filter val="1 400,00"/>
        <filter val="100,00"/>
        <filter val="104,17"/>
        <filter val="108,00"/>
        <filter val="111,11"/>
        <filter val="111,85"/>
        <filter val="116,67"/>
        <filter val="120,00"/>
        <filter val="121,00"/>
        <filter val="121,61"/>
        <filter val="140,00"/>
        <filter val="159,52"/>
        <filter val="160,00"/>
        <filter val="17 896,00"/>
        <filter val="175,00"/>
        <filter val="18 883,36"/>
        <filter val="18,93"/>
        <filter val="19 683,36"/>
        <filter val="19,26"/>
        <filter val="192,00"/>
        <filter val="2 429,71"/>
        <filter val="2 880,00"/>
        <filter val="200,00"/>
        <filter val="208,33"/>
        <filter val="21,00"/>
        <filter val="220,00"/>
        <filter val="222,38"/>
        <filter val="245,00"/>
        <filter val="25,00"/>
        <filter val="250,00"/>
        <filter val="30,86"/>
        <filter val="300,00"/>
        <filter val="305,00"/>
        <filter val="32"/>
        <filter val="350,00"/>
        <filter val="37,06"/>
        <filter val="4,44"/>
        <filter val="40,00"/>
        <filter val="400,00"/>
        <filter val="408,00"/>
        <filter val="42,00"/>
        <filter val="49,38"/>
        <filter val="5 600,00"/>
        <filter val="5 720,00"/>
        <filter val="50,00"/>
        <filter val="500,00"/>
        <filter val="51,78"/>
        <filter val="550,00"/>
        <filter val="60,00"/>
        <filter val="600,00"/>
        <filter val="670,00"/>
        <filter val="70,00"/>
        <filter val="757,95"/>
        <filter val="800,00"/>
        <filter val="892,00"/>
        <filter val="9,26"/>
        <filter val="9,80"/>
        <filter val="93,33"/>
        <filter val="960,00"/>
      </filters>
    </filterColumn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