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FD68F58-E7FE-4A01-B62E-151E6952CB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6" i="1"/>
  <c r="T5" i="1" l="1"/>
  <c r="S7" i="1"/>
  <c r="S8" i="1"/>
  <c r="AJ8" i="1" s="1"/>
  <c r="S9" i="1"/>
  <c r="S10" i="1"/>
  <c r="AJ10" i="1" s="1"/>
  <c r="S11" i="1"/>
  <c r="AJ12" i="1"/>
  <c r="S13" i="1"/>
  <c r="S14" i="1"/>
  <c r="AJ14" i="1" s="1"/>
  <c r="S15" i="1"/>
  <c r="S16" i="1"/>
  <c r="AJ16" i="1" s="1"/>
  <c r="S17" i="1"/>
  <c r="AJ18" i="1"/>
  <c r="S19" i="1"/>
  <c r="S20" i="1"/>
  <c r="AJ20" i="1" s="1"/>
  <c r="S21" i="1"/>
  <c r="S22" i="1"/>
  <c r="AJ22" i="1" s="1"/>
  <c r="S23" i="1"/>
  <c r="S24" i="1"/>
  <c r="AJ24" i="1" s="1"/>
  <c r="S25" i="1"/>
  <c r="S26" i="1"/>
  <c r="AJ26" i="1" s="1"/>
  <c r="S27" i="1"/>
  <c r="S28" i="1"/>
  <c r="AJ28" i="1" s="1"/>
  <c r="S29" i="1"/>
  <c r="S30" i="1"/>
  <c r="AJ30" i="1" s="1"/>
  <c r="S31" i="1"/>
  <c r="S32" i="1"/>
  <c r="AJ32" i="1" s="1"/>
  <c r="S34" i="1"/>
  <c r="AJ34" i="1" s="1"/>
  <c r="S35" i="1"/>
  <c r="S36" i="1"/>
  <c r="AJ36" i="1" s="1"/>
  <c r="S37" i="1"/>
  <c r="S38" i="1"/>
  <c r="AJ38" i="1" s="1"/>
  <c r="S39" i="1"/>
  <c r="S40" i="1"/>
  <c r="AJ40" i="1" s="1"/>
  <c r="S41" i="1"/>
  <c r="AJ7" i="1"/>
  <c r="AJ9" i="1"/>
  <c r="AJ11" i="1"/>
  <c r="AJ13" i="1"/>
  <c r="AJ15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4" i="1"/>
  <c r="AJ45" i="1"/>
  <c r="AJ46" i="1"/>
  <c r="AJ6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4" i="1"/>
  <c r="W45" i="1"/>
  <c r="W46" i="1"/>
  <c r="W6" i="1"/>
  <c r="S6" i="1"/>
  <c r="S5" i="1" s="1"/>
  <c r="W40" i="1" l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Q34" i="1"/>
  <c r="R40" i="1" l="1"/>
  <c r="R17" i="1"/>
  <c r="Q46" i="1"/>
  <c r="Q6" i="1"/>
  <c r="R6" i="1" s="1"/>
  <c r="Q7" i="1"/>
  <c r="R7" i="1" s="1"/>
  <c r="Q43" i="1"/>
  <c r="Q44" i="1"/>
  <c r="Q8" i="1"/>
  <c r="Q9" i="1"/>
  <c r="Q10" i="1"/>
  <c r="R10" i="1" s="1"/>
  <c r="Q11" i="1"/>
  <c r="Q12" i="1"/>
  <c r="Q13" i="1"/>
  <c r="R13" i="1" s="1"/>
  <c r="Q14" i="1"/>
  <c r="R14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R28" i="1" s="1"/>
  <c r="Q29" i="1"/>
  <c r="R29" i="1" s="1"/>
  <c r="Q30" i="1"/>
  <c r="Q31" i="1"/>
  <c r="X31" i="1" s="1"/>
  <c r="Q32" i="1"/>
  <c r="R32" i="1" s="1"/>
  <c r="Q33" i="1"/>
  <c r="Q35" i="1"/>
  <c r="Q36" i="1"/>
  <c r="R36" i="1" s="1"/>
  <c r="Q37" i="1"/>
  <c r="Q38" i="1"/>
  <c r="Q39" i="1"/>
  <c r="Q40" i="1"/>
  <c r="Q41" i="1"/>
  <c r="Q45" i="1"/>
  <c r="X45" i="1" s="1"/>
  <c r="L27" i="1"/>
  <c r="P5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4" i="1"/>
  <c r="L43" i="1"/>
  <c r="L7" i="1"/>
  <c r="L6" i="1"/>
  <c r="L46" i="1"/>
  <c r="L45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R15" i="1" l="1"/>
  <c r="R9" i="1"/>
  <c r="R23" i="1"/>
  <c r="R8" i="1"/>
  <c r="AJ5" i="1" s="1"/>
  <c r="X35" i="1"/>
  <c r="X38" i="1"/>
  <c r="X34" i="1"/>
  <c r="X33" i="1"/>
  <c r="X30" i="1"/>
  <c r="X25" i="1"/>
  <c r="X23" i="1"/>
  <c r="X14" i="1"/>
  <c r="X32" i="1"/>
  <c r="X29" i="1"/>
  <c r="X24" i="1"/>
  <c r="X21" i="1"/>
  <c r="X19" i="1"/>
  <c r="X41" i="1"/>
  <c r="X39" i="1"/>
  <c r="X13" i="1"/>
  <c r="X22" i="1"/>
  <c r="X12" i="1"/>
  <c r="X11" i="1"/>
  <c r="X40" i="1"/>
  <c r="X20" i="1"/>
  <c r="X10" i="1"/>
  <c r="X9" i="1"/>
  <c r="X28" i="1"/>
  <c r="X18" i="1"/>
  <c r="X8" i="1"/>
  <c r="X27" i="1"/>
  <c r="X17" i="1"/>
  <c r="X44" i="1"/>
  <c r="X37" i="1"/>
  <c r="X36" i="1"/>
  <c r="X26" i="1"/>
  <c r="X16" i="1"/>
  <c r="X43" i="1"/>
  <c r="X15" i="1"/>
  <c r="X7" i="1"/>
  <c r="Q5" i="1"/>
  <c r="X6" i="1"/>
  <c r="X46" i="1"/>
  <c r="L5" i="1"/>
  <c r="R5" i="1" l="1"/>
</calcChain>
</file>

<file path=xl/sharedStrings.xml><?xml version="1.0" encoding="utf-8"?>
<sst xmlns="http://schemas.openxmlformats.org/spreadsheetml/2006/main" count="195" uniqueCount="107">
  <si>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</si>
  <si>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</si>
  <si>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</si>
  <si>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</si>
  <si>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</si>
  <si>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</si>
  <si>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</si>
  <si>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</si>
  <si>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</si>
  <si>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</si>
  <si>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</si>
  <si>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</si>
  <si>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</si>
  <si>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</si>
  <si>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</si>
  <si>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</si>
  <si>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</si>
  <si>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</si>
  <si>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</si>
  <si>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</si>
  <si>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</si>
  <si>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</si>
  <si>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</si>
  <si>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</si>
  <si>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</si>
  <si>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</si>
  <si>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</si>
  <si>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</si>
  <si>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</si>
  <si>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</si>
  <si>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</si>
  <si>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</si>
  <si>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</si>
  <si>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</si>
  <si>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</si>
  <si>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</si>
  <si>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</si>
  <si>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</si>
  <si>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</si>
  <si>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</si>
  <si>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</si>
  <si>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</si>
  <si>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нужно увеличить продажи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</si>
  <si>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</si>
  <si>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</si>
  <si>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</si>
  <si>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</si>
  <si>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</si>
  <si>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</si>
  <si>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</si>
  <si>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</si>
  <si>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</si>
  <si>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</si>
  <si>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</si>
  <si>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</si>
  <si>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</si>
  <si>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</si>
  <si>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</si>
  <si>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</si>
  <si>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</si>
  <si>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</si>
  <si>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</si>
  <si>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</si>
  <si>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</si>
  <si>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</si>
  <si>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</si>
  <si>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</si>
  <si>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</si>
  <si>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</si>
  <si>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</si>
  <si>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</si>
  <si>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</si>
  <si>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</si>
  <si>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</si>
  <si>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</si>
  <si>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</si>
  <si>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</si>
  <si>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</si>
  <si>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</si>
  <si>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</si>
  <si>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</si>
  <si>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</si>
  <si>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</si>
  <si>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</si>
  <si>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</si>
  <si>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</si>
  <si>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</si>
  <si>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</si>
  <si>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</si>
  <si>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</si>
  <si>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</si>
  <si>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</si>
  <si>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</si>
  <si>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</si>
  <si>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</si>
  <si>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</si>
  <si>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перемещение</t>
  </si>
  <si>
    <t>4001481 Сыр Бурмакинский со вкусом топленого молока 45%( брус)  Останкино</t>
  </si>
  <si>
    <t>перемещение из Мелитополя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</si>
  <si>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 заказывали (поступление от 03,07,25)</t>
    </r>
  </si>
  <si>
    <t>нужно увеличить продажи / 28,07,25 в уценку - 57кг</t>
  </si>
  <si>
    <t>25,05,25 в уценку 172кг</t>
  </si>
  <si>
    <t>к заказу для ОП</t>
  </si>
  <si>
    <t>Входит в спец задачу</t>
  </si>
  <si>
    <t>итого</t>
  </si>
  <si>
    <t>заказ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</si>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</sst>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0" fontId="0" fillId="0" borderId="1" xfId="0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7" customWidth="1"/>
    <col min="16" max="16" width="7" style="13" customWidth="1"/>
    <col min="17" max="18" width="7" customWidth="1"/>
    <col min="19" max="20" width="7" style="31" customWidth="1"/>
    <col min="21" max="21" width="7" customWidth="1"/>
    <col min="22" max="22" width="18" customWidth="1"/>
    <col min="23" max="24" width="5" customWidth="1"/>
    <col min="25" max="34" width="6" customWidth="1"/>
    <col min="35" max="35" width="34.710937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104</v>
      </c>
      <c r="T3" s="3" t="s">
        <v>105</v>
      </c>
      <c r="U3" s="6" t="s">
        <v>17</v>
      </c>
      <c r="V3" s="6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96</v>
      </c>
      <c r="Q4" s="1" t="s">
        <v>24</v>
      </c>
      <c r="R4" s="1"/>
      <c r="S4" s="1"/>
      <c r="T4" s="1" t="s">
        <v>106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SUM(E6:E493)</f>
        <v>1434.6380000000001</v>
      </c>
      <c r="F5" s="4">
        <f>SUM(F6:F493)</f>
        <v>1721.029</v>
      </c>
      <c r="G5" s="7"/>
      <c r="H5" s="1"/>
      <c r="I5" s="1"/>
      <c r="J5" s="1"/>
      <c r="K5" s="4">
        <f t="shared" ref="K5:U5" si="0">SUM(K6:K493)</f>
        <v>1500.5129999999999</v>
      </c>
      <c r="L5" s="4">
        <f t="shared" si="0"/>
        <v>-65.875</v>
      </c>
      <c r="M5" s="4">
        <f t="shared" si="0"/>
        <v>0</v>
      </c>
      <c r="N5" s="4">
        <f t="shared" si="0"/>
        <v>0</v>
      </c>
      <c r="O5" s="4">
        <f t="shared" si="0"/>
        <v>3222</v>
      </c>
      <c r="P5" s="4">
        <f t="shared" si="0"/>
        <v>100</v>
      </c>
      <c r="Q5" s="4">
        <f t="shared" si="0"/>
        <v>286.92760000000004</v>
      </c>
      <c r="R5" s="4">
        <f t="shared" si="0"/>
        <v>1088.0999999999999</v>
      </c>
      <c r="S5" s="4">
        <f t="shared" si="0"/>
        <v>1158.0999999999999</v>
      </c>
      <c r="T5" s="4">
        <f t="shared" si="0"/>
        <v>1152</v>
      </c>
      <c r="U5" s="4">
        <f t="shared" si="0"/>
        <v>110</v>
      </c>
      <c r="V5" s="1"/>
      <c r="W5" s="1"/>
      <c r="X5" s="1"/>
      <c r="Y5" s="4">
        <f t="shared" ref="Y5:AH5" si="1">SUM(Y6:Y493)</f>
        <v>307.8954</v>
      </c>
      <c r="Z5" s="4">
        <f t="shared" si="1"/>
        <v>231.31100000000001</v>
      </c>
      <c r="AA5" s="4">
        <f t="shared" si="1"/>
        <v>194.03820000000002</v>
      </c>
      <c r="AB5" s="4">
        <f t="shared" si="1"/>
        <v>256.05579999999998</v>
      </c>
      <c r="AC5" s="4">
        <f t="shared" si="1"/>
        <v>214.93280000000001</v>
      </c>
      <c r="AD5" s="4">
        <f t="shared" si="1"/>
        <v>212.09320000000002</v>
      </c>
      <c r="AE5" s="4">
        <f t="shared" si="1"/>
        <v>229.2268</v>
      </c>
      <c r="AF5" s="4">
        <f t="shared" si="1"/>
        <v>124.616</v>
      </c>
      <c r="AG5" s="4">
        <f t="shared" si="1"/>
        <v>103.28399999999999</v>
      </c>
      <c r="AH5" s="4">
        <f t="shared" si="1"/>
        <v>218.0232</v>
      </c>
      <c r="AI5" s="1"/>
      <c r="AJ5" s="4">
        <f>SUM(AJ6:AJ493)</f>
        <v>350.65999999999997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39</v>
      </c>
      <c r="B6" s="1" t="s">
        <v>36</v>
      </c>
      <c r="C6" s="1">
        <v>82</v>
      </c>
      <c r="D6" s="1">
        <v>46</v>
      </c>
      <c r="E6" s="1">
        <v>26</v>
      </c>
      <c r="F6" s="1">
        <v>61</v>
      </c>
      <c r="G6" s="7">
        <v>0.18</v>
      </c>
      <c r="H6" s="1">
        <v>270</v>
      </c>
      <c r="I6" s="1">
        <v>9988438</v>
      </c>
      <c r="J6" s="1"/>
      <c r="K6" s="1">
        <v>26</v>
      </c>
      <c r="L6" s="1">
        <f t="shared" ref="L6:L41" si="2">E6-K6</f>
        <v>0</v>
      </c>
      <c r="M6" s="1"/>
      <c r="N6" s="1"/>
      <c r="O6" s="1">
        <v>16</v>
      </c>
      <c r="P6" s="1"/>
      <c r="Q6" s="1">
        <f t="shared" ref="Q6:Q41" si="3">E6/5</f>
        <v>5.2</v>
      </c>
      <c r="R6" s="9">
        <f>20*Q6-P6-O6-F6</f>
        <v>27</v>
      </c>
      <c r="S6" s="9">
        <f>R6</f>
        <v>27</v>
      </c>
      <c r="T6" s="9">
        <f>IFERROR(VLOOKUP(A6,заказ!A:B,2,0),0)</f>
        <v>32</v>
      </c>
      <c r="U6" s="9"/>
      <c r="V6" s="1"/>
      <c r="W6" s="1">
        <f>(F6+O6+P6+S6)/Q6</f>
        <v>20</v>
      </c>
      <c r="X6" s="1">
        <f t="shared" ref="X6:X41" si="4">(F6+O6+P6)/Q6</f>
        <v>14.807692307692307</v>
      </c>
      <c r="Y6" s="1">
        <v>5</v>
      </c>
      <c r="Z6" s="1">
        <v>5.6</v>
      </c>
      <c r="AA6" s="1">
        <v>4.4000000000000004</v>
      </c>
      <c r="AB6" s="1">
        <v>6.2</v>
      </c>
      <c r="AC6" s="1">
        <v>6.8</v>
      </c>
      <c r="AD6" s="1">
        <v>8.6</v>
      </c>
      <c r="AE6" s="1">
        <v>4.8</v>
      </c>
      <c r="AF6" s="1">
        <v>0.8</v>
      </c>
      <c r="AG6" s="1">
        <v>0</v>
      </c>
      <c r="AH6" s="1">
        <v>6</v>
      </c>
      <c r="AI6" s="1"/>
      <c r="AJ6" s="1">
        <f>G6*S6</f>
        <v>4.8599999999999994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36</v>
      </c>
      <c r="C7" s="1">
        <v>91</v>
      </c>
      <c r="D7" s="1">
        <v>1</v>
      </c>
      <c r="E7" s="1">
        <v>24</v>
      </c>
      <c r="F7" s="1">
        <v>57</v>
      </c>
      <c r="G7" s="7">
        <v>0.18</v>
      </c>
      <c r="H7" s="1">
        <v>270</v>
      </c>
      <c r="I7" s="1">
        <v>9988445</v>
      </c>
      <c r="J7" s="1"/>
      <c r="K7" s="1">
        <v>24</v>
      </c>
      <c r="L7" s="1">
        <f t="shared" si="2"/>
        <v>0</v>
      </c>
      <c r="M7" s="1"/>
      <c r="N7" s="1"/>
      <c r="O7" s="1">
        <v>0</v>
      </c>
      <c r="P7" s="1"/>
      <c r="Q7" s="1">
        <f t="shared" si="3"/>
        <v>4.8</v>
      </c>
      <c r="R7" s="9">
        <f t="shared" ref="R7:R17" si="5">20*Q7-P7-O7-F7</f>
        <v>39</v>
      </c>
      <c r="S7" s="9">
        <f t="shared" ref="S7:S41" si="6">R7</f>
        <v>39</v>
      </c>
      <c r="T7" s="9">
        <f>IFERROR(VLOOKUP(A7,заказ!A:B,2,0),0)</f>
        <v>32</v>
      </c>
      <c r="U7" s="9"/>
      <c r="V7" s="1"/>
      <c r="W7" s="1">
        <f t="shared" ref="W7:W46" si="7">(F7+O7+P7+S7)/Q7</f>
        <v>20</v>
      </c>
      <c r="X7" s="1">
        <f t="shared" si="4"/>
        <v>11.875</v>
      </c>
      <c r="Y7" s="1">
        <v>4.2</v>
      </c>
      <c r="Z7" s="1">
        <v>5</v>
      </c>
      <c r="AA7" s="1">
        <v>4.2</v>
      </c>
      <c r="AB7" s="1">
        <v>3.6</v>
      </c>
      <c r="AC7" s="1">
        <v>5</v>
      </c>
      <c r="AD7" s="1">
        <v>8.6</v>
      </c>
      <c r="AE7" s="1">
        <v>4</v>
      </c>
      <c r="AF7" s="1">
        <v>1.4</v>
      </c>
      <c r="AG7" s="1">
        <v>2.4</v>
      </c>
      <c r="AH7" s="1">
        <v>6.6</v>
      </c>
      <c r="AI7" s="1"/>
      <c r="AJ7" s="1">
        <f t="shared" ref="AJ7:AJ46" si="8">G7*S7</f>
        <v>7.02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44</v>
      </c>
      <c r="B8" s="1" t="s">
        <v>36</v>
      </c>
      <c r="C8" s="1">
        <v>42</v>
      </c>
      <c r="D8" s="1">
        <v>48</v>
      </c>
      <c r="E8" s="1">
        <v>27</v>
      </c>
      <c r="F8" s="1">
        <v>62</v>
      </c>
      <c r="G8" s="7">
        <v>0.4</v>
      </c>
      <c r="H8" s="1">
        <v>270</v>
      </c>
      <c r="I8" s="1">
        <v>9988452</v>
      </c>
      <c r="J8" s="1"/>
      <c r="K8" s="1">
        <v>27</v>
      </c>
      <c r="L8" s="1">
        <f t="shared" si="2"/>
        <v>0</v>
      </c>
      <c r="M8" s="1"/>
      <c r="N8" s="1"/>
      <c r="O8" s="1">
        <v>0</v>
      </c>
      <c r="P8" s="1"/>
      <c r="Q8" s="1">
        <f t="shared" si="3"/>
        <v>5.4</v>
      </c>
      <c r="R8" s="9">
        <f t="shared" si="5"/>
        <v>46</v>
      </c>
      <c r="S8" s="9">
        <f t="shared" si="6"/>
        <v>46</v>
      </c>
      <c r="T8" s="9">
        <f>IFERROR(VLOOKUP(A8,заказ!A:B,2,0),0)</f>
        <v>48</v>
      </c>
      <c r="U8" s="9"/>
      <c r="V8" s="1"/>
      <c r="W8" s="1">
        <f t="shared" si="7"/>
        <v>20</v>
      </c>
      <c r="X8" s="1">
        <f t="shared" si="4"/>
        <v>11.481481481481481</v>
      </c>
      <c r="Y8" s="1">
        <v>1.6</v>
      </c>
      <c r="Z8" s="1">
        <v>4.8</v>
      </c>
      <c r="AA8" s="1">
        <v>3.8</v>
      </c>
      <c r="AB8" s="1">
        <v>3.6</v>
      </c>
      <c r="AC8" s="1">
        <v>0.8</v>
      </c>
      <c r="AD8" s="1">
        <v>3.4</v>
      </c>
      <c r="AE8" s="1">
        <v>3.4</v>
      </c>
      <c r="AF8" s="1">
        <v>2</v>
      </c>
      <c r="AG8" s="1">
        <v>1.4</v>
      </c>
      <c r="AH8" s="1">
        <v>2.6</v>
      </c>
      <c r="AI8" s="1" t="s">
        <v>45</v>
      </c>
      <c r="AJ8" s="1">
        <f t="shared" si="8"/>
        <v>18.400000000000002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46</v>
      </c>
      <c r="B9" s="1" t="s">
        <v>36</v>
      </c>
      <c r="C9" s="1">
        <v>56</v>
      </c>
      <c r="D9" s="1"/>
      <c r="E9" s="1">
        <v>15</v>
      </c>
      <c r="F9" s="1">
        <v>25</v>
      </c>
      <c r="G9" s="7">
        <v>0.4</v>
      </c>
      <c r="H9" s="1">
        <v>270</v>
      </c>
      <c r="I9" s="1">
        <v>9988476</v>
      </c>
      <c r="J9" s="1"/>
      <c r="K9" s="1">
        <v>15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3</v>
      </c>
      <c r="R9" s="9">
        <f>19*Q9-P9-O9-F9</f>
        <v>32</v>
      </c>
      <c r="S9" s="9">
        <f t="shared" si="6"/>
        <v>32</v>
      </c>
      <c r="T9" s="9">
        <f>IFERROR(VLOOKUP(A9,заказ!A:B,2,0),0)</f>
        <v>28</v>
      </c>
      <c r="U9" s="9"/>
      <c r="V9" s="1"/>
      <c r="W9" s="1">
        <f t="shared" si="7"/>
        <v>19</v>
      </c>
      <c r="X9" s="1">
        <f t="shared" si="4"/>
        <v>8.3333333333333339</v>
      </c>
      <c r="Y9" s="1">
        <v>2.4</v>
      </c>
      <c r="Z9" s="1">
        <v>2.2000000000000002</v>
      </c>
      <c r="AA9" s="1">
        <v>0.8</v>
      </c>
      <c r="AB9" s="1">
        <v>0.2</v>
      </c>
      <c r="AC9" s="1">
        <v>1.2</v>
      </c>
      <c r="AD9" s="1">
        <v>4.8</v>
      </c>
      <c r="AE9" s="1">
        <v>0.4</v>
      </c>
      <c r="AF9" s="1">
        <v>0.2</v>
      </c>
      <c r="AG9" s="1">
        <v>0</v>
      </c>
      <c r="AH9" s="1">
        <v>1</v>
      </c>
      <c r="AI9" s="1"/>
      <c r="AJ9" s="1">
        <f t="shared" si="8"/>
        <v>12.8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47</v>
      </c>
      <c r="B10" s="1" t="s">
        <v>36</v>
      </c>
      <c r="C10" s="1">
        <v>67</v>
      </c>
      <c r="D10" s="1">
        <v>6</v>
      </c>
      <c r="E10" s="1">
        <v>36</v>
      </c>
      <c r="F10" s="1">
        <v>28</v>
      </c>
      <c r="G10" s="7">
        <v>0.18</v>
      </c>
      <c r="H10" s="1">
        <v>150</v>
      </c>
      <c r="I10" s="1">
        <v>5034819</v>
      </c>
      <c r="J10" s="1"/>
      <c r="K10" s="1">
        <v>36</v>
      </c>
      <c r="L10" s="1">
        <f t="shared" si="2"/>
        <v>0</v>
      </c>
      <c r="M10" s="1"/>
      <c r="N10" s="1"/>
      <c r="O10" s="1">
        <v>72</v>
      </c>
      <c r="P10" s="1"/>
      <c r="Q10" s="1">
        <f t="shared" si="3"/>
        <v>7.2</v>
      </c>
      <c r="R10" s="9">
        <f t="shared" si="5"/>
        <v>44</v>
      </c>
      <c r="S10" s="9">
        <f t="shared" si="6"/>
        <v>44</v>
      </c>
      <c r="T10" s="9">
        <f>IFERROR(VLOOKUP(A10,заказ!A:B,2,0),0)</f>
        <v>42</v>
      </c>
      <c r="U10" s="9"/>
      <c r="V10" s="1"/>
      <c r="W10" s="1">
        <f t="shared" si="7"/>
        <v>20</v>
      </c>
      <c r="X10" s="1">
        <f t="shared" si="4"/>
        <v>13.888888888888889</v>
      </c>
      <c r="Y10" s="1">
        <v>6.4</v>
      </c>
      <c r="Z10" s="1">
        <v>4</v>
      </c>
      <c r="AA10" s="1">
        <v>0</v>
      </c>
      <c r="AB10" s="1">
        <v>0.4</v>
      </c>
      <c r="AC10" s="1">
        <v>8.4</v>
      </c>
      <c r="AD10" s="1">
        <v>4.2</v>
      </c>
      <c r="AE10" s="1">
        <v>3.4</v>
      </c>
      <c r="AF10" s="1">
        <v>3.8</v>
      </c>
      <c r="AG10" s="1">
        <v>4.8</v>
      </c>
      <c r="AH10" s="1">
        <v>5.6</v>
      </c>
      <c r="AI10" s="1" t="s">
        <v>48</v>
      </c>
      <c r="AJ10" s="1">
        <f t="shared" si="8"/>
        <v>7.92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27"/>
      <c r="P11" s="1"/>
      <c r="Q11" s="1">
        <f t="shared" si="3"/>
        <v>0</v>
      </c>
      <c r="R11" s="9">
        <v>15</v>
      </c>
      <c r="S11" s="9">
        <f t="shared" si="6"/>
        <v>15</v>
      </c>
      <c r="T11" s="9">
        <f>IFERROR(VLOOKUP(A11,заказ!A:B,2,0),0)</f>
        <v>15</v>
      </c>
      <c r="U11" s="9"/>
      <c r="V11" s="1"/>
      <c r="W11" s="1" t="e">
        <f t="shared" si="7"/>
        <v>#DIV/0!</v>
      </c>
      <c r="X11" s="1" t="e">
        <f t="shared" si="4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s">
        <v>51</v>
      </c>
      <c r="AJ11" s="1">
        <f t="shared" si="8"/>
        <v>15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52</v>
      </c>
      <c r="B12" s="1" t="s">
        <v>36</v>
      </c>
      <c r="C12" s="1">
        <v>192</v>
      </c>
      <c r="D12" s="1">
        <v>80</v>
      </c>
      <c r="E12" s="1">
        <v>128</v>
      </c>
      <c r="F12" s="1">
        <v>125</v>
      </c>
      <c r="G12" s="7">
        <v>0.1</v>
      </c>
      <c r="H12" s="1">
        <v>90</v>
      </c>
      <c r="I12" s="1">
        <v>8444163</v>
      </c>
      <c r="J12" s="1"/>
      <c r="K12" s="1">
        <v>129</v>
      </c>
      <c r="L12" s="1">
        <f t="shared" si="2"/>
        <v>-1</v>
      </c>
      <c r="M12" s="1"/>
      <c r="N12" s="1"/>
      <c r="O12" s="1">
        <v>424</v>
      </c>
      <c r="P12" s="1"/>
      <c r="Q12" s="1">
        <f t="shared" si="3"/>
        <v>25.6</v>
      </c>
      <c r="R12" s="9"/>
      <c r="S12" s="9">
        <v>30</v>
      </c>
      <c r="T12" s="9">
        <f>IFERROR(VLOOKUP(A12,заказ!A:B,2,0),0)</f>
        <v>32</v>
      </c>
      <c r="U12" s="9">
        <v>30</v>
      </c>
      <c r="V12" s="1" t="s">
        <v>102</v>
      </c>
      <c r="W12" s="1">
        <f t="shared" si="7"/>
        <v>22.6171875</v>
      </c>
      <c r="X12" s="1">
        <f t="shared" si="4"/>
        <v>21.4453125</v>
      </c>
      <c r="Y12" s="1">
        <v>34.6</v>
      </c>
      <c r="Z12" s="1">
        <v>22.4</v>
      </c>
      <c r="AA12" s="1">
        <v>23.6</v>
      </c>
      <c r="AB12" s="1">
        <v>28</v>
      </c>
      <c r="AC12" s="1">
        <v>40</v>
      </c>
      <c r="AD12" s="1">
        <v>12</v>
      </c>
      <c r="AE12" s="1">
        <v>5.6</v>
      </c>
      <c r="AF12" s="1">
        <v>13.4</v>
      </c>
      <c r="AG12" s="1">
        <v>6.8</v>
      </c>
      <c r="AH12" s="1">
        <v>28.2</v>
      </c>
      <c r="AI12" s="1" t="s">
        <v>53</v>
      </c>
      <c r="AJ12" s="1">
        <f t="shared" si="8"/>
        <v>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54</v>
      </c>
      <c r="B13" s="1" t="s">
        <v>36</v>
      </c>
      <c r="C13" s="1">
        <v>97</v>
      </c>
      <c r="D13" s="1"/>
      <c r="E13" s="1">
        <v>40</v>
      </c>
      <c r="F13" s="1">
        <v>47</v>
      </c>
      <c r="G13" s="7">
        <v>0.18</v>
      </c>
      <c r="H13" s="1">
        <v>150</v>
      </c>
      <c r="I13" s="1">
        <v>5038411</v>
      </c>
      <c r="J13" s="1"/>
      <c r="K13" s="1">
        <v>40</v>
      </c>
      <c r="L13" s="1">
        <f t="shared" si="2"/>
        <v>0</v>
      </c>
      <c r="M13" s="1"/>
      <c r="N13" s="1"/>
      <c r="O13" s="1">
        <v>50</v>
      </c>
      <c r="P13" s="1"/>
      <c r="Q13" s="1">
        <f t="shared" si="3"/>
        <v>8</v>
      </c>
      <c r="R13" s="9">
        <f t="shared" si="5"/>
        <v>63</v>
      </c>
      <c r="S13" s="9">
        <f t="shared" si="6"/>
        <v>63</v>
      </c>
      <c r="T13" s="9">
        <f>IFERROR(VLOOKUP(A13,заказ!A:B,2,0),0)</f>
        <v>60</v>
      </c>
      <c r="U13" s="9"/>
      <c r="V13" s="1"/>
      <c r="W13" s="1">
        <f t="shared" si="7"/>
        <v>20</v>
      </c>
      <c r="X13" s="1">
        <f t="shared" si="4"/>
        <v>12.125</v>
      </c>
      <c r="Y13" s="1">
        <v>6.8</v>
      </c>
      <c r="Z13" s="1">
        <v>4.2</v>
      </c>
      <c r="AA13" s="1">
        <v>7</v>
      </c>
      <c r="AB13" s="1">
        <v>8</v>
      </c>
      <c r="AC13" s="1">
        <v>9.8000000000000007</v>
      </c>
      <c r="AD13" s="1">
        <v>6.4</v>
      </c>
      <c r="AE13" s="1">
        <v>6</v>
      </c>
      <c r="AF13" s="1">
        <v>7.4</v>
      </c>
      <c r="AG13" s="1">
        <v>3</v>
      </c>
      <c r="AH13" s="1">
        <v>7.2</v>
      </c>
      <c r="AI13" s="1"/>
      <c r="AJ13" s="1">
        <f t="shared" si="8"/>
        <v>11.34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55</v>
      </c>
      <c r="B14" s="1" t="s">
        <v>36</v>
      </c>
      <c r="C14" s="1">
        <v>134</v>
      </c>
      <c r="D14" s="1">
        <v>3</v>
      </c>
      <c r="E14" s="1">
        <v>42</v>
      </c>
      <c r="F14" s="1">
        <v>78</v>
      </c>
      <c r="G14" s="7">
        <v>0.18</v>
      </c>
      <c r="H14" s="1">
        <v>150</v>
      </c>
      <c r="I14" s="1">
        <v>5038459</v>
      </c>
      <c r="J14" s="1"/>
      <c r="K14" s="1">
        <v>43</v>
      </c>
      <c r="L14" s="1">
        <f t="shared" si="2"/>
        <v>-1</v>
      </c>
      <c r="M14" s="1"/>
      <c r="N14" s="1"/>
      <c r="O14" s="1">
        <v>60</v>
      </c>
      <c r="P14" s="1"/>
      <c r="Q14" s="1">
        <f t="shared" si="3"/>
        <v>8.4</v>
      </c>
      <c r="R14" s="9">
        <f t="shared" si="5"/>
        <v>30</v>
      </c>
      <c r="S14" s="9">
        <f t="shared" si="6"/>
        <v>30</v>
      </c>
      <c r="T14" s="9">
        <f>IFERROR(VLOOKUP(A14,заказ!A:B,2,0),0)</f>
        <v>30</v>
      </c>
      <c r="U14" s="9"/>
      <c r="V14" s="1"/>
      <c r="W14" s="1">
        <f t="shared" si="7"/>
        <v>20</v>
      </c>
      <c r="X14" s="1">
        <f t="shared" si="4"/>
        <v>16.428571428571427</v>
      </c>
      <c r="Y14" s="1">
        <v>9.1999999999999993</v>
      </c>
      <c r="Z14" s="1">
        <v>8.6</v>
      </c>
      <c r="AA14" s="1">
        <v>8.4</v>
      </c>
      <c r="AB14" s="1">
        <v>12.4</v>
      </c>
      <c r="AC14" s="1">
        <v>10.8</v>
      </c>
      <c r="AD14" s="1">
        <v>11.6</v>
      </c>
      <c r="AE14" s="1">
        <v>8.4</v>
      </c>
      <c r="AF14" s="1">
        <v>8</v>
      </c>
      <c r="AG14" s="1">
        <v>2.8</v>
      </c>
      <c r="AH14" s="1">
        <v>10</v>
      </c>
      <c r="AI14" s="1"/>
      <c r="AJ14" s="1">
        <f t="shared" si="8"/>
        <v>5.3999999999999995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56</v>
      </c>
      <c r="B15" s="1" t="s">
        <v>36</v>
      </c>
      <c r="C15" s="1">
        <v>63</v>
      </c>
      <c r="D15" s="1">
        <v>20</v>
      </c>
      <c r="E15" s="1">
        <v>26</v>
      </c>
      <c r="F15" s="1">
        <v>50</v>
      </c>
      <c r="G15" s="7">
        <v>0.18</v>
      </c>
      <c r="H15" s="1">
        <v>150</v>
      </c>
      <c r="I15" s="1">
        <v>5038831</v>
      </c>
      <c r="J15" s="1"/>
      <c r="K15" s="1">
        <v>26</v>
      </c>
      <c r="L15" s="1">
        <f t="shared" si="2"/>
        <v>0</v>
      </c>
      <c r="M15" s="1"/>
      <c r="N15" s="1"/>
      <c r="O15" s="1">
        <v>20</v>
      </c>
      <c r="P15" s="1"/>
      <c r="Q15" s="1">
        <f t="shared" si="3"/>
        <v>5.2</v>
      </c>
      <c r="R15" s="9">
        <f t="shared" si="5"/>
        <v>34</v>
      </c>
      <c r="S15" s="9">
        <f t="shared" si="6"/>
        <v>34</v>
      </c>
      <c r="T15" s="9">
        <f>IFERROR(VLOOKUP(A15,заказ!A:B,2,0),0)</f>
        <v>30</v>
      </c>
      <c r="U15" s="9"/>
      <c r="V15" s="1"/>
      <c r="W15" s="1">
        <f t="shared" si="7"/>
        <v>20</v>
      </c>
      <c r="X15" s="1">
        <f t="shared" si="4"/>
        <v>13.461538461538462</v>
      </c>
      <c r="Y15" s="1">
        <v>4.8</v>
      </c>
      <c r="Z15" s="1">
        <v>5.6</v>
      </c>
      <c r="AA15" s="1">
        <v>4.4000000000000004</v>
      </c>
      <c r="AB15" s="1">
        <v>0.4</v>
      </c>
      <c r="AC15" s="1">
        <v>6.8</v>
      </c>
      <c r="AD15" s="1">
        <v>6.6</v>
      </c>
      <c r="AE15" s="1">
        <v>2.6</v>
      </c>
      <c r="AF15" s="1">
        <v>3.8</v>
      </c>
      <c r="AG15" s="1">
        <v>4.5999999999999996</v>
      </c>
      <c r="AH15" s="1">
        <v>3.2</v>
      </c>
      <c r="AI15" s="1" t="s">
        <v>57</v>
      </c>
      <c r="AJ15" s="1">
        <f t="shared" si="8"/>
        <v>6.12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58</v>
      </c>
      <c r="B16" s="1" t="s">
        <v>36</v>
      </c>
      <c r="C16" s="1">
        <v>19</v>
      </c>
      <c r="D16" s="1">
        <v>5</v>
      </c>
      <c r="E16" s="1">
        <v>7</v>
      </c>
      <c r="F16" s="1"/>
      <c r="G16" s="7">
        <v>0.18</v>
      </c>
      <c r="H16" s="1">
        <v>120</v>
      </c>
      <c r="I16" s="1">
        <v>5038855</v>
      </c>
      <c r="J16" s="1"/>
      <c r="K16" s="1">
        <v>11</v>
      </c>
      <c r="L16" s="1">
        <f t="shared" si="2"/>
        <v>-4</v>
      </c>
      <c r="M16" s="1"/>
      <c r="N16" s="1"/>
      <c r="O16" s="1">
        <v>0</v>
      </c>
      <c r="P16" s="1"/>
      <c r="Q16" s="1">
        <f t="shared" si="3"/>
        <v>1.4</v>
      </c>
      <c r="R16" s="29"/>
      <c r="S16" s="9">
        <f t="shared" si="6"/>
        <v>0</v>
      </c>
      <c r="T16" s="9">
        <f>IFERROR(VLOOKUP(A16,заказ!A:B,2,0),0)</f>
        <v>0</v>
      </c>
      <c r="U16" s="29">
        <v>40</v>
      </c>
      <c r="V16" s="27" t="s">
        <v>103</v>
      </c>
      <c r="W16" s="1">
        <f t="shared" si="7"/>
        <v>0</v>
      </c>
      <c r="X16" s="1">
        <f t="shared" si="4"/>
        <v>0</v>
      </c>
      <c r="Y16" s="1">
        <v>5.6</v>
      </c>
      <c r="Z16" s="1">
        <v>5.8</v>
      </c>
      <c r="AA16" s="1">
        <v>4.5999999999999996</v>
      </c>
      <c r="AB16" s="1">
        <v>-0.2</v>
      </c>
      <c r="AC16" s="1">
        <v>5.2</v>
      </c>
      <c r="AD16" s="1">
        <v>4.8</v>
      </c>
      <c r="AE16" s="1">
        <v>1.8</v>
      </c>
      <c r="AF16" s="1">
        <v>3</v>
      </c>
      <c r="AG16" s="1">
        <v>2.6</v>
      </c>
      <c r="AH16" s="1">
        <v>3</v>
      </c>
      <c r="AI16" s="28" t="s">
        <v>59</v>
      </c>
      <c r="AJ16" s="1">
        <f t="shared" si="8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60</v>
      </c>
      <c r="B17" s="1" t="s">
        <v>36</v>
      </c>
      <c r="C17" s="1">
        <v>121</v>
      </c>
      <c r="D17" s="1">
        <v>144</v>
      </c>
      <c r="E17" s="1">
        <v>65</v>
      </c>
      <c r="F17" s="1">
        <v>138</v>
      </c>
      <c r="G17" s="7">
        <v>0.18</v>
      </c>
      <c r="H17" s="1">
        <v>150</v>
      </c>
      <c r="I17" s="1">
        <v>5038435</v>
      </c>
      <c r="J17" s="1"/>
      <c r="K17" s="1">
        <v>65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13</v>
      </c>
      <c r="R17" s="9">
        <f t="shared" si="5"/>
        <v>122</v>
      </c>
      <c r="S17" s="9">
        <f t="shared" si="6"/>
        <v>122</v>
      </c>
      <c r="T17" s="9">
        <f>IFERROR(VLOOKUP(A17,заказ!A:B,2,0),0)</f>
        <v>120</v>
      </c>
      <c r="U17" s="9"/>
      <c r="V17" s="1"/>
      <c r="W17" s="1">
        <f t="shared" si="7"/>
        <v>20</v>
      </c>
      <c r="X17" s="1">
        <f t="shared" si="4"/>
        <v>10.615384615384615</v>
      </c>
      <c r="Y17" s="1">
        <v>8.4</v>
      </c>
      <c r="Z17" s="1">
        <v>13.6</v>
      </c>
      <c r="AA17" s="1">
        <v>11.2</v>
      </c>
      <c r="AB17" s="1">
        <v>10.6</v>
      </c>
      <c r="AC17" s="1">
        <v>10</v>
      </c>
      <c r="AD17" s="1">
        <v>11.4</v>
      </c>
      <c r="AE17" s="1">
        <v>7.8</v>
      </c>
      <c r="AF17" s="1">
        <v>6.6</v>
      </c>
      <c r="AG17" s="1">
        <v>4.2</v>
      </c>
      <c r="AH17" s="1">
        <v>9.4</v>
      </c>
      <c r="AI17" s="1" t="s">
        <v>42</v>
      </c>
      <c r="AJ17" s="1">
        <f t="shared" si="8"/>
        <v>21.96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1" t="s">
        <v>61</v>
      </c>
      <c r="B18" s="1" t="s">
        <v>36</v>
      </c>
      <c r="C18" s="1">
        <v>63</v>
      </c>
      <c r="D18" s="1">
        <v>11</v>
      </c>
      <c r="E18" s="1">
        <v>45</v>
      </c>
      <c r="F18" s="1">
        <v>17</v>
      </c>
      <c r="G18" s="7">
        <v>0.18</v>
      </c>
      <c r="H18" s="1">
        <v>120</v>
      </c>
      <c r="I18" s="1">
        <v>5038398</v>
      </c>
      <c r="J18" s="1"/>
      <c r="K18" s="1">
        <v>45</v>
      </c>
      <c r="L18" s="1">
        <f t="shared" si="2"/>
        <v>0</v>
      </c>
      <c r="M18" s="1"/>
      <c r="N18" s="1"/>
      <c r="O18" s="1">
        <v>190</v>
      </c>
      <c r="P18" s="1"/>
      <c r="Q18" s="1">
        <f t="shared" si="3"/>
        <v>9</v>
      </c>
      <c r="R18" s="9"/>
      <c r="S18" s="9">
        <v>10</v>
      </c>
      <c r="T18" s="9">
        <f>IFERROR(VLOOKUP(A18,заказ!A:B,2,0),0)</f>
        <v>10</v>
      </c>
      <c r="U18" s="9">
        <v>10</v>
      </c>
      <c r="V18" s="1" t="s">
        <v>102</v>
      </c>
      <c r="W18" s="1">
        <f t="shared" si="7"/>
        <v>24.111111111111111</v>
      </c>
      <c r="X18" s="1">
        <f t="shared" si="4"/>
        <v>23</v>
      </c>
      <c r="Y18" s="1">
        <v>9.4</v>
      </c>
      <c r="Z18" s="1">
        <v>6.2</v>
      </c>
      <c r="AA18" s="1">
        <v>5.8</v>
      </c>
      <c r="AB18" s="1">
        <v>7.2</v>
      </c>
      <c r="AC18" s="1">
        <v>1</v>
      </c>
      <c r="AD18" s="1">
        <v>4.4000000000000004</v>
      </c>
      <c r="AE18" s="1">
        <v>5</v>
      </c>
      <c r="AF18" s="1">
        <v>0</v>
      </c>
      <c r="AG18" s="1">
        <v>0.2</v>
      </c>
      <c r="AH18" s="1">
        <v>1.8</v>
      </c>
      <c r="AI18" s="1"/>
      <c r="AJ18" s="1">
        <f t="shared" si="8"/>
        <v>1.7999999999999998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0" t="s">
        <v>62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33</v>
      </c>
      <c r="P19" s="1"/>
      <c r="Q19" s="1">
        <f t="shared" si="3"/>
        <v>0</v>
      </c>
      <c r="R19" s="9"/>
      <c r="S19" s="9">
        <f t="shared" si="6"/>
        <v>0</v>
      </c>
      <c r="T19" s="9">
        <f>IFERROR(VLOOKUP(A19,заказ!A:B,2,0),0)</f>
        <v>0</v>
      </c>
      <c r="U19" s="9"/>
      <c r="V19" s="1"/>
      <c r="W19" s="1" t="e">
        <f t="shared" si="7"/>
        <v>#DIV/0!</v>
      </c>
      <c r="X19" s="1" t="e">
        <f t="shared" si="4"/>
        <v>#DIV/0!</v>
      </c>
      <c r="Y19" s="1">
        <v>0</v>
      </c>
      <c r="Z19" s="1">
        <v>0</v>
      </c>
      <c r="AA19" s="1">
        <v>0</v>
      </c>
      <c r="AB19" s="1">
        <v>0</v>
      </c>
      <c r="AC19" s="1">
        <v>0.6452</v>
      </c>
      <c r="AD19" s="1">
        <v>0.63400000000000001</v>
      </c>
      <c r="AE19" s="1">
        <v>0</v>
      </c>
      <c r="AF19" s="1">
        <v>0</v>
      </c>
      <c r="AG19" s="1">
        <v>0</v>
      </c>
      <c r="AH19" s="1">
        <v>0</v>
      </c>
      <c r="AI19" s="1"/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6" t="s">
        <v>63</v>
      </c>
      <c r="B20" s="17" t="s">
        <v>50</v>
      </c>
      <c r="C20" s="17">
        <v>3.4780000000000002</v>
      </c>
      <c r="D20" s="17"/>
      <c r="E20" s="17"/>
      <c r="F20" s="18">
        <v>3.4780000000000002</v>
      </c>
      <c r="G20" s="19">
        <v>0</v>
      </c>
      <c r="H20" s="20" t="e">
        <v>#N/A</v>
      </c>
      <c r="I20" s="20" t="s">
        <v>64</v>
      </c>
      <c r="J20" s="20" t="s">
        <v>62</v>
      </c>
      <c r="K20" s="20"/>
      <c r="L20" s="20">
        <f t="shared" si="2"/>
        <v>0</v>
      </c>
      <c r="M20" s="20"/>
      <c r="N20" s="20"/>
      <c r="O20" s="20">
        <v>0</v>
      </c>
      <c r="P20" s="20"/>
      <c r="Q20" s="20">
        <f t="shared" si="3"/>
        <v>0</v>
      </c>
      <c r="R20" s="21"/>
      <c r="S20" s="9">
        <f t="shared" si="6"/>
        <v>0</v>
      </c>
      <c r="T20" s="9">
        <f>IFERROR(VLOOKUP(A20,заказ!A:B,2,0),0)</f>
        <v>0</v>
      </c>
      <c r="U20" s="21"/>
      <c r="V20" s="20"/>
      <c r="W20" s="1" t="e">
        <f t="shared" si="7"/>
        <v>#DIV/0!</v>
      </c>
      <c r="X20" s="20" t="e">
        <f t="shared" si="4"/>
        <v>#DIV/0!</v>
      </c>
      <c r="Y20" s="20">
        <v>1.9572000000000001</v>
      </c>
      <c r="Z20" s="20">
        <v>0.69900000000000007</v>
      </c>
      <c r="AA20" s="20">
        <v>0.64640000000000009</v>
      </c>
      <c r="AB20" s="20">
        <v>1.276</v>
      </c>
      <c r="AC20" s="20">
        <v>0</v>
      </c>
      <c r="AD20" s="20">
        <v>1.3680000000000001</v>
      </c>
      <c r="AE20" s="20">
        <v>0.64960000000000007</v>
      </c>
      <c r="AF20" s="20">
        <v>0.66680000000000006</v>
      </c>
      <c r="AG20" s="20">
        <v>0</v>
      </c>
      <c r="AH20" s="20">
        <v>0</v>
      </c>
      <c r="AI20" s="20"/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65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/>
      <c r="Q21" s="1">
        <f t="shared" si="3"/>
        <v>0</v>
      </c>
      <c r="R21" s="9"/>
      <c r="S21" s="9">
        <f t="shared" si="6"/>
        <v>0</v>
      </c>
      <c r="T21" s="9">
        <f>IFERROR(VLOOKUP(A21,заказ!A:B,2,0),0)</f>
        <v>0</v>
      </c>
      <c r="U21" s="9"/>
      <c r="V21" s="1"/>
      <c r="W21" s="1" t="e">
        <f t="shared" si="7"/>
        <v>#DIV/0!</v>
      </c>
      <c r="X21" s="1" t="e">
        <f t="shared" si="4"/>
        <v>#DIV/0!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 t="s">
        <v>66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6" t="s">
        <v>67</v>
      </c>
      <c r="B22" s="17" t="s">
        <v>50</v>
      </c>
      <c r="C22" s="17">
        <v>29.896000000000001</v>
      </c>
      <c r="D22" s="17"/>
      <c r="E22" s="17">
        <v>6.3040000000000003</v>
      </c>
      <c r="F22" s="18">
        <v>16.643999999999998</v>
      </c>
      <c r="G22" s="19">
        <v>0</v>
      </c>
      <c r="H22" s="20" t="e">
        <v>#N/A</v>
      </c>
      <c r="I22" s="20" t="s">
        <v>64</v>
      </c>
      <c r="J22" s="20" t="s">
        <v>65</v>
      </c>
      <c r="K22" s="20">
        <v>7</v>
      </c>
      <c r="L22" s="20">
        <f t="shared" si="2"/>
        <v>-0.69599999999999973</v>
      </c>
      <c r="M22" s="20"/>
      <c r="N22" s="20"/>
      <c r="O22" s="20">
        <v>0</v>
      </c>
      <c r="P22" s="20"/>
      <c r="Q22" s="20">
        <f t="shared" si="3"/>
        <v>1.2608000000000001</v>
      </c>
      <c r="R22" s="21"/>
      <c r="S22" s="9">
        <f t="shared" si="6"/>
        <v>0</v>
      </c>
      <c r="T22" s="9">
        <f>IFERROR(VLOOKUP(A22,заказ!A:B,2,0),0)</f>
        <v>0</v>
      </c>
      <c r="U22" s="21"/>
      <c r="V22" s="20"/>
      <c r="W22" s="1">
        <f t="shared" si="7"/>
        <v>13.201142131979692</v>
      </c>
      <c r="X22" s="20">
        <f t="shared" si="4"/>
        <v>13.201142131979692</v>
      </c>
      <c r="Y22" s="20">
        <v>4.1223999999999998</v>
      </c>
      <c r="Z22" s="20">
        <v>0</v>
      </c>
      <c r="AA22" s="20">
        <v>1.972</v>
      </c>
      <c r="AB22" s="20">
        <v>2.6160000000000001</v>
      </c>
      <c r="AC22" s="20">
        <v>0</v>
      </c>
      <c r="AD22" s="20">
        <v>1.2636000000000001</v>
      </c>
      <c r="AE22" s="20">
        <v>0.61599999999999999</v>
      </c>
      <c r="AF22" s="20">
        <v>1.9947999999999999</v>
      </c>
      <c r="AG22" s="20">
        <v>1.3644000000000001</v>
      </c>
      <c r="AH22" s="20">
        <v>0</v>
      </c>
      <c r="AI22" s="20"/>
      <c r="AJ22" s="1">
        <f t="shared" si="8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0" t="s">
        <v>68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/>
      <c r="Q23" s="1">
        <f t="shared" si="3"/>
        <v>0</v>
      </c>
      <c r="R23" s="9">
        <f>20*(Q23+Q24)-P23-P24-O23-O24-F23-F24</f>
        <v>21.985999999999997</v>
      </c>
      <c r="S23" s="9">
        <f t="shared" si="6"/>
        <v>21.985999999999997</v>
      </c>
      <c r="T23" s="9">
        <f>IFERROR(VLOOKUP(A23,заказ!A:B,2,0),0)</f>
        <v>16</v>
      </c>
      <c r="U23" s="9"/>
      <c r="V23" s="1"/>
      <c r="W23" s="1" t="e">
        <f t="shared" si="7"/>
        <v>#DIV/0!</v>
      </c>
      <c r="X23" s="1" t="e">
        <f t="shared" si="4"/>
        <v>#DIV/0!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 t="s">
        <v>69</v>
      </c>
      <c r="AJ23" s="1">
        <f t="shared" si="8"/>
        <v>21.985999999999997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16" t="s">
        <v>70</v>
      </c>
      <c r="B24" s="17" t="s">
        <v>50</v>
      </c>
      <c r="C24" s="17">
        <v>25.402000000000001</v>
      </c>
      <c r="D24" s="17">
        <v>33.634</v>
      </c>
      <c r="E24" s="17">
        <v>16.16</v>
      </c>
      <c r="F24" s="18">
        <v>42.654000000000003</v>
      </c>
      <c r="G24" s="19">
        <v>0</v>
      </c>
      <c r="H24" s="20" t="e">
        <v>#N/A</v>
      </c>
      <c r="I24" s="20" t="s">
        <v>64</v>
      </c>
      <c r="J24" s="20" t="s">
        <v>68</v>
      </c>
      <c r="K24" s="20">
        <v>14.5</v>
      </c>
      <c r="L24" s="20">
        <f t="shared" si="2"/>
        <v>1.6600000000000001</v>
      </c>
      <c r="M24" s="20"/>
      <c r="N24" s="20"/>
      <c r="O24" s="20">
        <v>0</v>
      </c>
      <c r="P24" s="20"/>
      <c r="Q24" s="20">
        <f t="shared" si="3"/>
        <v>3.2320000000000002</v>
      </c>
      <c r="R24" s="21"/>
      <c r="S24" s="9">
        <f t="shared" si="6"/>
        <v>0</v>
      </c>
      <c r="T24" s="9">
        <f>IFERROR(VLOOKUP(A24,заказ!A:B,2,0),0)</f>
        <v>0</v>
      </c>
      <c r="U24" s="21"/>
      <c r="V24" s="20"/>
      <c r="W24" s="1">
        <f t="shared" si="7"/>
        <v>13.197400990099011</v>
      </c>
      <c r="X24" s="20">
        <f t="shared" si="4"/>
        <v>13.197400990099011</v>
      </c>
      <c r="Y24" s="20">
        <v>3.0531999999999999</v>
      </c>
      <c r="Z24" s="20">
        <v>3.173</v>
      </c>
      <c r="AA24" s="20">
        <v>2.5344000000000002</v>
      </c>
      <c r="AB24" s="20">
        <v>3.1688000000000001</v>
      </c>
      <c r="AC24" s="20">
        <v>2.6511999999999998</v>
      </c>
      <c r="AD24" s="20">
        <v>2.6152000000000002</v>
      </c>
      <c r="AE24" s="20">
        <v>3.0583999999999998</v>
      </c>
      <c r="AF24" s="20">
        <v>1.2567999999999999</v>
      </c>
      <c r="AG24" s="20">
        <v>1.8992</v>
      </c>
      <c r="AH24" s="20">
        <v>3.7187999999999999</v>
      </c>
      <c r="AI24" s="20"/>
      <c r="AJ24" s="1">
        <f t="shared" si="8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thickBot="1" x14ac:dyDescent="0.3">
      <c r="A25" s="24" t="s">
        <v>71</v>
      </c>
      <c r="B25" s="24" t="s">
        <v>36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>
        <v>8</v>
      </c>
      <c r="L25" s="24">
        <f t="shared" si="2"/>
        <v>-8</v>
      </c>
      <c r="M25" s="24"/>
      <c r="N25" s="24"/>
      <c r="O25" s="24">
        <v>0</v>
      </c>
      <c r="P25" s="24"/>
      <c r="Q25" s="24">
        <f t="shared" si="3"/>
        <v>0</v>
      </c>
      <c r="R25" s="26"/>
      <c r="S25" s="9">
        <f t="shared" si="6"/>
        <v>0</v>
      </c>
      <c r="T25" s="9">
        <f>IFERROR(VLOOKUP(A25,заказ!A:B,2,0),0)</f>
        <v>0</v>
      </c>
      <c r="U25" s="26"/>
      <c r="V25" s="24"/>
      <c r="W25" s="1" t="e">
        <f t="shared" si="7"/>
        <v>#DIV/0!</v>
      </c>
      <c r="X25" s="24" t="e">
        <f t="shared" si="4"/>
        <v>#DIV/0!</v>
      </c>
      <c r="Y25" s="24">
        <v>0</v>
      </c>
      <c r="Z25" s="24">
        <v>-0.4</v>
      </c>
      <c r="AA25" s="24">
        <v>-0.6</v>
      </c>
      <c r="AB25" s="24">
        <v>-0.4</v>
      </c>
      <c r="AC25" s="24">
        <v>-0.6</v>
      </c>
      <c r="AD25" s="24">
        <v>-0.2</v>
      </c>
      <c r="AE25" s="24">
        <v>23.6</v>
      </c>
      <c r="AF25" s="24">
        <v>24.2</v>
      </c>
      <c r="AG25" s="24">
        <v>6.4</v>
      </c>
      <c r="AH25" s="24">
        <v>-1</v>
      </c>
      <c r="AI25" s="24" t="s">
        <v>72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73</v>
      </c>
      <c r="B26" s="11" t="s">
        <v>50</v>
      </c>
      <c r="C26" s="11">
        <v>40.064</v>
      </c>
      <c r="D26" s="11">
        <v>19.013000000000002</v>
      </c>
      <c r="E26" s="11">
        <v>9.234</v>
      </c>
      <c r="F26" s="12">
        <v>40.298999999999999</v>
      </c>
      <c r="G26" s="7">
        <v>1</v>
      </c>
      <c r="H26" s="1">
        <v>120</v>
      </c>
      <c r="I26" s="1">
        <v>5522704</v>
      </c>
      <c r="J26" s="1"/>
      <c r="K26" s="1">
        <v>9.2129999999999992</v>
      </c>
      <c r="L26" s="1">
        <f t="shared" si="2"/>
        <v>2.1000000000000796E-2</v>
      </c>
      <c r="M26" s="1"/>
      <c r="N26" s="1"/>
      <c r="O26" s="1">
        <v>0</v>
      </c>
      <c r="P26" s="1"/>
      <c r="Q26" s="1">
        <f t="shared" si="3"/>
        <v>1.8468</v>
      </c>
      <c r="R26" s="9"/>
      <c r="S26" s="9">
        <f t="shared" si="6"/>
        <v>0</v>
      </c>
      <c r="T26" s="9">
        <f>IFERROR(VLOOKUP(A26,заказ!A:B,2,0),0)</f>
        <v>0</v>
      </c>
      <c r="U26" s="9"/>
      <c r="V26" s="1"/>
      <c r="W26" s="1">
        <f t="shared" si="7"/>
        <v>21.820987654320987</v>
      </c>
      <c r="X26" s="1">
        <f t="shared" si="4"/>
        <v>21.820987654320987</v>
      </c>
      <c r="Y26" s="1">
        <v>0.58560000000000001</v>
      </c>
      <c r="Z26" s="1">
        <v>3.044</v>
      </c>
      <c r="AA26" s="1">
        <v>1.7718</v>
      </c>
      <c r="AB26" s="1">
        <v>2.4340000000000002</v>
      </c>
      <c r="AC26" s="1">
        <v>1.3031999999999999</v>
      </c>
      <c r="AD26" s="1">
        <v>0.60759999999999992</v>
      </c>
      <c r="AE26" s="1">
        <v>2.4154</v>
      </c>
      <c r="AF26" s="1">
        <v>1.3082</v>
      </c>
      <c r="AG26" s="1">
        <v>2.8513999999999999</v>
      </c>
      <c r="AH26" s="1">
        <v>4.0462000000000007</v>
      </c>
      <c r="AI26" s="23" t="s">
        <v>42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s="13" customFormat="1" ht="15.75" thickBot="1" x14ac:dyDescent="0.3">
      <c r="A27" s="16" t="s">
        <v>97</v>
      </c>
      <c r="B27" s="17" t="s">
        <v>50</v>
      </c>
      <c r="C27" s="17"/>
      <c r="D27" s="17"/>
      <c r="E27" s="17"/>
      <c r="F27" s="18"/>
      <c r="G27" s="19">
        <v>0</v>
      </c>
      <c r="H27" s="20" t="e">
        <v>#N/A</v>
      </c>
      <c r="I27" s="20" t="s">
        <v>64</v>
      </c>
      <c r="J27" s="20" t="s">
        <v>73</v>
      </c>
      <c r="K27" s="20"/>
      <c r="L27" s="20">
        <f t="shared" si="2"/>
        <v>0</v>
      </c>
      <c r="M27" s="20"/>
      <c r="N27" s="20"/>
      <c r="O27" s="20"/>
      <c r="P27" s="22">
        <v>100</v>
      </c>
      <c r="Q27" s="20">
        <f t="shared" si="3"/>
        <v>0</v>
      </c>
      <c r="R27" s="21"/>
      <c r="S27" s="9">
        <f t="shared" si="6"/>
        <v>0</v>
      </c>
      <c r="T27" s="9">
        <f>IFERROR(VLOOKUP(A27,заказ!A:B,2,0),0)</f>
        <v>0</v>
      </c>
      <c r="U27" s="21"/>
      <c r="V27" s="20"/>
      <c r="W27" s="1" t="e">
        <f t="shared" si="7"/>
        <v>#DIV/0!</v>
      </c>
      <c r="X27" s="20" t="e">
        <f t="shared" si="4"/>
        <v>#DIV/0!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2" t="s">
        <v>98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74</v>
      </c>
      <c r="B28" s="1" t="s">
        <v>36</v>
      </c>
      <c r="C28" s="1">
        <v>77</v>
      </c>
      <c r="D28" s="1">
        <v>33</v>
      </c>
      <c r="E28" s="1">
        <v>37</v>
      </c>
      <c r="F28" s="1">
        <v>69</v>
      </c>
      <c r="G28" s="7">
        <v>0.14000000000000001</v>
      </c>
      <c r="H28" s="1">
        <v>180</v>
      </c>
      <c r="I28" s="1">
        <v>9988391</v>
      </c>
      <c r="J28" s="1"/>
      <c r="K28" s="1">
        <v>37</v>
      </c>
      <c r="L28" s="1">
        <f t="shared" si="2"/>
        <v>0</v>
      </c>
      <c r="M28" s="1"/>
      <c r="N28" s="1"/>
      <c r="O28" s="1">
        <v>16</v>
      </c>
      <c r="P28" s="1"/>
      <c r="Q28" s="1">
        <f t="shared" si="3"/>
        <v>7.4</v>
      </c>
      <c r="R28" s="9">
        <f t="shared" ref="R28:R29" si="9">20*Q28-P28-O28-F28</f>
        <v>63</v>
      </c>
      <c r="S28" s="9">
        <f t="shared" si="6"/>
        <v>63</v>
      </c>
      <c r="T28" s="9">
        <f>IFERROR(VLOOKUP(A28,заказ!A:B,2,0),0)</f>
        <v>64</v>
      </c>
      <c r="U28" s="9"/>
      <c r="V28" s="1"/>
      <c r="W28" s="1">
        <f t="shared" si="7"/>
        <v>20</v>
      </c>
      <c r="X28" s="1">
        <f t="shared" si="4"/>
        <v>11.486486486486486</v>
      </c>
      <c r="Y28" s="1">
        <v>6.2</v>
      </c>
      <c r="Z28" s="1">
        <v>7</v>
      </c>
      <c r="AA28" s="1">
        <v>5.6</v>
      </c>
      <c r="AB28" s="1">
        <v>6.6</v>
      </c>
      <c r="AC28" s="1">
        <v>8.1999999999999993</v>
      </c>
      <c r="AD28" s="1">
        <v>5.2</v>
      </c>
      <c r="AE28" s="1">
        <v>3.6</v>
      </c>
      <c r="AF28" s="1">
        <v>8</v>
      </c>
      <c r="AG28" s="1">
        <v>5.8</v>
      </c>
      <c r="AH28" s="1">
        <v>4.5999999999999996</v>
      </c>
      <c r="AI28" s="1"/>
      <c r="AJ28" s="1">
        <f t="shared" si="8"/>
        <v>8.82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75</v>
      </c>
      <c r="B29" s="1" t="s">
        <v>36</v>
      </c>
      <c r="C29" s="1">
        <v>114</v>
      </c>
      <c r="D29" s="1">
        <v>32</v>
      </c>
      <c r="E29" s="1">
        <v>44</v>
      </c>
      <c r="F29" s="1">
        <v>67</v>
      </c>
      <c r="G29" s="7">
        <v>0.18</v>
      </c>
      <c r="H29" s="1">
        <v>270</v>
      </c>
      <c r="I29" s="1">
        <v>9988681</v>
      </c>
      <c r="J29" s="1"/>
      <c r="K29" s="1">
        <v>44</v>
      </c>
      <c r="L29" s="1">
        <f t="shared" si="2"/>
        <v>0</v>
      </c>
      <c r="M29" s="1"/>
      <c r="N29" s="1"/>
      <c r="O29" s="1">
        <v>32</v>
      </c>
      <c r="P29" s="1"/>
      <c r="Q29" s="1">
        <f t="shared" si="3"/>
        <v>8.8000000000000007</v>
      </c>
      <c r="R29" s="9">
        <f t="shared" si="9"/>
        <v>77</v>
      </c>
      <c r="S29" s="9">
        <f t="shared" si="6"/>
        <v>77</v>
      </c>
      <c r="T29" s="9">
        <f>IFERROR(VLOOKUP(A29,заказ!A:B,2,0),0)</f>
        <v>80</v>
      </c>
      <c r="U29" s="9"/>
      <c r="V29" s="1"/>
      <c r="W29" s="1">
        <f t="shared" si="7"/>
        <v>20</v>
      </c>
      <c r="X29" s="1">
        <f t="shared" si="4"/>
        <v>11.249999999999998</v>
      </c>
      <c r="Y29" s="1">
        <v>7.2</v>
      </c>
      <c r="Z29" s="1">
        <v>6.2</v>
      </c>
      <c r="AA29" s="1">
        <v>8.8000000000000007</v>
      </c>
      <c r="AB29" s="1">
        <v>6.6</v>
      </c>
      <c r="AC29" s="1">
        <v>5.2</v>
      </c>
      <c r="AD29" s="1">
        <v>11.2</v>
      </c>
      <c r="AE29" s="1">
        <v>9.1999999999999993</v>
      </c>
      <c r="AF29" s="1">
        <v>8.1999999999999993</v>
      </c>
      <c r="AG29" s="1">
        <v>6.8</v>
      </c>
      <c r="AH29" s="1">
        <v>9.4</v>
      </c>
      <c r="AI29" s="1"/>
      <c r="AJ29" s="1">
        <f t="shared" si="8"/>
        <v>13.86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76</v>
      </c>
      <c r="B30" s="1" t="s">
        <v>50</v>
      </c>
      <c r="C30" s="1">
        <v>12.894</v>
      </c>
      <c r="D30" s="1">
        <v>16.393999999999998</v>
      </c>
      <c r="E30" s="1">
        <v>6.4459999999999997</v>
      </c>
      <c r="F30" s="1">
        <v>22.841999999999999</v>
      </c>
      <c r="G30" s="7">
        <v>1</v>
      </c>
      <c r="H30" s="1">
        <v>120</v>
      </c>
      <c r="I30" s="1">
        <v>8785198</v>
      </c>
      <c r="J30" s="1"/>
      <c r="K30" s="1">
        <v>6.7</v>
      </c>
      <c r="L30" s="1">
        <f t="shared" si="2"/>
        <v>-0.25400000000000045</v>
      </c>
      <c r="M30" s="1"/>
      <c r="N30" s="1"/>
      <c r="O30" s="1">
        <v>16</v>
      </c>
      <c r="P30" s="1"/>
      <c r="Q30" s="1">
        <f t="shared" si="3"/>
        <v>1.2891999999999999</v>
      </c>
      <c r="R30" s="9"/>
      <c r="S30" s="9">
        <f t="shared" si="6"/>
        <v>0</v>
      </c>
      <c r="T30" s="9">
        <f>IFERROR(VLOOKUP(A30,заказ!A:B,2,0),0)</f>
        <v>0</v>
      </c>
      <c r="U30" s="9"/>
      <c r="V30" s="1"/>
      <c r="W30" s="1">
        <f t="shared" si="7"/>
        <v>30.128762022959975</v>
      </c>
      <c r="X30" s="1">
        <f t="shared" si="4"/>
        <v>30.128762022959975</v>
      </c>
      <c r="Y30" s="1">
        <v>2.4512</v>
      </c>
      <c r="Z30" s="1">
        <v>2.0112000000000001</v>
      </c>
      <c r="AA30" s="1">
        <v>1.3160000000000001</v>
      </c>
      <c r="AB30" s="1">
        <v>2.5299999999999998</v>
      </c>
      <c r="AC30" s="1">
        <v>3.6892</v>
      </c>
      <c r="AD30" s="1">
        <v>0</v>
      </c>
      <c r="AE30" s="1">
        <v>1.2310000000000001</v>
      </c>
      <c r="AF30" s="1">
        <v>1.2410000000000001</v>
      </c>
      <c r="AG30" s="1">
        <v>0.64100000000000001</v>
      </c>
      <c r="AH30" s="1">
        <v>0</v>
      </c>
      <c r="AI30" s="23" t="s">
        <v>100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20" t="s">
        <v>77</v>
      </c>
      <c r="B31" s="20" t="s">
        <v>50</v>
      </c>
      <c r="C31" s="20">
        <v>34.700000000000003</v>
      </c>
      <c r="D31" s="20"/>
      <c r="E31" s="20">
        <v>3.21</v>
      </c>
      <c r="F31" s="20">
        <v>28.49</v>
      </c>
      <c r="G31" s="19">
        <v>0</v>
      </c>
      <c r="H31" s="20" t="e">
        <v>#N/A</v>
      </c>
      <c r="I31" s="20" t="s">
        <v>78</v>
      </c>
      <c r="J31" s="20"/>
      <c r="K31" s="20">
        <v>4</v>
      </c>
      <c r="L31" s="20">
        <f t="shared" si="2"/>
        <v>-0.79</v>
      </c>
      <c r="M31" s="20"/>
      <c r="N31" s="20"/>
      <c r="O31" s="20">
        <v>0</v>
      </c>
      <c r="P31" s="20"/>
      <c r="Q31" s="20">
        <f t="shared" si="3"/>
        <v>0.64200000000000002</v>
      </c>
      <c r="R31" s="21"/>
      <c r="S31" s="9">
        <f t="shared" si="6"/>
        <v>0</v>
      </c>
      <c r="T31" s="9">
        <f>IFERROR(VLOOKUP(A31,заказ!A:B,2,0),0)</f>
        <v>0</v>
      </c>
      <c r="U31" s="21"/>
      <c r="V31" s="20"/>
      <c r="W31" s="1">
        <f t="shared" si="7"/>
        <v>44.376947040498436</v>
      </c>
      <c r="X31" s="20">
        <f t="shared" si="4"/>
        <v>44.376947040498436</v>
      </c>
      <c r="Y31" s="20">
        <v>0.73</v>
      </c>
      <c r="Z31" s="20">
        <v>0.74280000000000002</v>
      </c>
      <c r="AA31" s="20">
        <v>0.65199999999999991</v>
      </c>
      <c r="AB31" s="20">
        <v>1.9216</v>
      </c>
      <c r="AC31" s="20">
        <v>0</v>
      </c>
      <c r="AD31" s="20">
        <v>0</v>
      </c>
      <c r="AE31" s="20">
        <v>0.58799999999999997</v>
      </c>
      <c r="AF31" s="20">
        <v>0</v>
      </c>
      <c r="AG31" s="20">
        <v>0</v>
      </c>
      <c r="AH31" s="20">
        <v>0.64359999999999995</v>
      </c>
      <c r="AI31" s="23" t="s">
        <v>99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79</v>
      </c>
      <c r="B32" s="1" t="s">
        <v>36</v>
      </c>
      <c r="C32" s="1">
        <v>305</v>
      </c>
      <c r="D32" s="1">
        <v>10</v>
      </c>
      <c r="E32" s="1">
        <v>248</v>
      </c>
      <c r="F32" s="1">
        <v>19</v>
      </c>
      <c r="G32" s="7">
        <v>0.1</v>
      </c>
      <c r="H32" s="1">
        <v>60</v>
      </c>
      <c r="I32" s="1">
        <v>8444187</v>
      </c>
      <c r="J32" s="1"/>
      <c r="K32" s="1">
        <v>249</v>
      </c>
      <c r="L32" s="1">
        <f t="shared" si="2"/>
        <v>-1</v>
      </c>
      <c r="M32" s="1"/>
      <c r="N32" s="1"/>
      <c r="O32" s="1">
        <v>456</v>
      </c>
      <c r="P32" s="1"/>
      <c r="Q32" s="1">
        <f t="shared" si="3"/>
        <v>49.6</v>
      </c>
      <c r="R32" s="9">
        <f>16*Q32-P32-O32-F32</f>
        <v>318.60000000000002</v>
      </c>
      <c r="S32" s="9">
        <f t="shared" si="6"/>
        <v>318.60000000000002</v>
      </c>
      <c r="T32" s="9">
        <f>IFERROR(VLOOKUP(A32,заказ!A:B,2,0),0)</f>
        <v>318</v>
      </c>
      <c r="U32" s="9"/>
      <c r="V32" s="1"/>
      <c r="W32" s="1">
        <f t="shared" si="7"/>
        <v>16</v>
      </c>
      <c r="X32" s="1">
        <f t="shared" si="4"/>
        <v>9.5766129032258061</v>
      </c>
      <c r="Y32" s="1">
        <v>47</v>
      </c>
      <c r="Z32" s="1">
        <v>27.6</v>
      </c>
      <c r="AA32" s="1">
        <v>30</v>
      </c>
      <c r="AB32" s="1">
        <v>27.4</v>
      </c>
      <c r="AC32" s="1">
        <v>0.6</v>
      </c>
      <c r="AD32" s="1">
        <v>0.4</v>
      </c>
      <c r="AE32" s="1">
        <v>20</v>
      </c>
      <c r="AF32" s="1">
        <v>0</v>
      </c>
      <c r="AG32" s="1">
        <v>-1.2</v>
      </c>
      <c r="AH32" s="1">
        <v>0</v>
      </c>
      <c r="AI32" s="1"/>
      <c r="AJ32" s="1">
        <f t="shared" si="8"/>
        <v>31.860000000000003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.75" thickBot="1" x14ac:dyDescent="0.3">
      <c r="A33" s="1" t="s">
        <v>80</v>
      </c>
      <c r="B33" s="1" t="s">
        <v>36</v>
      </c>
      <c r="C33" s="1">
        <v>147</v>
      </c>
      <c r="D33" s="1">
        <v>10</v>
      </c>
      <c r="E33" s="1">
        <v>146</v>
      </c>
      <c r="F33" s="1"/>
      <c r="G33" s="7">
        <v>0.1</v>
      </c>
      <c r="H33" s="1">
        <v>90</v>
      </c>
      <c r="I33" s="1">
        <v>8444194</v>
      </c>
      <c r="J33" s="1"/>
      <c r="K33" s="1">
        <v>194</v>
      </c>
      <c r="L33" s="1">
        <f t="shared" si="2"/>
        <v>-48</v>
      </c>
      <c r="M33" s="1"/>
      <c r="N33" s="1"/>
      <c r="O33" s="1">
        <v>672</v>
      </c>
      <c r="P33" s="1"/>
      <c r="Q33" s="1">
        <f t="shared" si="3"/>
        <v>29.2</v>
      </c>
      <c r="R33" s="9"/>
      <c r="S33" s="9">
        <v>30</v>
      </c>
      <c r="T33" s="9">
        <f>IFERROR(VLOOKUP(A33,заказ!A:B,2,0),0)</f>
        <v>30</v>
      </c>
      <c r="U33" s="9">
        <v>30</v>
      </c>
      <c r="V33" s="1" t="s">
        <v>102</v>
      </c>
      <c r="W33" s="1">
        <f t="shared" si="7"/>
        <v>24.041095890410958</v>
      </c>
      <c r="X33" s="1">
        <f t="shared" si="4"/>
        <v>23.013698630136986</v>
      </c>
      <c r="Y33" s="1">
        <v>37.4</v>
      </c>
      <c r="Z33" s="1">
        <v>15</v>
      </c>
      <c r="AA33" s="1">
        <v>-0.2</v>
      </c>
      <c r="AB33" s="1">
        <v>39</v>
      </c>
      <c r="AC33" s="1">
        <v>26.4</v>
      </c>
      <c r="AD33" s="1">
        <v>37.6</v>
      </c>
      <c r="AE33" s="1">
        <v>28.6</v>
      </c>
      <c r="AF33" s="1">
        <v>-0.6</v>
      </c>
      <c r="AG33" s="1">
        <v>7.6</v>
      </c>
      <c r="AH33" s="1">
        <v>43.2</v>
      </c>
      <c r="AI33" s="1" t="s">
        <v>81</v>
      </c>
      <c r="AJ33" s="1">
        <f t="shared" si="8"/>
        <v>3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0" t="s">
        <v>82</v>
      </c>
      <c r="B34" s="11" t="s">
        <v>36</v>
      </c>
      <c r="C34" s="11"/>
      <c r="D34" s="11">
        <v>60</v>
      </c>
      <c r="E34" s="11">
        <v>10</v>
      </c>
      <c r="F34" s="12">
        <v>16</v>
      </c>
      <c r="G34" s="7">
        <v>0.2</v>
      </c>
      <c r="H34" s="1">
        <v>120</v>
      </c>
      <c r="I34" s="1" t="s">
        <v>83</v>
      </c>
      <c r="J34" s="1"/>
      <c r="K34" s="1">
        <v>10</v>
      </c>
      <c r="L34" s="1">
        <f t="shared" si="2"/>
        <v>0</v>
      </c>
      <c r="M34" s="1"/>
      <c r="N34" s="1"/>
      <c r="O34" s="1">
        <v>420</v>
      </c>
      <c r="P34" s="1"/>
      <c r="Q34" s="1">
        <f t="shared" si="3"/>
        <v>2</v>
      </c>
      <c r="R34" s="9"/>
      <c r="S34" s="9">
        <f t="shared" si="6"/>
        <v>0</v>
      </c>
      <c r="T34" s="9">
        <f>IFERROR(VLOOKUP(A34,заказ!A:B,2,0),0)</f>
        <v>0</v>
      </c>
      <c r="U34" s="9"/>
      <c r="V34" s="1"/>
      <c r="W34" s="1">
        <f t="shared" si="7"/>
        <v>218</v>
      </c>
      <c r="X34" s="1">
        <f t="shared" si="4"/>
        <v>218</v>
      </c>
      <c r="Y34" s="1">
        <v>-0.2</v>
      </c>
      <c r="Z34" s="1">
        <v>0</v>
      </c>
      <c r="AA34" s="1">
        <v>0</v>
      </c>
      <c r="AB34" s="1">
        <v>0.6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84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thickBot="1" x14ac:dyDescent="0.3">
      <c r="A35" s="16" t="s">
        <v>85</v>
      </c>
      <c r="B35" s="17" t="s">
        <v>36</v>
      </c>
      <c r="C35" s="17">
        <v>78</v>
      </c>
      <c r="D35" s="17"/>
      <c r="E35" s="17">
        <v>67</v>
      </c>
      <c r="F35" s="18">
        <v>11</v>
      </c>
      <c r="G35" s="19">
        <v>0</v>
      </c>
      <c r="H35" s="20" t="e">
        <v>#N/A</v>
      </c>
      <c r="I35" s="20" t="s">
        <v>64</v>
      </c>
      <c r="J35" s="20" t="s">
        <v>82</v>
      </c>
      <c r="K35" s="20">
        <v>67</v>
      </c>
      <c r="L35" s="20">
        <f t="shared" si="2"/>
        <v>0</v>
      </c>
      <c r="M35" s="20"/>
      <c r="N35" s="20"/>
      <c r="O35" s="20">
        <v>0</v>
      </c>
      <c r="P35" s="20"/>
      <c r="Q35" s="20">
        <f t="shared" si="3"/>
        <v>13.4</v>
      </c>
      <c r="R35" s="21"/>
      <c r="S35" s="9">
        <f t="shared" si="6"/>
        <v>0</v>
      </c>
      <c r="T35" s="9">
        <f>IFERROR(VLOOKUP(A35,заказ!A:B,2,0),0)</f>
        <v>0</v>
      </c>
      <c r="U35" s="21"/>
      <c r="V35" s="20"/>
      <c r="W35" s="1">
        <f t="shared" si="7"/>
        <v>0.82089552238805963</v>
      </c>
      <c r="X35" s="20">
        <f t="shared" si="4"/>
        <v>0.82089552238805963</v>
      </c>
      <c r="Y35" s="20">
        <v>22.2</v>
      </c>
      <c r="Z35" s="20">
        <v>12.2</v>
      </c>
      <c r="AA35" s="20">
        <v>0</v>
      </c>
      <c r="AB35" s="20">
        <v>10</v>
      </c>
      <c r="AC35" s="20">
        <v>9.4</v>
      </c>
      <c r="AD35" s="20">
        <v>4</v>
      </c>
      <c r="AE35" s="20">
        <v>0</v>
      </c>
      <c r="AF35" s="20">
        <v>0</v>
      </c>
      <c r="AG35" s="20">
        <v>0</v>
      </c>
      <c r="AH35" s="20">
        <v>0</v>
      </c>
      <c r="AI35" s="20"/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0" t="s">
        <v>86</v>
      </c>
      <c r="B36" s="11" t="s">
        <v>50</v>
      </c>
      <c r="C36" s="11">
        <v>22.518000000000001</v>
      </c>
      <c r="D36" s="11">
        <v>16.12</v>
      </c>
      <c r="E36" s="11">
        <v>13.1</v>
      </c>
      <c r="F36" s="12">
        <v>25.538</v>
      </c>
      <c r="G36" s="7">
        <v>1</v>
      </c>
      <c r="H36" s="1">
        <v>120</v>
      </c>
      <c r="I36" s="1" t="s">
        <v>87</v>
      </c>
      <c r="J36" s="1"/>
      <c r="K36" s="1">
        <v>14</v>
      </c>
      <c r="L36" s="1">
        <f t="shared" si="2"/>
        <v>-0.90000000000000036</v>
      </c>
      <c r="M36" s="1"/>
      <c r="N36" s="1"/>
      <c r="O36" s="1">
        <v>0</v>
      </c>
      <c r="P36" s="1"/>
      <c r="Q36" s="1">
        <f t="shared" si="3"/>
        <v>2.62</v>
      </c>
      <c r="R36" s="9">
        <f>20*(Q36+Q37)-P36-P37-O36-O37-F36-F37</f>
        <v>41.712000000000003</v>
      </c>
      <c r="S36" s="9">
        <f t="shared" si="6"/>
        <v>41.712000000000003</v>
      </c>
      <c r="T36" s="9">
        <f>IFERROR(VLOOKUP(A36,заказ!A:B,2,0),0)</f>
        <v>45</v>
      </c>
      <c r="U36" s="9"/>
      <c r="V36" s="1"/>
      <c r="W36" s="1">
        <f t="shared" si="7"/>
        <v>25.667938931297709</v>
      </c>
      <c r="X36" s="1">
        <f t="shared" si="4"/>
        <v>9.7473282442748097</v>
      </c>
      <c r="Y36" s="1">
        <v>0</v>
      </c>
      <c r="Z36" s="1">
        <v>1.2569999999999999</v>
      </c>
      <c r="AA36" s="1">
        <v>0.6</v>
      </c>
      <c r="AB36" s="1">
        <v>0.66100000000000003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30" t="s">
        <v>101</v>
      </c>
      <c r="AJ36" s="1">
        <f t="shared" si="8"/>
        <v>41.712000000000003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6" t="s">
        <v>88</v>
      </c>
      <c r="B37" s="17" t="s">
        <v>50</v>
      </c>
      <c r="C37" s="17"/>
      <c r="D37" s="17"/>
      <c r="E37" s="17">
        <v>2.97</v>
      </c>
      <c r="F37" s="18">
        <v>-2.97</v>
      </c>
      <c r="G37" s="19">
        <v>0</v>
      </c>
      <c r="H37" s="20" t="e">
        <v>#N/A</v>
      </c>
      <c r="I37" s="20" t="s">
        <v>64</v>
      </c>
      <c r="J37" s="20" t="s">
        <v>86</v>
      </c>
      <c r="K37" s="20">
        <v>3</v>
      </c>
      <c r="L37" s="20">
        <f t="shared" si="2"/>
        <v>-2.9999999999999805E-2</v>
      </c>
      <c r="M37" s="20"/>
      <c r="N37" s="20"/>
      <c r="O37" s="20"/>
      <c r="P37" s="20"/>
      <c r="Q37" s="20">
        <f t="shared" si="3"/>
        <v>0.59400000000000008</v>
      </c>
      <c r="R37" s="21"/>
      <c r="S37" s="9">
        <f t="shared" si="6"/>
        <v>0</v>
      </c>
      <c r="T37" s="9">
        <f>IFERROR(VLOOKUP(A37,заказ!A:B,2,0),0)</f>
        <v>0</v>
      </c>
      <c r="U37" s="21"/>
      <c r="V37" s="20"/>
      <c r="W37" s="1">
        <f t="shared" si="7"/>
        <v>-5</v>
      </c>
      <c r="X37" s="20">
        <f t="shared" si="4"/>
        <v>-5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/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0" t="s">
        <v>89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90</v>
      </c>
      <c r="J38" s="1"/>
      <c r="K38" s="1"/>
      <c r="L38" s="1">
        <f t="shared" si="2"/>
        <v>0</v>
      </c>
      <c r="M38" s="1"/>
      <c r="N38" s="1"/>
      <c r="O38" s="1">
        <v>490</v>
      </c>
      <c r="P38" s="1"/>
      <c r="Q38" s="1">
        <f t="shared" si="3"/>
        <v>0</v>
      </c>
      <c r="R38" s="9"/>
      <c r="S38" s="9">
        <f t="shared" si="6"/>
        <v>0</v>
      </c>
      <c r="T38" s="9">
        <f>IFERROR(VLOOKUP(A38,заказ!A:B,2,0),0)</f>
        <v>0</v>
      </c>
      <c r="U38" s="9"/>
      <c r="V38" s="1"/>
      <c r="W38" s="1" t="e">
        <f t="shared" si="7"/>
        <v>#DIV/0!</v>
      </c>
      <c r="X38" s="1" t="e">
        <f t="shared" si="4"/>
        <v>#DIV/0!</v>
      </c>
      <c r="Y38" s="1">
        <v>0.4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-0.2</v>
      </c>
      <c r="AG38" s="1">
        <v>0</v>
      </c>
      <c r="AH38" s="1">
        <v>0</v>
      </c>
      <c r="AI38" s="1" t="s">
        <v>81</v>
      </c>
      <c r="AJ38" s="1">
        <f t="shared" si="8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6" t="s">
        <v>91</v>
      </c>
      <c r="B39" s="17" t="s">
        <v>36</v>
      </c>
      <c r="C39" s="17">
        <v>184</v>
      </c>
      <c r="D39" s="17"/>
      <c r="E39" s="17">
        <v>108</v>
      </c>
      <c r="F39" s="18">
        <v>42</v>
      </c>
      <c r="G39" s="19">
        <v>0</v>
      </c>
      <c r="H39" s="20" t="e">
        <v>#N/A</v>
      </c>
      <c r="I39" s="20" t="s">
        <v>64</v>
      </c>
      <c r="J39" s="20" t="s">
        <v>89</v>
      </c>
      <c r="K39" s="20">
        <v>108</v>
      </c>
      <c r="L39" s="20">
        <f t="shared" si="2"/>
        <v>0</v>
      </c>
      <c r="M39" s="20"/>
      <c r="N39" s="20"/>
      <c r="O39" s="20">
        <v>0</v>
      </c>
      <c r="P39" s="20"/>
      <c r="Q39" s="20">
        <f t="shared" si="3"/>
        <v>21.6</v>
      </c>
      <c r="R39" s="21"/>
      <c r="S39" s="9">
        <f t="shared" si="6"/>
        <v>0</v>
      </c>
      <c r="T39" s="9">
        <f>IFERROR(VLOOKUP(A39,заказ!A:B,2,0),0)</f>
        <v>0</v>
      </c>
      <c r="U39" s="21"/>
      <c r="V39" s="20"/>
      <c r="W39" s="1">
        <f t="shared" si="7"/>
        <v>1.9444444444444444</v>
      </c>
      <c r="X39" s="20">
        <f t="shared" si="4"/>
        <v>1.9444444444444444</v>
      </c>
      <c r="Y39" s="20">
        <v>28</v>
      </c>
      <c r="Z39" s="20">
        <v>10.4</v>
      </c>
      <c r="AA39" s="20">
        <v>12</v>
      </c>
      <c r="AB39" s="20">
        <v>23</v>
      </c>
      <c r="AC39" s="20">
        <v>9.4</v>
      </c>
      <c r="AD39" s="20">
        <v>7</v>
      </c>
      <c r="AE39" s="20">
        <v>33</v>
      </c>
      <c r="AF39" s="20">
        <v>0</v>
      </c>
      <c r="AG39" s="20">
        <v>0</v>
      </c>
      <c r="AH39" s="20">
        <v>0</v>
      </c>
      <c r="AI39" s="20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0" t="s">
        <v>92</v>
      </c>
      <c r="B40" s="11" t="s">
        <v>50</v>
      </c>
      <c r="C40" s="11">
        <v>187.102</v>
      </c>
      <c r="D40" s="11">
        <v>144.97200000000001</v>
      </c>
      <c r="E40" s="11">
        <v>75.611999999999995</v>
      </c>
      <c r="F40" s="12">
        <v>153.05600000000001</v>
      </c>
      <c r="G40" s="7">
        <v>1</v>
      </c>
      <c r="H40" s="1">
        <v>120</v>
      </c>
      <c r="I40" s="1" t="s">
        <v>93</v>
      </c>
      <c r="J40" s="1"/>
      <c r="K40" s="1">
        <v>73.5</v>
      </c>
      <c r="L40" s="1">
        <f t="shared" si="2"/>
        <v>2.1119999999999948</v>
      </c>
      <c r="M40" s="1"/>
      <c r="N40" s="1"/>
      <c r="O40" s="1">
        <v>105</v>
      </c>
      <c r="P40" s="1"/>
      <c r="Q40" s="1">
        <f t="shared" si="3"/>
        <v>15.122399999999999</v>
      </c>
      <c r="R40" s="9">
        <f>20*(Q40+Q41)-P40-P41-O40-O41-F40-F41</f>
        <v>113.80199999999998</v>
      </c>
      <c r="S40" s="9">
        <f t="shared" si="6"/>
        <v>113.80199999999998</v>
      </c>
      <c r="T40" s="9">
        <f>IFERROR(VLOOKUP(A40,заказ!A:B,2,0),0)</f>
        <v>120</v>
      </c>
      <c r="U40" s="9"/>
      <c r="V40" s="1"/>
      <c r="W40" s="1">
        <f t="shared" si="7"/>
        <v>24.589879913241287</v>
      </c>
      <c r="X40" s="1">
        <f t="shared" si="4"/>
        <v>17.064487118446813</v>
      </c>
      <c r="Y40" s="1">
        <v>15.285399999999999</v>
      </c>
      <c r="Z40" s="1">
        <v>6.5324</v>
      </c>
      <c r="AA40" s="1">
        <v>6.6391999999999998</v>
      </c>
      <c r="AB40" s="1">
        <v>1.4379999999999999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 t="s">
        <v>94</v>
      </c>
      <c r="AJ40" s="1">
        <f t="shared" si="8"/>
        <v>113.80199999999998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16" t="s">
        <v>95</v>
      </c>
      <c r="B41" s="17" t="s">
        <v>50</v>
      </c>
      <c r="C41" s="17"/>
      <c r="D41" s="17">
        <v>3.6</v>
      </c>
      <c r="E41" s="17">
        <v>14.602</v>
      </c>
      <c r="F41" s="18">
        <v>-11.002000000000001</v>
      </c>
      <c r="G41" s="19">
        <v>0</v>
      </c>
      <c r="H41" s="20" t="e">
        <v>#N/A</v>
      </c>
      <c r="I41" s="20" t="s">
        <v>64</v>
      </c>
      <c r="J41" s="20" t="s">
        <v>92</v>
      </c>
      <c r="K41" s="20">
        <v>13.6</v>
      </c>
      <c r="L41" s="20">
        <f t="shared" si="2"/>
        <v>1.0020000000000007</v>
      </c>
      <c r="M41" s="20"/>
      <c r="N41" s="20"/>
      <c r="O41" s="20">
        <v>0</v>
      </c>
      <c r="P41" s="20"/>
      <c r="Q41" s="20">
        <f t="shared" si="3"/>
        <v>2.9203999999999999</v>
      </c>
      <c r="R41" s="21"/>
      <c r="S41" s="9">
        <f t="shared" si="6"/>
        <v>0</v>
      </c>
      <c r="T41" s="9">
        <f>IFERROR(VLOOKUP(A41,заказ!A:B,2,0),0)</f>
        <v>0</v>
      </c>
      <c r="U41" s="21"/>
      <c r="V41" s="20"/>
      <c r="W41" s="1">
        <f t="shared" si="7"/>
        <v>-3.7672921517600333</v>
      </c>
      <c r="X41" s="20">
        <f t="shared" si="4"/>
        <v>-3.7672921517600333</v>
      </c>
      <c r="Y41" s="20">
        <v>1.5104</v>
      </c>
      <c r="Z41" s="20">
        <v>11.051600000000001</v>
      </c>
      <c r="AA41" s="20">
        <v>11.106400000000001</v>
      </c>
      <c r="AB41" s="20">
        <v>16.610399999999998</v>
      </c>
      <c r="AC41" s="20">
        <v>13.644</v>
      </c>
      <c r="AD41" s="20">
        <v>13.604799999999999</v>
      </c>
      <c r="AE41" s="20">
        <v>15.0684</v>
      </c>
      <c r="AF41" s="20">
        <v>13.948399999999999</v>
      </c>
      <c r="AG41" s="20">
        <v>16.728000000000002</v>
      </c>
      <c r="AH41" s="20">
        <v>22.4146</v>
      </c>
      <c r="AI41" s="20"/>
      <c r="AJ41" s="1">
        <f t="shared" si="8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41</v>
      </c>
      <c r="B43" s="1" t="s">
        <v>36</v>
      </c>
      <c r="C43" s="1">
        <v>219</v>
      </c>
      <c r="D43" s="1">
        <v>399</v>
      </c>
      <c r="E43" s="1">
        <v>93</v>
      </c>
      <c r="F43" s="1">
        <v>371</v>
      </c>
      <c r="G43" s="7">
        <v>0.18</v>
      </c>
      <c r="H43" s="1">
        <v>120</v>
      </c>
      <c r="I43" s="1"/>
      <c r="J43" s="1"/>
      <c r="K43" s="1">
        <v>98</v>
      </c>
      <c r="L43" s="1">
        <f>E43-K43</f>
        <v>-5</v>
      </c>
      <c r="M43" s="1"/>
      <c r="N43" s="1"/>
      <c r="O43" s="1"/>
      <c r="P43" s="1"/>
      <c r="Q43" s="1">
        <f>E43/5</f>
        <v>18.600000000000001</v>
      </c>
      <c r="R43" s="9"/>
      <c r="S43" s="9"/>
      <c r="T43" s="9"/>
      <c r="U43" s="9"/>
      <c r="V43" s="1"/>
      <c r="W43" s="1">
        <f t="shared" si="7"/>
        <v>19.946236559139784</v>
      </c>
      <c r="X43" s="1">
        <f>(F43+O43+P43)/Q43</f>
        <v>19.946236559139784</v>
      </c>
      <c r="Y43" s="1">
        <v>17.399999999999999</v>
      </c>
      <c r="Z43" s="1">
        <v>26.4</v>
      </c>
      <c r="AA43" s="1">
        <v>21.6</v>
      </c>
      <c r="AB43" s="1">
        <v>14.6</v>
      </c>
      <c r="AC43" s="1">
        <v>15.6</v>
      </c>
      <c r="AD43" s="1">
        <v>26.2</v>
      </c>
      <c r="AE43" s="1">
        <v>25.8</v>
      </c>
      <c r="AF43" s="1">
        <v>4</v>
      </c>
      <c r="AG43" s="1">
        <v>0</v>
      </c>
      <c r="AH43" s="1">
        <v>23.2</v>
      </c>
      <c r="AI43" s="1"/>
      <c r="AJ43" s="1">
        <f t="shared" si="8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43</v>
      </c>
      <c r="B44" s="1" t="s">
        <v>36</v>
      </c>
      <c r="C44" s="1">
        <v>124</v>
      </c>
      <c r="D44" s="1">
        <v>65</v>
      </c>
      <c r="E44" s="1">
        <v>53</v>
      </c>
      <c r="F44" s="1">
        <v>119</v>
      </c>
      <c r="G44" s="7">
        <v>0.18</v>
      </c>
      <c r="H44" s="1">
        <v>120</v>
      </c>
      <c r="I44" s="1"/>
      <c r="J44" s="1"/>
      <c r="K44" s="1">
        <v>53</v>
      </c>
      <c r="L44" s="1">
        <f>E44-K44</f>
        <v>0</v>
      </c>
      <c r="M44" s="1"/>
      <c r="N44" s="1"/>
      <c r="O44" s="1">
        <v>100</v>
      </c>
      <c r="P44" s="1"/>
      <c r="Q44" s="1">
        <f>E44/5</f>
        <v>10.6</v>
      </c>
      <c r="R44" s="9"/>
      <c r="S44" s="9"/>
      <c r="T44" s="9"/>
      <c r="U44" s="9"/>
      <c r="V44" s="1"/>
      <c r="W44" s="1">
        <f t="shared" si="7"/>
        <v>20.660377358490567</v>
      </c>
      <c r="X44" s="1">
        <f>(F44+O44+P44)/Q44</f>
        <v>20.660377358490567</v>
      </c>
      <c r="Y44" s="1">
        <v>14.2</v>
      </c>
      <c r="Z44" s="1">
        <v>10.4</v>
      </c>
      <c r="AA44" s="1">
        <v>11.4</v>
      </c>
      <c r="AB44" s="1">
        <v>15.6</v>
      </c>
      <c r="AC44" s="1">
        <v>13</v>
      </c>
      <c r="AD44" s="1">
        <v>13.8</v>
      </c>
      <c r="AE44" s="1">
        <v>8.6</v>
      </c>
      <c r="AF44" s="1">
        <v>10.199999999999999</v>
      </c>
      <c r="AG44" s="1">
        <v>21.6</v>
      </c>
      <c r="AH44" s="1">
        <v>23.2</v>
      </c>
      <c r="AI44" s="1"/>
      <c r="AJ44" s="1">
        <f t="shared" si="8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4" t="s">
        <v>35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/>
      <c r="Q45" s="24">
        <f>E45/5</f>
        <v>0</v>
      </c>
      <c r="R45" s="26"/>
      <c r="S45" s="26"/>
      <c r="T45" s="26"/>
      <c r="U45" s="26"/>
      <c r="V45" s="24"/>
      <c r="W45" s="1" t="e">
        <f t="shared" si="7"/>
        <v>#DIV/0!</v>
      </c>
      <c r="X45" s="24" t="e">
        <f>(F45+O45+P45)/Q45</f>
        <v>#DIV/0!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 t="s">
        <v>37</v>
      </c>
      <c r="AJ45" s="1">
        <f t="shared" si="8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4" t="s">
        <v>38</v>
      </c>
      <c r="B46" s="24" t="s">
        <v>36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/>
      <c r="Q46" s="24">
        <f>E46/5</f>
        <v>0</v>
      </c>
      <c r="R46" s="26"/>
      <c r="S46" s="26"/>
      <c r="T46" s="26"/>
      <c r="U46" s="26"/>
      <c r="V46" s="24"/>
      <c r="W46" s="1" t="e">
        <f t="shared" si="7"/>
        <v>#DIV/0!</v>
      </c>
      <c r="X46" s="24" t="e">
        <f>(F46+O46+P46)/Q46</f>
        <v>#DIV/0!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 t="s">
        <v>37</v>
      </c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</sheetData>
  <autoFilter ref="A3:AJ41" xr:uid="{00000000-0001-0000-0000-000000000000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AA28-E2C2-451A-B1FF-B1C97A6E5FCD}">
  <dimension ref="A1:B19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39</v>
      </c>
      <c r="B1">
        <v>32</v>
      </c>
    </row>
    <row r="2" spans="1:2" x14ac:dyDescent="0.25">
      <c r="A2" t="s">
        <v>40</v>
      </c>
      <c r="B2">
        <v>32</v>
      </c>
    </row>
    <row r="3" spans="1:2" x14ac:dyDescent="0.25">
      <c r="A3" t="s">
        <v>44</v>
      </c>
      <c r="B3">
        <v>48</v>
      </c>
    </row>
    <row r="4" spans="1:2" x14ac:dyDescent="0.25">
      <c r="A4" t="s">
        <v>46</v>
      </c>
      <c r="B4">
        <v>28</v>
      </c>
    </row>
    <row r="5" spans="1:2" x14ac:dyDescent="0.25">
      <c r="A5" t="s">
        <v>47</v>
      </c>
      <c r="B5">
        <v>42</v>
      </c>
    </row>
    <row r="6" spans="1:2" x14ac:dyDescent="0.25">
      <c r="A6" t="s">
        <v>49</v>
      </c>
      <c r="B6">
        <v>15</v>
      </c>
    </row>
    <row r="7" spans="1:2" x14ac:dyDescent="0.25">
      <c r="A7" t="s">
        <v>52</v>
      </c>
      <c r="B7">
        <v>32</v>
      </c>
    </row>
    <row r="8" spans="1:2" x14ac:dyDescent="0.25">
      <c r="A8" t="s">
        <v>54</v>
      </c>
      <c r="B8">
        <v>60</v>
      </c>
    </row>
    <row r="9" spans="1:2" x14ac:dyDescent="0.25">
      <c r="A9" t="s">
        <v>55</v>
      </c>
      <c r="B9">
        <v>30</v>
      </c>
    </row>
    <row r="10" spans="1:2" x14ac:dyDescent="0.25">
      <c r="A10" t="s">
        <v>56</v>
      </c>
      <c r="B10">
        <v>30</v>
      </c>
    </row>
    <row r="11" spans="1:2" x14ac:dyDescent="0.25">
      <c r="A11" t="s">
        <v>60</v>
      </c>
      <c r="B11">
        <v>120</v>
      </c>
    </row>
    <row r="12" spans="1:2" x14ac:dyDescent="0.25">
      <c r="A12" t="s">
        <v>61</v>
      </c>
      <c r="B12">
        <v>10</v>
      </c>
    </row>
    <row r="13" spans="1:2" x14ac:dyDescent="0.25">
      <c r="A13" t="s">
        <v>68</v>
      </c>
      <c r="B13">
        <v>16</v>
      </c>
    </row>
    <row r="14" spans="1:2" x14ac:dyDescent="0.25">
      <c r="A14" t="s">
        <v>74</v>
      </c>
      <c r="B14">
        <v>64</v>
      </c>
    </row>
    <row r="15" spans="1:2" x14ac:dyDescent="0.25">
      <c r="A15" t="s">
        <v>75</v>
      </c>
      <c r="B15">
        <v>80</v>
      </c>
    </row>
    <row r="16" spans="1:2" x14ac:dyDescent="0.25">
      <c r="A16" t="s">
        <v>79</v>
      </c>
      <c r="B16">
        <v>318</v>
      </c>
    </row>
    <row r="17" spans="1:2" x14ac:dyDescent="0.25">
      <c r="A17" t="s">
        <v>80</v>
      </c>
      <c r="B17">
        <v>30</v>
      </c>
    </row>
    <row r="18" spans="1:2" x14ac:dyDescent="0.25">
      <c r="A18" t="s">
        <v>86</v>
      </c>
      <c r="B18">
        <v>45</v>
      </c>
    </row>
    <row r="19" spans="1:2" x14ac:dyDescent="0.25">
      <c r="A19" t="s">
        <v>92</v>
      </c>
      <c r="B19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2025-10-20T13:43:13Z</dcterms:created>
  <dcterms:modified xsi:type="dcterms:W3CDTF">2025-10-22T11:16:09Z</dcterms:modified>
</cp:coreProperties>
</file>