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4AE99380-D697-45F6-A4AA-13CF4A8C071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4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6" i="1"/>
  <c r="T5" i="1" l="1"/>
  <c r="S44" i="1"/>
  <c r="S40" i="1"/>
  <c r="S38" i="1"/>
  <c r="S37" i="1"/>
  <c r="S35" i="1"/>
  <c r="S31" i="1"/>
  <c r="S30" i="1"/>
  <c r="S29" i="1"/>
  <c r="S24" i="1"/>
  <c r="S19" i="1"/>
  <c r="S18" i="1"/>
  <c r="S16" i="1"/>
  <c r="S15" i="1"/>
  <c r="S14" i="1"/>
  <c r="S11" i="1"/>
  <c r="S9" i="1"/>
  <c r="S7" i="1"/>
  <c r="S8" i="1"/>
  <c r="AJ8" i="1" s="1"/>
  <c r="S10" i="1"/>
  <c r="AJ10" i="1" s="1"/>
  <c r="S12" i="1"/>
  <c r="AJ12" i="1" s="1"/>
  <c r="S13" i="1"/>
  <c r="S17" i="1"/>
  <c r="S20" i="1"/>
  <c r="AJ20" i="1" s="1"/>
  <c r="S21" i="1"/>
  <c r="AJ21" i="1" s="1"/>
  <c r="S22" i="1"/>
  <c r="AJ22" i="1" s="1"/>
  <c r="S23" i="1"/>
  <c r="S25" i="1"/>
  <c r="S26" i="1"/>
  <c r="AJ26" i="1" s="1"/>
  <c r="S27" i="1"/>
  <c r="S28" i="1"/>
  <c r="AJ28" i="1" s="1"/>
  <c r="S32" i="1"/>
  <c r="AJ32" i="1" s="1"/>
  <c r="S33" i="1"/>
  <c r="AJ33" i="1" s="1"/>
  <c r="S34" i="1"/>
  <c r="AJ34" i="1" s="1"/>
  <c r="S36" i="1"/>
  <c r="AJ36" i="1" s="1"/>
  <c r="S39" i="1"/>
  <c r="S42" i="1"/>
  <c r="AJ42" i="1" s="1"/>
  <c r="S43" i="1"/>
  <c r="AJ43" i="1" s="1"/>
  <c r="S45" i="1"/>
  <c r="AJ45" i="1" s="1"/>
  <c r="S46" i="1"/>
  <c r="S6" i="1"/>
  <c r="AJ6" i="1" s="1"/>
  <c r="AJ13" i="1"/>
  <c r="AJ17" i="1"/>
  <c r="AJ23" i="1"/>
  <c r="AJ25" i="1"/>
  <c r="AJ27" i="1"/>
  <c r="AJ39" i="1"/>
  <c r="AJ44" i="1"/>
  <c r="AJ46" i="1"/>
  <c r="W42" i="1"/>
  <c r="W44" i="1"/>
  <c r="W46" i="1"/>
  <c r="W45" i="1" l="1"/>
  <c r="W43" i="1"/>
  <c r="Q46" i="1"/>
  <c r="Q6" i="1"/>
  <c r="X6" i="1" s="1"/>
  <c r="Q7" i="1"/>
  <c r="Q8" i="1"/>
  <c r="W8" i="1" s="1"/>
  <c r="Q42" i="1"/>
  <c r="Q43" i="1"/>
  <c r="Q44" i="1"/>
  <c r="Q9" i="1"/>
  <c r="Q10" i="1"/>
  <c r="W10" i="1" s="1"/>
  <c r="Q11" i="1"/>
  <c r="Q12" i="1"/>
  <c r="W12" i="1" s="1"/>
  <c r="Q13" i="1"/>
  <c r="Q14" i="1"/>
  <c r="Q15" i="1"/>
  <c r="Q16" i="1"/>
  <c r="Q17" i="1"/>
  <c r="Q18" i="1"/>
  <c r="Q19" i="1"/>
  <c r="Q20" i="1"/>
  <c r="Q21" i="1"/>
  <c r="W21" i="1" s="1"/>
  <c r="Q22" i="1"/>
  <c r="W22" i="1" s="1"/>
  <c r="Q23" i="1"/>
  <c r="Q24" i="1"/>
  <c r="Q25" i="1"/>
  <c r="W25" i="1" s="1"/>
  <c r="Q26" i="1"/>
  <c r="W26" i="1" s="1"/>
  <c r="Q27" i="1"/>
  <c r="W27" i="1" s="1"/>
  <c r="Q28" i="1"/>
  <c r="W28" i="1" s="1"/>
  <c r="Q29" i="1"/>
  <c r="Q30" i="1"/>
  <c r="Q31" i="1"/>
  <c r="Q32" i="1"/>
  <c r="W32" i="1" s="1"/>
  <c r="Q33" i="1"/>
  <c r="Q34" i="1"/>
  <c r="W34" i="1" s="1"/>
  <c r="Q35" i="1"/>
  <c r="Q36" i="1"/>
  <c r="W36" i="1" s="1"/>
  <c r="Q37" i="1"/>
  <c r="Q38" i="1"/>
  <c r="Q39" i="1"/>
  <c r="W39" i="1" s="1"/>
  <c r="Q40" i="1"/>
  <c r="Q45" i="1"/>
  <c r="X45" i="1" s="1"/>
  <c r="P5" i="1"/>
  <c r="W6" i="1" l="1"/>
  <c r="X20" i="1"/>
  <c r="W20" i="1"/>
  <c r="X33" i="1"/>
  <c r="W33" i="1"/>
  <c r="X23" i="1"/>
  <c r="W23" i="1"/>
  <c r="X17" i="1"/>
  <c r="W17" i="1"/>
  <c r="X13" i="1"/>
  <c r="W13" i="1"/>
  <c r="X24" i="1"/>
  <c r="R24" i="1"/>
  <c r="R35" i="1"/>
  <c r="X11" i="1"/>
  <c r="R11" i="1"/>
  <c r="R31" i="1"/>
  <c r="R19" i="1"/>
  <c r="R30" i="1"/>
  <c r="R18" i="1"/>
  <c r="R29" i="1"/>
  <c r="X40" i="1"/>
  <c r="R40" i="1"/>
  <c r="R16" i="1"/>
  <c r="R7" i="1"/>
  <c r="R15" i="1"/>
  <c r="X37" i="1"/>
  <c r="R37" i="1"/>
  <c r="R9" i="1"/>
  <c r="R38" i="1"/>
  <c r="R14" i="1"/>
  <c r="X32" i="1"/>
  <c r="X31" i="1"/>
  <c r="X30" i="1"/>
  <c r="X29" i="1"/>
  <c r="X26" i="1"/>
  <c r="X9" i="1"/>
  <c r="X22" i="1"/>
  <c r="X21" i="1"/>
  <c r="X12" i="1"/>
  <c r="X10" i="1"/>
  <c r="X43" i="1"/>
  <c r="X28" i="1"/>
  <c r="X42" i="1"/>
  <c r="X27" i="1"/>
  <c r="X46" i="1"/>
  <c r="X39" i="1"/>
  <c r="X19" i="1"/>
  <c r="X38" i="1"/>
  <c r="X18" i="1"/>
  <c r="X44" i="1"/>
  <c r="X16" i="1"/>
  <c r="X36" i="1"/>
  <c r="X35" i="1"/>
  <c r="X25" i="1"/>
  <c r="X15" i="1"/>
  <c r="X8" i="1"/>
  <c r="X7" i="1"/>
  <c r="X34" i="1"/>
  <c r="X14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44" i="1"/>
  <c r="L43" i="1"/>
  <c r="L42" i="1"/>
  <c r="L8" i="1"/>
  <c r="L7" i="1"/>
  <c r="L6" i="1"/>
  <c r="L46" i="1"/>
  <c r="L45" i="1"/>
  <c r="AH5" i="1"/>
  <c r="AG5" i="1"/>
  <c r="AF5" i="1"/>
  <c r="AE5" i="1"/>
  <c r="AD5" i="1"/>
  <c r="AC5" i="1"/>
  <c r="AB5" i="1"/>
  <c r="AA5" i="1"/>
  <c r="Z5" i="1"/>
  <c r="Y5" i="1"/>
  <c r="U5" i="1"/>
  <c r="Q5" i="1"/>
  <c r="O5" i="1"/>
  <c r="N5" i="1"/>
  <c r="M5" i="1"/>
  <c r="K5" i="1"/>
  <c r="F5" i="1"/>
  <c r="E5" i="1"/>
  <c r="AJ38" i="1" l="1"/>
  <c r="W38" i="1"/>
  <c r="W37" i="1"/>
  <c r="AJ37" i="1"/>
  <c r="AJ15" i="1"/>
  <c r="W15" i="1"/>
  <c r="AJ16" i="1"/>
  <c r="W16" i="1"/>
  <c r="AJ18" i="1"/>
  <c r="W18" i="1"/>
  <c r="AJ19" i="1"/>
  <c r="W19" i="1"/>
  <c r="AJ11" i="1"/>
  <c r="W11" i="1"/>
  <c r="AJ35" i="1"/>
  <c r="AJ5" i="1" s="1"/>
  <c r="W35" i="1"/>
  <c r="AJ14" i="1"/>
  <c r="W14" i="1"/>
  <c r="W9" i="1"/>
  <c r="AJ9" i="1"/>
  <c r="AJ7" i="1"/>
  <c r="W7" i="1"/>
  <c r="S5" i="1"/>
  <c r="AJ40" i="1"/>
  <c r="W40" i="1"/>
  <c r="W29" i="1"/>
  <c r="AJ29" i="1"/>
  <c r="AJ30" i="1"/>
  <c r="W30" i="1"/>
  <c r="AJ31" i="1"/>
  <c r="W31" i="1"/>
  <c r="AJ24" i="1"/>
  <c r="W24" i="1"/>
  <c r="R5" i="1"/>
  <c r="L5" i="1"/>
</calcChain>
</file>

<file path=xl/sharedStrings.xml><?xml version="1.0" encoding="utf-8"?>
<sst xmlns="http://schemas.openxmlformats.org/spreadsheetml/2006/main" count="181" uniqueCount="100">
  <si>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</si>
  <si>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</si>
  <si>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</si>
  <si>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</si>
  <si>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</si>
  <si>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</si>
  <si>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</si>
  <si>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</si>
  <si>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</si>
  <si>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</si>
  <si>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</si>
  <si>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</si>
  <si>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</si>
  <si>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</si>
  <si>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</si>
  <si>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</si>
  <si>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</si>
  <si>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</si>
  <si>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</si>
  <si>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</si>
  <si>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</si>
  <si>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</si>
  <si>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</si>
  <si>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</si>
  <si>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</si>
  <si>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20,10,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</si>
  <si>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</si>
  <si>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</si>
  <si>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</si>
  <si>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</si>
  <si>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</si>
  <si>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</si>
  <si>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</si>
  <si>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</si>
  <si>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</si>
  <si>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</si>
  <si>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</si>
  <si>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</si>
  <si>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</si>
  <si>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</si>
  <si>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</si>
  <si>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</si>
  <si>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</si>
  <si>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</si>
  <si>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</si>
  <si>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</si>
  <si>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</si>
  <si>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29,09,25 завод не отгрузит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</si>
  <si>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</si>
  <si>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</si>
  <si>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</si>
  <si>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</si>
  <si>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</si>
  <si>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</si>
  <si>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</si>
  <si>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</si>
  <si>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</si>
  <si>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</si>
  <si>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нужно увеличить продажи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</si>
  <si>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</si>
  <si>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</si>
  <si>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</si>
  <si>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</si>
  <si>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</si>
  <si>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</si>
  <si>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</si>
  <si>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</si>
  <si>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</si>
  <si>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</si>
  <si>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</si>
  <si>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</si>
  <si>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</si>
  <si>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</si>
  <si>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</si>
  <si>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</si>
  <si>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</si>
  <si>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</si>
  <si>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</si>
  <si>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</si>
  <si>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</si>
  <si>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</si>
  <si>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</si>
  <si>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</si>
  <si>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</si>
  <si>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</si>
  <si>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</si>
  <si>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</si>
  <si>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</si>
  <si>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</si>
  <si>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</si>
  <si>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</si>
  <si>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(150кг) / 04,08,25 завод отгрузил 160кг из заказанных 500кг</t>
  </si>
  <si>
    <t>перемещение</t>
  </si>
  <si>
    <t>на заводе брак, следующие отгрузки не раньше ноября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</si>
  <si>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26,08,25 списание 140шт (недостача)</t>
    </r>
  </si>
  <si>
    <t>2000 шт на складе с плесенью</t>
  </si>
  <si>
    <t>на остатках брак (2000 шт на складе с плесенью)</t>
  </si>
  <si>
    <t>итого</t>
  </si>
  <si>
    <t>заказ</t>
  </si>
  <si>
    <t>27,10,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</si>
</sst>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4" fillId="0" borderId="1" xfId="1" applyNumberFormat="1" applyFont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0" fontId="0" fillId="0" borderId="1" xfId="0"/>
    <xf numFmtId="164" fontId="6" fillId="2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7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1" fillId="9" borderId="2" xfId="1" applyNumberFormat="1" applyFill="1" applyBorder="1"/>
    <xf numFmtId="164" fontId="5" fillId="7" borderId="1" xfId="1" applyNumberFormat="1" applyFont="1" applyFill="1"/>
    <xf numFmtId="164" fontId="4" fillId="6" borderId="1" xfId="1" applyNumberFormat="1" applyFont="1" applyFill="1"/>
    <xf numFmtId="0" fontId="0" fillId="0" borderId="1" xfId="0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4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5" width="7" customWidth="1"/>
    <col min="16" max="16" width="7" style="16" customWidth="1"/>
    <col min="17" max="18" width="7" customWidth="1"/>
    <col min="19" max="20" width="7" style="33" customWidth="1"/>
    <col min="21" max="21" width="7" customWidth="1"/>
    <col min="22" max="22" width="18.140625" customWidth="1"/>
    <col min="23" max="24" width="5" customWidth="1"/>
    <col min="25" max="34" width="6" customWidth="1"/>
    <col min="35" max="35" width="39.140625" customWidth="1"/>
    <col min="36" max="36" width="7" customWidth="1"/>
    <col min="37" max="53" width="3" customWidth="1"/>
  </cols>
  <sheetData>
    <row r="1" spans="1:53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7" t="s">
        <v>14</v>
      </c>
      <c r="Q3" s="2" t="s">
        <v>15</v>
      </c>
      <c r="R3" s="3" t="s">
        <v>16</v>
      </c>
      <c r="S3" s="3" t="s">
        <v>97</v>
      </c>
      <c r="T3" s="3" t="s">
        <v>98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" t="s">
        <v>25</v>
      </c>
      <c r="P4" s="1" t="s">
        <v>92</v>
      </c>
      <c r="Q4" s="1" t="s">
        <v>25</v>
      </c>
      <c r="R4" s="1"/>
      <c r="S4" s="1"/>
      <c r="T4" s="1" t="s">
        <v>99</v>
      </c>
      <c r="U4" s="1"/>
      <c r="V4" s="1"/>
      <c r="W4" s="1"/>
      <c r="X4" s="1"/>
      <c r="Y4" s="1" t="s">
        <v>24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SUM(E6:E493)</f>
        <v>5426.5540000000001</v>
      </c>
      <c r="F5" s="4">
        <f>SUM(F6:F493)</f>
        <v>14862.207</v>
      </c>
      <c r="G5" s="9"/>
      <c r="H5" s="1"/>
      <c r="I5" s="5"/>
      <c r="J5" s="1"/>
      <c r="K5" s="4">
        <f>SUM(K6:K493)</f>
        <v>5563.0999999999995</v>
      </c>
      <c r="L5" s="4">
        <f>SUM(L6:L493)</f>
        <v>-136.54599999999999</v>
      </c>
      <c r="M5" s="4">
        <f>SUM(M6:M493)</f>
        <v>0</v>
      </c>
      <c r="N5" s="4">
        <f>SUM(N6:N493)</f>
        <v>0</v>
      </c>
      <c r="O5" s="4">
        <f>SUM(O6:O493)</f>
        <v>4877</v>
      </c>
      <c r="P5" s="4">
        <f>SUM(P6:P488)</f>
        <v>-300</v>
      </c>
      <c r="Q5" s="4">
        <f>SUM(Q6:Q493)</f>
        <v>1085.3108000000002</v>
      </c>
      <c r="R5" s="4">
        <f>SUM(R6:R493)</f>
        <v>3270.9870000000001</v>
      </c>
      <c r="S5" s="4">
        <f>SUM(S6:S493)</f>
        <v>4980</v>
      </c>
      <c r="T5" s="4">
        <f>SUM(T6:T493)</f>
        <v>4964</v>
      </c>
      <c r="U5" s="4">
        <f>SUM(U6:U493)</f>
        <v>4980</v>
      </c>
      <c r="V5" s="1"/>
      <c r="W5" s="1"/>
      <c r="X5" s="1"/>
      <c r="Y5" s="4">
        <f t="shared" ref="Y5:AH5" si="0">SUM(Y6:Y493)</f>
        <v>965.28279999999995</v>
      </c>
      <c r="Z5" s="4">
        <f t="shared" si="0"/>
        <v>1047.0321999999996</v>
      </c>
      <c r="AA5" s="4">
        <f t="shared" si="0"/>
        <v>1274.6294</v>
      </c>
      <c r="AB5" s="4">
        <f t="shared" si="0"/>
        <v>801.16440000000023</v>
      </c>
      <c r="AC5" s="4">
        <f t="shared" si="0"/>
        <v>1060.672</v>
      </c>
      <c r="AD5" s="4">
        <f t="shared" si="0"/>
        <v>1111.0699999999997</v>
      </c>
      <c r="AE5" s="4">
        <f t="shared" si="0"/>
        <v>1142.9929999999999</v>
      </c>
      <c r="AF5" s="4">
        <f t="shared" si="0"/>
        <v>1151.6572000000001</v>
      </c>
      <c r="AG5" s="4">
        <f t="shared" si="0"/>
        <v>984.995</v>
      </c>
      <c r="AH5" s="4">
        <f t="shared" si="0"/>
        <v>1185.3554000000001</v>
      </c>
      <c r="AI5" s="1"/>
      <c r="AJ5" s="4">
        <f>SUM(AJ6:AJ493)</f>
        <v>1529.2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39</v>
      </c>
      <c r="B6" s="1" t="s">
        <v>36</v>
      </c>
      <c r="C6" s="1">
        <v>44</v>
      </c>
      <c r="D6" s="1">
        <v>144</v>
      </c>
      <c r="E6" s="1">
        <v>28</v>
      </c>
      <c r="F6" s="1">
        <v>155</v>
      </c>
      <c r="G6" s="9">
        <v>0.14000000000000001</v>
      </c>
      <c r="H6" s="1">
        <v>180</v>
      </c>
      <c r="I6" s="1">
        <v>9988421</v>
      </c>
      <c r="J6" s="1"/>
      <c r="K6" s="1">
        <v>34</v>
      </c>
      <c r="L6" s="1">
        <f t="shared" ref="L6:L40" si="1">E6-K6</f>
        <v>-6</v>
      </c>
      <c r="M6" s="1"/>
      <c r="N6" s="1"/>
      <c r="O6" s="1">
        <v>0</v>
      </c>
      <c r="P6" s="1"/>
      <c r="Q6" s="1">
        <f t="shared" ref="Q6:Q40" si="2">E6/5</f>
        <v>5.6</v>
      </c>
      <c r="R6" s="8"/>
      <c r="S6" s="8">
        <f>R6</f>
        <v>0</v>
      </c>
      <c r="T6" s="8">
        <f>IFERROR(VLOOKUP(A6,заказ!A:B,2,0),0)</f>
        <v>0</v>
      </c>
      <c r="U6" s="8"/>
      <c r="V6" s="1"/>
      <c r="W6" s="1">
        <f>(F6+O6+P6+S6)/Q6</f>
        <v>27.678571428571431</v>
      </c>
      <c r="X6" s="1">
        <f t="shared" ref="X6:X40" si="3">(F6+O6+P6)/Q6</f>
        <v>27.678571428571431</v>
      </c>
      <c r="Y6" s="1">
        <v>6.8</v>
      </c>
      <c r="Z6" s="1">
        <v>4.5999999999999996</v>
      </c>
      <c r="AA6" s="1">
        <v>12</v>
      </c>
      <c r="AB6" s="1">
        <v>1.2</v>
      </c>
      <c r="AC6" s="1">
        <v>0.4</v>
      </c>
      <c r="AD6" s="1">
        <v>0</v>
      </c>
      <c r="AE6" s="1">
        <v>9.6</v>
      </c>
      <c r="AF6" s="1">
        <v>8.1999999999999993</v>
      </c>
      <c r="AG6" s="1">
        <v>-0.4</v>
      </c>
      <c r="AH6" s="1">
        <v>4.5999999999999996</v>
      </c>
      <c r="AI6" s="31" t="s">
        <v>94</v>
      </c>
      <c r="AJ6" s="1">
        <f>G6*S6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40</v>
      </c>
      <c r="B7" s="1" t="s">
        <v>36</v>
      </c>
      <c r="C7" s="1">
        <v>192</v>
      </c>
      <c r="D7" s="1"/>
      <c r="E7" s="1">
        <v>85</v>
      </c>
      <c r="F7" s="1">
        <v>107</v>
      </c>
      <c r="G7" s="9">
        <v>0.18</v>
      </c>
      <c r="H7" s="1">
        <v>270</v>
      </c>
      <c r="I7" s="1">
        <v>9988438</v>
      </c>
      <c r="J7" s="1"/>
      <c r="K7" s="1">
        <v>86</v>
      </c>
      <c r="L7" s="1">
        <f t="shared" si="1"/>
        <v>-1</v>
      </c>
      <c r="M7" s="1"/>
      <c r="N7" s="1"/>
      <c r="O7" s="1">
        <v>192</v>
      </c>
      <c r="P7" s="1"/>
      <c r="Q7" s="1">
        <f t="shared" si="2"/>
        <v>17</v>
      </c>
      <c r="R7" s="8">
        <f t="shared" ref="R7:R11" si="4">20*Q7-P7-O7-F7</f>
        <v>41</v>
      </c>
      <c r="S7" s="8">
        <f>U7</f>
        <v>50</v>
      </c>
      <c r="T7" s="8">
        <f>IFERROR(VLOOKUP(A7,заказ!A:B,2,0),0)</f>
        <v>48</v>
      </c>
      <c r="U7" s="8">
        <v>50</v>
      </c>
      <c r="V7" s="1"/>
      <c r="W7" s="1">
        <f t="shared" ref="W7:W46" si="5">(F7+O7+P7+S7)/Q7</f>
        <v>20.529411764705884</v>
      </c>
      <c r="X7" s="1">
        <f t="shared" si="3"/>
        <v>17.588235294117649</v>
      </c>
      <c r="Y7" s="1">
        <v>18.399999999999999</v>
      </c>
      <c r="Z7" s="1">
        <v>13.8</v>
      </c>
      <c r="AA7" s="1">
        <v>14.6</v>
      </c>
      <c r="AB7" s="1">
        <v>4.2</v>
      </c>
      <c r="AC7" s="1">
        <v>20.8</v>
      </c>
      <c r="AD7" s="1">
        <v>29.2</v>
      </c>
      <c r="AE7" s="1">
        <v>21.2</v>
      </c>
      <c r="AF7" s="1">
        <v>15.6</v>
      </c>
      <c r="AG7" s="1">
        <v>9.1999999999999993</v>
      </c>
      <c r="AH7" s="1">
        <v>18.8</v>
      </c>
      <c r="AI7" s="1"/>
      <c r="AJ7" s="1">
        <f t="shared" ref="AJ7:AJ46" si="6">G7*S7</f>
        <v>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41</v>
      </c>
      <c r="B8" s="1" t="s">
        <v>36</v>
      </c>
      <c r="C8" s="1">
        <v>87</v>
      </c>
      <c r="D8" s="1">
        <v>128</v>
      </c>
      <c r="E8" s="1">
        <v>64</v>
      </c>
      <c r="F8" s="1">
        <v>151</v>
      </c>
      <c r="G8" s="9">
        <v>0.18</v>
      </c>
      <c r="H8" s="1">
        <v>270</v>
      </c>
      <c r="I8" s="1">
        <v>9988445</v>
      </c>
      <c r="J8" s="1"/>
      <c r="K8" s="1">
        <v>65</v>
      </c>
      <c r="L8" s="1">
        <f t="shared" si="1"/>
        <v>-1</v>
      </c>
      <c r="M8" s="1"/>
      <c r="N8" s="1"/>
      <c r="O8" s="1">
        <v>144</v>
      </c>
      <c r="P8" s="1"/>
      <c r="Q8" s="1">
        <f t="shared" si="2"/>
        <v>12.8</v>
      </c>
      <c r="R8" s="8"/>
      <c r="S8" s="8">
        <f t="shared" ref="S8:S46" si="7">R8</f>
        <v>0</v>
      </c>
      <c r="T8" s="8">
        <f>IFERROR(VLOOKUP(A8,заказ!A:B,2,0),0)</f>
        <v>0</v>
      </c>
      <c r="U8" s="8"/>
      <c r="V8" s="1"/>
      <c r="W8" s="1">
        <f t="shared" si="5"/>
        <v>23.046875</v>
      </c>
      <c r="X8" s="1">
        <f t="shared" si="3"/>
        <v>23.046875</v>
      </c>
      <c r="Y8" s="1">
        <v>18</v>
      </c>
      <c r="Z8" s="1">
        <v>15.4</v>
      </c>
      <c r="AA8" s="1">
        <v>15.2</v>
      </c>
      <c r="AB8" s="1">
        <v>15.6</v>
      </c>
      <c r="AC8" s="1">
        <v>20.8</v>
      </c>
      <c r="AD8" s="1">
        <v>20.2</v>
      </c>
      <c r="AE8" s="1">
        <v>20.399999999999999</v>
      </c>
      <c r="AF8" s="1">
        <v>20.6</v>
      </c>
      <c r="AG8" s="1">
        <v>16.600000000000001</v>
      </c>
      <c r="AH8" s="1">
        <v>15</v>
      </c>
      <c r="AI8" s="1"/>
      <c r="AJ8" s="1">
        <f t="shared" si="6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46</v>
      </c>
      <c r="B9" s="1" t="s">
        <v>36</v>
      </c>
      <c r="C9" s="1">
        <v>32</v>
      </c>
      <c r="D9" s="1">
        <v>64</v>
      </c>
      <c r="E9" s="1">
        <v>25</v>
      </c>
      <c r="F9" s="1">
        <v>71</v>
      </c>
      <c r="G9" s="9">
        <v>0.4</v>
      </c>
      <c r="H9" s="1">
        <v>270</v>
      </c>
      <c r="I9" s="1">
        <v>9988452</v>
      </c>
      <c r="J9" s="1"/>
      <c r="K9" s="1">
        <v>25</v>
      </c>
      <c r="L9" s="1">
        <f t="shared" si="1"/>
        <v>0</v>
      </c>
      <c r="M9" s="1"/>
      <c r="N9" s="1"/>
      <c r="O9" s="1">
        <v>0</v>
      </c>
      <c r="P9" s="1"/>
      <c r="Q9" s="1">
        <f t="shared" si="2"/>
        <v>5</v>
      </c>
      <c r="R9" s="8">
        <f t="shared" si="4"/>
        <v>29</v>
      </c>
      <c r="S9" s="8">
        <f>U9</f>
        <v>50</v>
      </c>
      <c r="T9" s="8">
        <f>IFERROR(VLOOKUP(A9,заказ!A:B,2,0),0)</f>
        <v>48</v>
      </c>
      <c r="U9" s="8">
        <v>50</v>
      </c>
      <c r="V9" s="1"/>
      <c r="W9" s="1">
        <f t="shared" si="5"/>
        <v>24.2</v>
      </c>
      <c r="X9" s="1">
        <f t="shared" si="3"/>
        <v>14.2</v>
      </c>
      <c r="Y9" s="1">
        <v>4.4000000000000004</v>
      </c>
      <c r="Z9" s="1">
        <v>6.2</v>
      </c>
      <c r="AA9" s="1">
        <v>2.6</v>
      </c>
      <c r="AB9" s="1">
        <v>7.8</v>
      </c>
      <c r="AC9" s="1">
        <v>6.4</v>
      </c>
      <c r="AD9" s="1">
        <v>7.8</v>
      </c>
      <c r="AE9" s="1">
        <v>9.6</v>
      </c>
      <c r="AF9" s="1">
        <v>7.2</v>
      </c>
      <c r="AG9" s="1">
        <v>5.2</v>
      </c>
      <c r="AH9" s="1">
        <v>4.2</v>
      </c>
      <c r="AI9" s="1" t="s">
        <v>47</v>
      </c>
      <c r="AJ9" s="1">
        <f t="shared" si="6"/>
        <v>20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48</v>
      </c>
      <c r="B10" s="1" t="s">
        <v>36</v>
      </c>
      <c r="C10" s="1">
        <v>48</v>
      </c>
      <c r="D10" s="1">
        <v>56</v>
      </c>
      <c r="E10" s="1">
        <v>16</v>
      </c>
      <c r="F10" s="1">
        <v>88</v>
      </c>
      <c r="G10" s="9">
        <v>0.4</v>
      </c>
      <c r="H10" s="1">
        <v>270</v>
      </c>
      <c r="I10" s="1">
        <v>9988476</v>
      </c>
      <c r="J10" s="1"/>
      <c r="K10" s="1">
        <v>16</v>
      </c>
      <c r="L10" s="1">
        <f t="shared" si="1"/>
        <v>0</v>
      </c>
      <c r="M10" s="1"/>
      <c r="N10" s="1"/>
      <c r="O10" s="1">
        <v>0</v>
      </c>
      <c r="P10" s="1"/>
      <c r="Q10" s="1">
        <f t="shared" si="2"/>
        <v>3.2</v>
      </c>
      <c r="R10" s="8"/>
      <c r="S10" s="8">
        <f t="shared" si="7"/>
        <v>0</v>
      </c>
      <c r="T10" s="8">
        <f>IFERROR(VLOOKUP(A10,заказ!A:B,2,0),0)</f>
        <v>0</v>
      </c>
      <c r="U10" s="8"/>
      <c r="V10" s="1"/>
      <c r="W10" s="1">
        <f t="shared" si="5"/>
        <v>27.5</v>
      </c>
      <c r="X10" s="1">
        <f t="shared" si="3"/>
        <v>27.5</v>
      </c>
      <c r="Y10" s="1">
        <v>2.4</v>
      </c>
      <c r="Z10" s="1">
        <v>4.2</v>
      </c>
      <c r="AA10" s="1">
        <v>5.8</v>
      </c>
      <c r="AB10" s="1">
        <v>5.4</v>
      </c>
      <c r="AC10" s="1">
        <v>3.4</v>
      </c>
      <c r="AD10" s="1">
        <v>3</v>
      </c>
      <c r="AE10" s="1">
        <v>7.6</v>
      </c>
      <c r="AF10" s="1">
        <v>4</v>
      </c>
      <c r="AG10" s="1">
        <v>0.2</v>
      </c>
      <c r="AH10" s="1">
        <v>1.2</v>
      </c>
      <c r="AI10" s="24" t="s">
        <v>58</v>
      </c>
      <c r="AJ10" s="1">
        <f t="shared" si="6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49</v>
      </c>
      <c r="B11" s="1" t="s">
        <v>36</v>
      </c>
      <c r="C11" s="1">
        <v>303</v>
      </c>
      <c r="D11" s="1">
        <v>198</v>
      </c>
      <c r="E11" s="1">
        <v>148</v>
      </c>
      <c r="F11" s="1">
        <v>350</v>
      </c>
      <c r="G11" s="9">
        <v>0.18</v>
      </c>
      <c r="H11" s="1">
        <v>150</v>
      </c>
      <c r="I11" s="1">
        <v>5034819</v>
      </c>
      <c r="J11" s="1"/>
      <c r="K11" s="1">
        <v>148</v>
      </c>
      <c r="L11" s="1">
        <f t="shared" si="1"/>
        <v>0</v>
      </c>
      <c r="M11" s="1"/>
      <c r="N11" s="1"/>
      <c r="O11" s="1">
        <v>198</v>
      </c>
      <c r="P11" s="1"/>
      <c r="Q11" s="1">
        <f t="shared" si="2"/>
        <v>29.6</v>
      </c>
      <c r="R11" s="8">
        <f t="shared" si="4"/>
        <v>44</v>
      </c>
      <c r="S11" s="8">
        <f>U11</f>
        <v>50</v>
      </c>
      <c r="T11" s="8">
        <f>IFERROR(VLOOKUP(A11,заказ!A:B,2,0),0)</f>
        <v>48</v>
      </c>
      <c r="U11" s="8">
        <v>50</v>
      </c>
      <c r="V11" s="1"/>
      <c r="W11" s="1">
        <f t="shared" si="5"/>
        <v>20.202702702702702</v>
      </c>
      <c r="X11" s="1">
        <f t="shared" si="3"/>
        <v>18.513513513513512</v>
      </c>
      <c r="Y11" s="1">
        <v>31.2</v>
      </c>
      <c r="Z11" s="1">
        <v>26.2</v>
      </c>
      <c r="AA11" s="1">
        <v>38.6</v>
      </c>
      <c r="AB11" s="1">
        <v>37.799999999999997</v>
      </c>
      <c r="AC11" s="1">
        <v>31.2</v>
      </c>
      <c r="AD11" s="1">
        <v>-0.6</v>
      </c>
      <c r="AE11" s="1">
        <v>-0.2</v>
      </c>
      <c r="AF11" s="1">
        <v>35.6</v>
      </c>
      <c r="AG11" s="1">
        <v>26.2</v>
      </c>
      <c r="AH11" s="1">
        <v>44.8</v>
      </c>
      <c r="AI11" s="1" t="s">
        <v>50</v>
      </c>
      <c r="AJ11" s="1">
        <f t="shared" si="6"/>
        <v>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26" t="s">
        <v>51</v>
      </c>
      <c r="B12" s="26" t="s">
        <v>52</v>
      </c>
      <c r="C12" s="26"/>
      <c r="D12" s="26"/>
      <c r="E12" s="26"/>
      <c r="F12" s="26"/>
      <c r="G12" s="27">
        <v>0</v>
      </c>
      <c r="H12" s="26">
        <v>150</v>
      </c>
      <c r="I12" s="26">
        <v>5041251</v>
      </c>
      <c r="J12" s="26"/>
      <c r="K12" s="26"/>
      <c r="L12" s="26">
        <f t="shared" si="1"/>
        <v>0</v>
      </c>
      <c r="M12" s="26"/>
      <c r="N12" s="26"/>
      <c r="O12" s="26">
        <v>0</v>
      </c>
      <c r="P12" s="26"/>
      <c r="Q12" s="26">
        <f t="shared" si="2"/>
        <v>0</v>
      </c>
      <c r="R12" s="28"/>
      <c r="S12" s="8">
        <f t="shared" si="7"/>
        <v>0</v>
      </c>
      <c r="T12" s="8">
        <f>IFERROR(VLOOKUP(A12,заказ!A:B,2,0),0)</f>
        <v>0</v>
      </c>
      <c r="U12" s="28"/>
      <c r="V12" s="26"/>
      <c r="W12" s="1" t="e">
        <f t="shared" si="5"/>
        <v>#DIV/0!</v>
      </c>
      <c r="X12" s="26" t="e">
        <f t="shared" si="3"/>
        <v>#DIV/0!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 t="s">
        <v>53</v>
      </c>
      <c r="AJ12" s="1">
        <f t="shared" si="6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54</v>
      </c>
      <c r="B13" s="1" t="s">
        <v>36</v>
      </c>
      <c r="C13" s="1">
        <v>16</v>
      </c>
      <c r="D13" s="1">
        <v>200</v>
      </c>
      <c r="E13" s="1">
        <v>36</v>
      </c>
      <c r="F13" s="1">
        <v>177</v>
      </c>
      <c r="G13" s="9">
        <v>0.1</v>
      </c>
      <c r="H13" s="1">
        <v>90</v>
      </c>
      <c r="I13" s="1">
        <v>8444163</v>
      </c>
      <c r="J13" s="1"/>
      <c r="K13" s="1">
        <v>32</v>
      </c>
      <c r="L13" s="1">
        <f t="shared" si="1"/>
        <v>4</v>
      </c>
      <c r="M13" s="1"/>
      <c r="N13" s="1"/>
      <c r="O13" s="1">
        <v>0</v>
      </c>
      <c r="P13" s="1"/>
      <c r="Q13" s="1">
        <f t="shared" si="2"/>
        <v>7.2</v>
      </c>
      <c r="R13" s="8"/>
      <c r="S13" s="8">
        <f t="shared" si="7"/>
        <v>0</v>
      </c>
      <c r="T13" s="8">
        <f>IFERROR(VLOOKUP(A13,заказ!A:B,2,0),0)</f>
        <v>0</v>
      </c>
      <c r="U13" s="8"/>
      <c r="V13" s="1"/>
      <c r="W13" s="1">
        <f t="shared" si="5"/>
        <v>24.583333333333332</v>
      </c>
      <c r="X13" s="1">
        <f t="shared" si="3"/>
        <v>24.583333333333332</v>
      </c>
      <c r="Y13" s="1">
        <v>5.4</v>
      </c>
      <c r="Z13" s="1">
        <v>4</v>
      </c>
      <c r="AA13" s="1">
        <v>12.6</v>
      </c>
      <c r="AB13" s="1">
        <v>2.6</v>
      </c>
      <c r="AC13" s="1">
        <v>6.2</v>
      </c>
      <c r="AD13" s="1">
        <v>4.4000000000000004</v>
      </c>
      <c r="AE13" s="1">
        <v>6.6</v>
      </c>
      <c r="AF13" s="1">
        <v>10</v>
      </c>
      <c r="AG13" s="1">
        <v>15.2</v>
      </c>
      <c r="AH13" s="1">
        <v>4</v>
      </c>
      <c r="AI13" s="1"/>
      <c r="AJ13" s="1">
        <f t="shared" si="6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55</v>
      </c>
      <c r="B14" s="1" t="s">
        <v>36</v>
      </c>
      <c r="C14" s="1">
        <v>79</v>
      </c>
      <c r="D14" s="1">
        <v>700</v>
      </c>
      <c r="E14" s="1">
        <v>315</v>
      </c>
      <c r="F14" s="1">
        <v>462</v>
      </c>
      <c r="G14" s="9">
        <v>0.18</v>
      </c>
      <c r="H14" s="1">
        <v>150</v>
      </c>
      <c r="I14" s="1">
        <v>5038411</v>
      </c>
      <c r="J14" s="1"/>
      <c r="K14" s="1">
        <v>315</v>
      </c>
      <c r="L14" s="1">
        <f t="shared" si="1"/>
        <v>0</v>
      </c>
      <c r="M14" s="1"/>
      <c r="N14" s="1"/>
      <c r="O14" s="1">
        <v>400</v>
      </c>
      <c r="P14" s="1"/>
      <c r="Q14" s="1">
        <f t="shared" si="2"/>
        <v>63</v>
      </c>
      <c r="R14" s="8">
        <f t="shared" ref="R14:R16" si="8">20*Q14-P14-O14-F14</f>
        <v>398</v>
      </c>
      <c r="S14" s="8">
        <f t="shared" ref="S14:S16" si="9">U14</f>
        <v>450</v>
      </c>
      <c r="T14" s="8">
        <f>IFERROR(VLOOKUP(A14,заказ!A:B,2,0),0)</f>
        <v>450</v>
      </c>
      <c r="U14" s="8">
        <v>450</v>
      </c>
      <c r="V14" s="1"/>
      <c r="W14" s="1">
        <f t="shared" si="5"/>
        <v>20.825396825396826</v>
      </c>
      <c r="X14" s="1">
        <f t="shared" si="3"/>
        <v>13.682539682539682</v>
      </c>
      <c r="Y14" s="1">
        <v>56.6</v>
      </c>
      <c r="Z14" s="1">
        <v>44.8</v>
      </c>
      <c r="AA14" s="1">
        <v>66.8</v>
      </c>
      <c r="AB14" s="1">
        <v>44.2</v>
      </c>
      <c r="AC14" s="1">
        <v>53.6</v>
      </c>
      <c r="AD14" s="1">
        <v>54</v>
      </c>
      <c r="AE14" s="1">
        <v>47</v>
      </c>
      <c r="AF14" s="1">
        <v>76.400000000000006</v>
      </c>
      <c r="AG14" s="1">
        <v>52.2</v>
      </c>
      <c r="AH14" s="1">
        <v>63.2</v>
      </c>
      <c r="AI14" s="1"/>
      <c r="AJ14" s="1">
        <f t="shared" si="6"/>
        <v>81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56</v>
      </c>
      <c r="B15" s="1" t="s">
        <v>36</v>
      </c>
      <c r="C15" s="1">
        <v>2</v>
      </c>
      <c r="D15" s="1">
        <v>1300</v>
      </c>
      <c r="E15" s="1">
        <v>303</v>
      </c>
      <c r="F15" s="1">
        <v>998</v>
      </c>
      <c r="G15" s="9">
        <v>0.18</v>
      </c>
      <c r="H15" s="1">
        <v>150</v>
      </c>
      <c r="I15" s="1">
        <v>5038459</v>
      </c>
      <c r="J15" s="1"/>
      <c r="K15" s="1">
        <v>311</v>
      </c>
      <c r="L15" s="1">
        <f t="shared" si="1"/>
        <v>-8</v>
      </c>
      <c r="M15" s="1"/>
      <c r="N15" s="1"/>
      <c r="O15" s="1">
        <v>100</v>
      </c>
      <c r="P15" s="1"/>
      <c r="Q15" s="1">
        <f t="shared" si="2"/>
        <v>60.6</v>
      </c>
      <c r="R15" s="8">
        <f t="shared" si="8"/>
        <v>114</v>
      </c>
      <c r="S15" s="8">
        <f t="shared" si="9"/>
        <v>150</v>
      </c>
      <c r="T15" s="8">
        <f>IFERROR(VLOOKUP(A15,заказ!A:B,2,0),0)</f>
        <v>150</v>
      </c>
      <c r="U15" s="8">
        <v>150</v>
      </c>
      <c r="V15" s="1"/>
      <c r="W15" s="1">
        <f t="shared" si="5"/>
        <v>20.594059405940595</v>
      </c>
      <c r="X15" s="1">
        <f t="shared" si="3"/>
        <v>18.118811881188119</v>
      </c>
      <c r="Y15" s="1">
        <v>68.2</v>
      </c>
      <c r="Z15" s="1">
        <v>81.8</v>
      </c>
      <c r="AA15" s="1">
        <v>81.400000000000006</v>
      </c>
      <c r="AB15" s="1">
        <v>51.4</v>
      </c>
      <c r="AC15" s="1">
        <v>72.400000000000006</v>
      </c>
      <c r="AD15" s="1">
        <v>88</v>
      </c>
      <c r="AE15" s="1">
        <v>100.4</v>
      </c>
      <c r="AF15" s="1">
        <v>73.2</v>
      </c>
      <c r="AG15" s="1">
        <v>26.6</v>
      </c>
      <c r="AH15" s="1">
        <v>97.4</v>
      </c>
      <c r="AI15" s="1"/>
      <c r="AJ15" s="1">
        <f t="shared" si="6"/>
        <v>27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57</v>
      </c>
      <c r="B16" s="1" t="s">
        <v>36</v>
      </c>
      <c r="C16" s="1">
        <v>359</v>
      </c>
      <c r="D16" s="1">
        <v>420</v>
      </c>
      <c r="E16" s="1">
        <v>180</v>
      </c>
      <c r="F16" s="1">
        <v>579</v>
      </c>
      <c r="G16" s="9">
        <v>0.18</v>
      </c>
      <c r="H16" s="1">
        <v>150</v>
      </c>
      <c r="I16" s="1">
        <v>5038831</v>
      </c>
      <c r="J16" s="1"/>
      <c r="K16" s="1">
        <v>215</v>
      </c>
      <c r="L16" s="1">
        <f t="shared" si="1"/>
        <v>-35</v>
      </c>
      <c r="M16" s="1"/>
      <c r="N16" s="1"/>
      <c r="O16" s="1">
        <v>0</v>
      </c>
      <c r="P16" s="1"/>
      <c r="Q16" s="1">
        <f t="shared" si="2"/>
        <v>36</v>
      </c>
      <c r="R16" s="8">
        <f t="shared" si="8"/>
        <v>141</v>
      </c>
      <c r="S16" s="8">
        <f t="shared" si="9"/>
        <v>150</v>
      </c>
      <c r="T16" s="8">
        <f>IFERROR(VLOOKUP(A16,заказ!A:B,2,0),0)</f>
        <v>150</v>
      </c>
      <c r="U16" s="8">
        <v>150</v>
      </c>
      <c r="V16" s="1"/>
      <c r="W16" s="1">
        <f t="shared" si="5"/>
        <v>20.25</v>
      </c>
      <c r="X16" s="1">
        <f t="shared" si="3"/>
        <v>16.083333333333332</v>
      </c>
      <c r="Y16" s="1">
        <v>28.8</v>
      </c>
      <c r="Z16" s="1">
        <v>44</v>
      </c>
      <c r="AA16" s="1">
        <v>40.200000000000003</v>
      </c>
      <c r="AB16" s="1">
        <v>45.8</v>
      </c>
      <c r="AC16" s="1">
        <v>34.4</v>
      </c>
      <c r="AD16" s="1">
        <v>58.2</v>
      </c>
      <c r="AE16" s="1">
        <v>31.8</v>
      </c>
      <c r="AF16" s="1">
        <v>68.400000000000006</v>
      </c>
      <c r="AG16" s="1">
        <v>50.6</v>
      </c>
      <c r="AH16" s="1">
        <v>33.6</v>
      </c>
      <c r="AI16" s="1" t="s">
        <v>58</v>
      </c>
      <c r="AJ16" s="1">
        <f t="shared" si="6"/>
        <v>27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59</v>
      </c>
      <c r="B17" s="1" t="s">
        <v>36</v>
      </c>
      <c r="C17" s="1">
        <v>3</v>
      </c>
      <c r="D17" s="1"/>
      <c r="E17" s="1">
        <v>-31</v>
      </c>
      <c r="F17" s="1"/>
      <c r="G17" s="9">
        <v>0.18</v>
      </c>
      <c r="H17" s="1">
        <v>120</v>
      </c>
      <c r="I17" s="1">
        <v>5038855</v>
      </c>
      <c r="J17" s="1"/>
      <c r="K17" s="1">
        <v>16</v>
      </c>
      <c r="L17" s="1">
        <f t="shared" si="1"/>
        <v>-47</v>
      </c>
      <c r="M17" s="1"/>
      <c r="N17" s="1"/>
      <c r="O17" s="1">
        <v>0</v>
      </c>
      <c r="P17" s="1"/>
      <c r="Q17" s="1">
        <f t="shared" si="2"/>
        <v>-6.2</v>
      </c>
      <c r="R17" s="30"/>
      <c r="S17" s="8">
        <f t="shared" si="7"/>
        <v>0</v>
      </c>
      <c r="T17" s="8">
        <f>IFERROR(VLOOKUP(A17,заказ!A:B,2,0),0)</f>
        <v>0</v>
      </c>
      <c r="U17" s="8"/>
      <c r="V17" s="1"/>
      <c r="W17" s="1">
        <f t="shared" si="5"/>
        <v>0</v>
      </c>
      <c r="X17" s="1">
        <f t="shared" si="3"/>
        <v>0</v>
      </c>
      <c r="Y17" s="1">
        <v>25.6</v>
      </c>
      <c r="Z17" s="1">
        <v>43.6</v>
      </c>
      <c r="AA17" s="1">
        <v>53.6</v>
      </c>
      <c r="AB17" s="1">
        <v>39.200000000000003</v>
      </c>
      <c r="AC17" s="1">
        <v>26.4</v>
      </c>
      <c r="AD17" s="1">
        <v>46.2</v>
      </c>
      <c r="AE17" s="1">
        <v>58.2</v>
      </c>
      <c r="AF17" s="1">
        <v>52.2</v>
      </c>
      <c r="AG17" s="1">
        <v>24.4</v>
      </c>
      <c r="AH17" s="1">
        <v>42.4</v>
      </c>
      <c r="AI17" s="29" t="s">
        <v>93</v>
      </c>
      <c r="AJ17" s="1">
        <f t="shared" si="6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60</v>
      </c>
      <c r="B18" s="1" t="s">
        <v>36</v>
      </c>
      <c r="C18" s="1">
        <v>367</v>
      </c>
      <c r="D18" s="1">
        <v>1250</v>
      </c>
      <c r="E18" s="1">
        <v>591</v>
      </c>
      <c r="F18" s="1">
        <v>1025</v>
      </c>
      <c r="G18" s="9">
        <v>0.18</v>
      </c>
      <c r="H18" s="1">
        <v>150</v>
      </c>
      <c r="I18" s="1">
        <v>5038435</v>
      </c>
      <c r="J18" s="1"/>
      <c r="K18" s="1">
        <v>595</v>
      </c>
      <c r="L18" s="1">
        <f t="shared" si="1"/>
        <v>-4</v>
      </c>
      <c r="M18" s="1"/>
      <c r="N18" s="1"/>
      <c r="O18" s="1">
        <v>250</v>
      </c>
      <c r="P18" s="1"/>
      <c r="Q18" s="1">
        <f t="shared" si="2"/>
        <v>118.2</v>
      </c>
      <c r="R18" s="8">
        <f t="shared" ref="R18:R19" si="10">20*Q18-P18-O18-F18</f>
        <v>1089</v>
      </c>
      <c r="S18" s="8">
        <f t="shared" ref="S18:S19" si="11">U18</f>
        <v>1000</v>
      </c>
      <c r="T18" s="8">
        <f>IFERROR(VLOOKUP(A18,заказ!A:B,2,0),0)</f>
        <v>1000</v>
      </c>
      <c r="U18" s="8">
        <v>1000</v>
      </c>
      <c r="V18" s="1"/>
      <c r="W18" s="1">
        <f t="shared" si="5"/>
        <v>19.247038917089679</v>
      </c>
      <c r="X18" s="1">
        <f t="shared" si="3"/>
        <v>10.786802030456853</v>
      </c>
      <c r="Y18" s="1">
        <v>91.4</v>
      </c>
      <c r="Z18" s="1">
        <v>102</v>
      </c>
      <c r="AA18" s="1">
        <v>110.8</v>
      </c>
      <c r="AB18" s="1">
        <v>93.8</v>
      </c>
      <c r="AC18" s="1">
        <v>96.6</v>
      </c>
      <c r="AD18" s="1">
        <v>105</v>
      </c>
      <c r="AE18" s="1">
        <v>117.8</v>
      </c>
      <c r="AF18" s="1">
        <v>110.4</v>
      </c>
      <c r="AG18" s="1">
        <v>114.6</v>
      </c>
      <c r="AH18" s="1">
        <v>119.6</v>
      </c>
      <c r="AI18" s="1"/>
      <c r="AJ18" s="1">
        <f t="shared" si="6"/>
        <v>180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5.75" thickBot="1" x14ac:dyDescent="0.3">
      <c r="A19" s="1" t="s">
        <v>61</v>
      </c>
      <c r="B19" s="1" t="s">
        <v>36</v>
      </c>
      <c r="C19" s="1">
        <v>60</v>
      </c>
      <c r="D19" s="1">
        <v>550</v>
      </c>
      <c r="E19" s="1">
        <v>240</v>
      </c>
      <c r="F19" s="1">
        <v>367</v>
      </c>
      <c r="G19" s="9">
        <v>0.18</v>
      </c>
      <c r="H19" s="1">
        <v>120</v>
      </c>
      <c r="I19" s="1">
        <v>5038398</v>
      </c>
      <c r="J19" s="1"/>
      <c r="K19" s="1">
        <v>241</v>
      </c>
      <c r="L19" s="1">
        <f t="shared" si="1"/>
        <v>-1</v>
      </c>
      <c r="M19" s="1"/>
      <c r="N19" s="1"/>
      <c r="O19" s="1">
        <v>300</v>
      </c>
      <c r="P19" s="1"/>
      <c r="Q19" s="1">
        <f t="shared" si="2"/>
        <v>48</v>
      </c>
      <c r="R19" s="8">
        <f t="shared" si="10"/>
        <v>293</v>
      </c>
      <c r="S19" s="8">
        <f t="shared" si="11"/>
        <v>300</v>
      </c>
      <c r="T19" s="8">
        <f>IFERROR(VLOOKUP(A19,заказ!A:B,2,0),0)</f>
        <v>300</v>
      </c>
      <c r="U19" s="8">
        <v>300</v>
      </c>
      <c r="V19" s="1"/>
      <c r="W19" s="1">
        <f t="shared" si="5"/>
        <v>20.145833333333332</v>
      </c>
      <c r="X19" s="1">
        <f t="shared" si="3"/>
        <v>13.895833333333334</v>
      </c>
      <c r="Y19" s="1">
        <v>45.2</v>
      </c>
      <c r="Z19" s="1">
        <v>41.8</v>
      </c>
      <c r="AA19" s="1">
        <v>55.6</v>
      </c>
      <c r="AB19" s="1">
        <v>28.6</v>
      </c>
      <c r="AC19" s="1">
        <v>37.4</v>
      </c>
      <c r="AD19" s="1">
        <v>55.2</v>
      </c>
      <c r="AE19" s="1">
        <v>46.8</v>
      </c>
      <c r="AF19" s="1">
        <v>48.8</v>
      </c>
      <c r="AG19" s="1">
        <v>36</v>
      </c>
      <c r="AH19" s="1">
        <v>38.200000000000003</v>
      </c>
      <c r="AI19" s="1"/>
      <c r="AJ19" s="1">
        <f t="shared" si="6"/>
        <v>54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1" t="s">
        <v>62</v>
      </c>
      <c r="B20" s="12" t="s">
        <v>52</v>
      </c>
      <c r="C20" s="12"/>
      <c r="D20" s="12"/>
      <c r="E20" s="12"/>
      <c r="F20" s="13"/>
      <c r="G20" s="9">
        <v>1</v>
      </c>
      <c r="H20" s="1">
        <v>150</v>
      </c>
      <c r="I20" s="1">
        <v>8785242</v>
      </c>
      <c r="J20" s="1"/>
      <c r="K20" s="1"/>
      <c r="L20" s="1">
        <f t="shared" si="1"/>
        <v>0</v>
      </c>
      <c r="M20" s="1"/>
      <c r="N20" s="1"/>
      <c r="O20" s="1">
        <v>99</v>
      </c>
      <c r="P20" s="1"/>
      <c r="Q20" s="1">
        <f t="shared" si="2"/>
        <v>0</v>
      </c>
      <c r="R20" s="8"/>
      <c r="S20" s="8">
        <f t="shared" si="7"/>
        <v>0</v>
      </c>
      <c r="T20" s="8">
        <f>IFERROR(VLOOKUP(A20,заказ!A:B,2,0),0)</f>
        <v>0</v>
      </c>
      <c r="U20" s="8"/>
      <c r="V20" s="1"/>
      <c r="W20" s="1" t="e">
        <f t="shared" si="5"/>
        <v>#DIV/0!</v>
      </c>
      <c r="X20" s="1" t="e">
        <f t="shared" si="3"/>
        <v>#DIV/0!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/>
      <c r="AJ20" s="1">
        <f t="shared" si="6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5.75" thickBot="1" x14ac:dyDescent="0.3">
      <c r="A21" s="18" t="s">
        <v>63</v>
      </c>
      <c r="B21" s="19" t="s">
        <v>52</v>
      </c>
      <c r="C21" s="19">
        <v>216.9</v>
      </c>
      <c r="D21" s="19"/>
      <c r="E21" s="19">
        <v>50.072000000000003</v>
      </c>
      <c r="F21" s="20">
        <v>166.828</v>
      </c>
      <c r="G21" s="21">
        <v>0</v>
      </c>
      <c r="H21" s="22" t="e">
        <v>#N/A</v>
      </c>
      <c r="I21" s="22" t="s">
        <v>44</v>
      </c>
      <c r="J21" s="22" t="s">
        <v>62</v>
      </c>
      <c r="K21" s="22">
        <v>44</v>
      </c>
      <c r="L21" s="22">
        <f t="shared" si="1"/>
        <v>6.0720000000000027</v>
      </c>
      <c r="M21" s="22"/>
      <c r="N21" s="22"/>
      <c r="O21" s="22">
        <v>0</v>
      </c>
      <c r="P21" s="22"/>
      <c r="Q21" s="22">
        <f t="shared" si="2"/>
        <v>10.0144</v>
      </c>
      <c r="R21" s="23"/>
      <c r="S21" s="8">
        <f t="shared" si="7"/>
        <v>0</v>
      </c>
      <c r="T21" s="8">
        <f>IFERROR(VLOOKUP(A21,заказ!A:B,2,0),0)</f>
        <v>0</v>
      </c>
      <c r="U21" s="23"/>
      <c r="V21" s="22"/>
      <c r="W21" s="1">
        <f t="shared" si="5"/>
        <v>16.658811311711137</v>
      </c>
      <c r="X21" s="22">
        <f t="shared" si="3"/>
        <v>16.658811311711137</v>
      </c>
      <c r="Y21" s="22">
        <v>15.403600000000001</v>
      </c>
      <c r="Z21" s="22">
        <v>9.3498000000000001</v>
      </c>
      <c r="AA21" s="22">
        <v>11.5876</v>
      </c>
      <c r="AB21" s="22">
        <v>10.353999999999999</v>
      </c>
      <c r="AC21" s="22">
        <v>19.3062</v>
      </c>
      <c r="AD21" s="22">
        <v>7.9689999999999994</v>
      </c>
      <c r="AE21" s="22">
        <v>11.6342</v>
      </c>
      <c r="AF21" s="22">
        <v>11.9636</v>
      </c>
      <c r="AG21" s="22">
        <v>11.2174</v>
      </c>
      <c r="AH21" s="22">
        <v>3.8721999999999999</v>
      </c>
      <c r="AI21" s="22"/>
      <c r="AJ21" s="1">
        <f t="shared" si="6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1" t="s">
        <v>64</v>
      </c>
      <c r="B22" s="12" t="s">
        <v>52</v>
      </c>
      <c r="C22" s="12"/>
      <c r="D22" s="12"/>
      <c r="E22" s="12"/>
      <c r="F22" s="13"/>
      <c r="G22" s="9">
        <v>1</v>
      </c>
      <c r="H22" s="1">
        <v>150</v>
      </c>
      <c r="I22" s="1">
        <v>8785235</v>
      </c>
      <c r="J22" s="1"/>
      <c r="K22" s="1"/>
      <c r="L22" s="1">
        <f t="shared" si="1"/>
        <v>0</v>
      </c>
      <c r="M22" s="1"/>
      <c r="N22" s="1"/>
      <c r="O22" s="1">
        <v>297</v>
      </c>
      <c r="P22" s="1"/>
      <c r="Q22" s="1">
        <f t="shared" si="2"/>
        <v>0</v>
      </c>
      <c r="R22" s="8"/>
      <c r="S22" s="8">
        <f t="shared" si="7"/>
        <v>0</v>
      </c>
      <c r="T22" s="8">
        <f>IFERROR(VLOOKUP(A22,заказ!A:B,2,0),0)</f>
        <v>0</v>
      </c>
      <c r="U22" s="8"/>
      <c r="V22" s="1"/>
      <c r="W22" s="1" t="e">
        <f t="shared" si="5"/>
        <v>#DIV/0!</v>
      </c>
      <c r="X22" s="1" t="e">
        <f t="shared" si="3"/>
        <v>#DIV/0!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/>
      <c r="AJ22" s="1">
        <f t="shared" si="6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5.75" thickBot="1" x14ac:dyDescent="0.3">
      <c r="A23" s="18" t="s">
        <v>65</v>
      </c>
      <c r="B23" s="19" t="s">
        <v>52</v>
      </c>
      <c r="C23" s="19">
        <v>54.6</v>
      </c>
      <c r="D23" s="19">
        <v>17.399999999999999</v>
      </c>
      <c r="E23" s="19">
        <v>44.901000000000003</v>
      </c>
      <c r="F23" s="20">
        <v>27.099</v>
      </c>
      <c r="G23" s="21">
        <v>0</v>
      </c>
      <c r="H23" s="22" t="e">
        <v>#N/A</v>
      </c>
      <c r="I23" s="22" t="s">
        <v>44</v>
      </c>
      <c r="J23" s="22" t="s">
        <v>64</v>
      </c>
      <c r="K23" s="22">
        <v>43.2</v>
      </c>
      <c r="L23" s="22">
        <f t="shared" si="1"/>
        <v>1.7010000000000005</v>
      </c>
      <c r="M23" s="22"/>
      <c r="N23" s="22"/>
      <c r="O23" s="22">
        <v>0</v>
      </c>
      <c r="P23" s="22"/>
      <c r="Q23" s="22">
        <f t="shared" si="2"/>
        <v>8.9802</v>
      </c>
      <c r="R23" s="23"/>
      <c r="S23" s="8">
        <f t="shared" si="7"/>
        <v>0</v>
      </c>
      <c r="T23" s="8">
        <f>IFERROR(VLOOKUP(A23,заказ!A:B,2,0),0)</f>
        <v>0</v>
      </c>
      <c r="U23" s="23"/>
      <c r="V23" s="22"/>
      <c r="W23" s="1">
        <f t="shared" si="5"/>
        <v>3.0176388053718179</v>
      </c>
      <c r="X23" s="22">
        <f t="shared" si="3"/>
        <v>3.0176388053718179</v>
      </c>
      <c r="Y23" s="22">
        <v>17.089200000000002</v>
      </c>
      <c r="Z23" s="22">
        <v>6.2629999999999999</v>
      </c>
      <c r="AA23" s="22">
        <v>8.9186000000000014</v>
      </c>
      <c r="AB23" s="22">
        <v>10.9908</v>
      </c>
      <c r="AC23" s="22">
        <v>8.2904</v>
      </c>
      <c r="AD23" s="22">
        <v>8.6568000000000005</v>
      </c>
      <c r="AE23" s="22">
        <v>10.3506</v>
      </c>
      <c r="AF23" s="22">
        <v>0</v>
      </c>
      <c r="AG23" s="22">
        <v>3.9994000000000001</v>
      </c>
      <c r="AH23" s="22">
        <v>10.075200000000001</v>
      </c>
      <c r="AI23" s="22"/>
      <c r="AJ23" s="1">
        <f t="shared" si="6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1" t="s">
        <v>66</v>
      </c>
      <c r="B24" s="12" t="s">
        <v>52</v>
      </c>
      <c r="C24" s="12"/>
      <c r="D24" s="12"/>
      <c r="E24" s="12"/>
      <c r="F24" s="13"/>
      <c r="G24" s="9">
        <v>1</v>
      </c>
      <c r="H24" s="1">
        <v>120</v>
      </c>
      <c r="I24" s="1">
        <v>8785204</v>
      </c>
      <c r="J24" s="1"/>
      <c r="K24" s="1"/>
      <c r="L24" s="1">
        <f t="shared" si="1"/>
        <v>0</v>
      </c>
      <c r="M24" s="1"/>
      <c r="N24" s="1"/>
      <c r="O24" s="1">
        <v>0</v>
      </c>
      <c r="P24" s="1"/>
      <c r="Q24" s="1">
        <f t="shared" si="2"/>
        <v>0</v>
      </c>
      <c r="R24" s="8">
        <f>20*(Q24+Q25)-P24-P25-O24-O25-F24-F25</f>
        <v>95.213000000000022</v>
      </c>
      <c r="S24" s="8">
        <f>U24</f>
        <v>100</v>
      </c>
      <c r="T24" s="8">
        <f>IFERROR(VLOOKUP(A24,заказ!A:B,2,0),0)</f>
        <v>99</v>
      </c>
      <c r="U24" s="8">
        <v>100</v>
      </c>
      <c r="V24" s="1"/>
      <c r="W24" s="1" t="e">
        <f t="shared" si="5"/>
        <v>#DIV/0!</v>
      </c>
      <c r="X24" s="1" t="e">
        <f t="shared" si="3"/>
        <v>#DIV/0!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 t="s">
        <v>67</v>
      </c>
      <c r="AJ24" s="1">
        <f t="shared" si="6"/>
        <v>100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5.75" thickBot="1" x14ac:dyDescent="0.3">
      <c r="A25" s="18" t="s">
        <v>68</v>
      </c>
      <c r="B25" s="19" t="s">
        <v>52</v>
      </c>
      <c r="C25" s="19"/>
      <c r="D25" s="19">
        <v>385.56200000000001</v>
      </c>
      <c r="E25" s="19">
        <v>96.155000000000001</v>
      </c>
      <c r="F25" s="20">
        <v>289.40699999999998</v>
      </c>
      <c r="G25" s="21">
        <v>0</v>
      </c>
      <c r="H25" s="22" t="e">
        <v>#N/A</v>
      </c>
      <c r="I25" s="22" t="s">
        <v>44</v>
      </c>
      <c r="J25" s="22" t="s">
        <v>66</v>
      </c>
      <c r="K25" s="22">
        <v>90.7</v>
      </c>
      <c r="L25" s="22">
        <f t="shared" si="1"/>
        <v>5.4549999999999983</v>
      </c>
      <c r="M25" s="22"/>
      <c r="N25" s="22"/>
      <c r="O25" s="22">
        <v>0</v>
      </c>
      <c r="P25" s="22"/>
      <c r="Q25" s="22">
        <f t="shared" si="2"/>
        <v>19.231000000000002</v>
      </c>
      <c r="R25" s="23"/>
      <c r="S25" s="8">
        <f t="shared" si="7"/>
        <v>0</v>
      </c>
      <c r="T25" s="8">
        <f>IFERROR(VLOOKUP(A25,заказ!A:B,2,0),0)</f>
        <v>0</v>
      </c>
      <c r="U25" s="23"/>
      <c r="V25" s="22"/>
      <c r="W25" s="1">
        <f t="shared" si="5"/>
        <v>15.048983412199052</v>
      </c>
      <c r="X25" s="22">
        <f t="shared" si="3"/>
        <v>15.048983412199052</v>
      </c>
      <c r="Y25" s="22">
        <v>11.413600000000001</v>
      </c>
      <c r="Z25" s="22">
        <v>21.7</v>
      </c>
      <c r="AA25" s="22">
        <v>17.798999999999999</v>
      </c>
      <c r="AB25" s="22">
        <v>0</v>
      </c>
      <c r="AC25" s="22">
        <v>14.2874</v>
      </c>
      <c r="AD25" s="22">
        <v>23.2364</v>
      </c>
      <c r="AE25" s="22">
        <v>17.573399999999999</v>
      </c>
      <c r="AF25" s="22">
        <v>9.7463999999999995</v>
      </c>
      <c r="AG25" s="22">
        <v>15.7812</v>
      </c>
      <c r="AH25" s="22">
        <v>31.811199999999999</v>
      </c>
      <c r="AI25" s="22"/>
      <c r="AJ25" s="1">
        <f t="shared" si="6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5.75" thickBot="1" x14ac:dyDescent="0.3">
      <c r="A26" s="26" t="s">
        <v>69</v>
      </c>
      <c r="B26" s="26" t="s">
        <v>36</v>
      </c>
      <c r="C26" s="26"/>
      <c r="D26" s="26"/>
      <c r="E26" s="26">
        <v>-2</v>
      </c>
      <c r="F26" s="26"/>
      <c r="G26" s="27">
        <v>0</v>
      </c>
      <c r="H26" s="26">
        <v>60</v>
      </c>
      <c r="I26" s="26">
        <v>8444170</v>
      </c>
      <c r="J26" s="26"/>
      <c r="K26" s="26"/>
      <c r="L26" s="26">
        <f t="shared" si="1"/>
        <v>-2</v>
      </c>
      <c r="M26" s="26"/>
      <c r="N26" s="26"/>
      <c r="O26" s="26">
        <v>0</v>
      </c>
      <c r="P26" s="26"/>
      <c r="Q26" s="26">
        <f t="shared" si="2"/>
        <v>-0.4</v>
      </c>
      <c r="R26" s="28"/>
      <c r="S26" s="8">
        <f t="shared" si="7"/>
        <v>0</v>
      </c>
      <c r="T26" s="8">
        <f>IFERROR(VLOOKUP(A26,заказ!A:B,2,0),0)</f>
        <v>0</v>
      </c>
      <c r="U26" s="28"/>
      <c r="V26" s="26"/>
      <c r="W26" s="1">
        <f t="shared" si="5"/>
        <v>0</v>
      </c>
      <c r="X26" s="26">
        <f t="shared" si="3"/>
        <v>0</v>
      </c>
      <c r="Y26" s="26">
        <v>-0.2</v>
      </c>
      <c r="Z26" s="26">
        <v>0</v>
      </c>
      <c r="AA26" s="26">
        <v>-0.4</v>
      </c>
      <c r="AB26" s="26">
        <v>-0.2</v>
      </c>
      <c r="AC26" s="26">
        <v>2.6</v>
      </c>
      <c r="AD26" s="26">
        <v>12.2</v>
      </c>
      <c r="AE26" s="26">
        <v>13</v>
      </c>
      <c r="AF26" s="26">
        <v>9.4</v>
      </c>
      <c r="AG26" s="26">
        <v>7.6</v>
      </c>
      <c r="AH26" s="26">
        <v>6.8</v>
      </c>
      <c r="AI26" s="26" t="s">
        <v>70</v>
      </c>
      <c r="AJ26" s="1">
        <f t="shared" si="6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1" t="s">
        <v>71</v>
      </c>
      <c r="B27" s="12" t="s">
        <v>52</v>
      </c>
      <c r="C27" s="12"/>
      <c r="D27" s="12"/>
      <c r="E27" s="12"/>
      <c r="F27" s="13"/>
      <c r="G27" s="9">
        <v>1</v>
      </c>
      <c r="H27" s="1">
        <v>120</v>
      </c>
      <c r="I27" s="1">
        <v>5522704</v>
      </c>
      <c r="J27" s="1"/>
      <c r="K27" s="1"/>
      <c r="L27" s="1">
        <f t="shared" si="1"/>
        <v>0</v>
      </c>
      <c r="M27" s="1"/>
      <c r="N27" s="1"/>
      <c r="O27" s="1">
        <v>0</v>
      </c>
      <c r="P27" s="1"/>
      <c r="Q27" s="1">
        <f t="shared" si="2"/>
        <v>0</v>
      </c>
      <c r="R27" s="8"/>
      <c r="S27" s="8">
        <f t="shared" si="7"/>
        <v>0</v>
      </c>
      <c r="T27" s="8">
        <f>IFERROR(VLOOKUP(A27,заказ!A:B,2,0),0)</f>
        <v>0</v>
      </c>
      <c r="U27" s="8"/>
      <c r="V27" s="1"/>
      <c r="W27" s="1" t="e">
        <f t="shared" si="5"/>
        <v>#DIV/0!</v>
      </c>
      <c r="X27" s="1" t="e">
        <f t="shared" si="3"/>
        <v>#DIV/0!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2.4152</v>
      </c>
      <c r="AF27" s="1">
        <v>0.2366</v>
      </c>
      <c r="AG27" s="1">
        <v>16.424199999999999</v>
      </c>
      <c r="AH27" s="1">
        <v>-0.08</v>
      </c>
      <c r="AI27" s="1"/>
      <c r="AJ27" s="1">
        <f t="shared" si="6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5.75" thickBot="1" x14ac:dyDescent="0.3">
      <c r="A28" s="18" t="s">
        <v>72</v>
      </c>
      <c r="B28" s="19" t="s">
        <v>52</v>
      </c>
      <c r="C28" s="19">
        <v>440.5</v>
      </c>
      <c r="D28" s="19"/>
      <c r="E28" s="19">
        <v>14.666</v>
      </c>
      <c r="F28" s="20">
        <v>425.48200000000003</v>
      </c>
      <c r="G28" s="21">
        <v>0</v>
      </c>
      <c r="H28" s="22" t="e">
        <v>#N/A</v>
      </c>
      <c r="I28" s="22" t="s">
        <v>44</v>
      </c>
      <c r="J28" s="22" t="s">
        <v>71</v>
      </c>
      <c r="K28" s="22">
        <v>13.5</v>
      </c>
      <c r="L28" s="22">
        <f t="shared" si="1"/>
        <v>1.1660000000000004</v>
      </c>
      <c r="M28" s="22"/>
      <c r="N28" s="22"/>
      <c r="O28" s="22">
        <v>0</v>
      </c>
      <c r="P28" s="32">
        <v>-300</v>
      </c>
      <c r="Q28" s="22">
        <f t="shared" si="2"/>
        <v>2.9332000000000003</v>
      </c>
      <c r="R28" s="23"/>
      <c r="S28" s="8">
        <f t="shared" si="7"/>
        <v>0</v>
      </c>
      <c r="T28" s="8">
        <f>IFERROR(VLOOKUP(A28,заказ!A:B,2,0),0)</f>
        <v>0</v>
      </c>
      <c r="U28" s="23"/>
      <c r="V28" s="22"/>
      <c r="W28" s="1">
        <f t="shared" si="5"/>
        <v>42.779899086322111</v>
      </c>
      <c r="X28" s="22">
        <f t="shared" si="3"/>
        <v>42.779899086322111</v>
      </c>
      <c r="Y28" s="22">
        <v>3.5857999999999999</v>
      </c>
      <c r="Z28" s="22">
        <v>5.2476000000000003</v>
      </c>
      <c r="AA28" s="22">
        <v>4.4051999999999998</v>
      </c>
      <c r="AB28" s="22">
        <v>2.9904000000000002</v>
      </c>
      <c r="AC28" s="22">
        <v>6.1276000000000002</v>
      </c>
      <c r="AD28" s="22">
        <v>2.0472000000000001</v>
      </c>
      <c r="AE28" s="22">
        <v>2.319</v>
      </c>
      <c r="AF28" s="22">
        <v>7.5267999999999997</v>
      </c>
      <c r="AG28" s="22">
        <v>10.1076</v>
      </c>
      <c r="AH28" s="22">
        <v>4.8250000000000002</v>
      </c>
      <c r="AI28" s="25" t="s">
        <v>37</v>
      </c>
      <c r="AJ28" s="1">
        <f t="shared" si="6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73</v>
      </c>
      <c r="B29" s="1" t="s">
        <v>36</v>
      </c>
      <c r="C29" s="1">
        <v>68</v>
      </c>
      <c r="D29" s="1">
        <v>128</v>
      </c>
      <c r="E29" s="1">
        <v>45</v>
      </c>
      <c r="F29" s="1">
        <v>151</v>
      </c>
      <c r="G29" s="9">
        <v>0.14000000000000001</v>
      </c>
      <c r="H29" s="1">
        <v>180</v>
      </c>
      <c r="I29" s="1">
        <v>9988391</v>
      </c>
      <c r="J29" s="1"/>
      <c r="K29" s="1">
        <v>46</v>
      </c>
      <c r="L29" s="1">
        <f t="shared" si="1"/>
        <v>-1</v>
      </c>
      <c r="M29" s="1"/>
      <c r="N29" s="1"/>
      <c r="O29" s="1">
        <v>0</v>
      </c>
      <c r="P29" s="1"/>
      <c r="Q29" s="1">
        <f t="shared" si="2"/>
        <v>9</v>
      </c>
      <c r="R29" s="8">
        <f t="shared" ref="R29:R31" si="12">20*Q29-P29-O29-F29</f>
        <v>29</v>
      </c>
      <c r="S29" s="8">
        <f t="shared" ref="S29:S31" si="13">U29</f>
        <v>30</v>
      </c>
      <c r="T29" s="8">
        <f>IFERROR(VLOOKUP(A29,заказ!A:B,2,0),0)</f>
        <v>32</v>
      </c>
      <c r="U29" s="8">
        <v>30</v>
      </c>
      <c r="V29" s="1"/>
      <c r="W29" s="1">
        <f t="shared" si="5"/>
        <v>20.111111111111111</v>
      </c>
      <c r="X29" s="1">
        <f t="shared" si="3"/>
        <v>16.777777777777779</v>
      </c>
      <c r="Y29" s="1">
        <v>7.8</v>
      </c>
      <c r="Z29" s="1">
        <v>10.6</v>
      </c>
      <c r="AA29" s="1">
        <v>12.6</v>
      </c>
      <c r="AB29" s="1">
        <v>5</v>
      </c>
      <c r="AC29" s="1">
        <v>4.2</v>
      </c>
      <c r="AD29" s="1">
        <v>12</v>
      </c>
      <c r="AE29" s="1">
        <v>10.6</v>
      </c>
      <c r="AF29" s="1">
        <v>3.4</v>
      </c>
      <c r="AG29" s="1">
        <v>12.2</v>
      </c>
      <c r="AH29" s="1">
        <v>14.2</v>
      </c>
      <c r="AI29" s="1"/>
      <c r="AJ29" s="1">
        <f t="shared" si="6"/>
        <v>4.2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74</v>
      </c>
      <c r="B30" s="1" t="s">
        <v>36</v>
      </c>
      <c r="C30" s="1">
        <v>374</v>
      </c>
      <c r="D30" s="1">
        <v>80</v>
      </c>
      <c r="E30" s="1">
        <v>216</v>
      </c>
      <c r="F30" s="1">
        <v>238</v>
      </c>
      <c r="G30" s="9">
        <v>0.18</v>
      </c>
      <c r="H30" s="1">
        <v>270</v>
      </c>
      <c r="I30" s="1">
        <v>9988681</v>
      </c>
      <c r="J30" s="1"/>
      <c r="K30" s="1">
        <v>217</v>
      </c>
      <c r="L30" s="1">
        <f t="shared" si="1"/>
        <v>-1</v>
      </c>
      <c r="M30" s="1"/>
      <c r="N30" s="1"/>
      <c r="O30" s="1">
        <v>544</v>
      </c>
      <c r="P30" s="1"/>
      <c r="Q30" s="1">
        <f t="shared" si="2"/>
        <v>43.2</v>
      </c>
      <c r="R30" s="8">
        <f t="shared" si="12"/>
        <v>82</v>
      </c>
      <c r="S30" s="8">
        <f t="shared" si="13"/>
        <v>100</v>
      </c>
      <c r="T30" s="8">
        <f>IFERROR(VLOOKUP(A30,заказ!A:B,2,0),0)</f>
        <v>96</v>
      </c>
      <c r="U30" s="8">
        <v>100</v>
      </c>
      <c r="V30" s="1"/>
      <c r="W30" s="1">
        <f t="shared" si="5"/>
        <v>20.416666666666664</v>
      </c>
      <c r="X30" s="1">
        <f t="shared" si="3"/>
        <v>18.101851851851851</v>
      </c>
      <c r="Y30" s="1">
        <v>50.8</v>
      </c>
      <c r="Z30" s="1">
        <v>24.2</v>
      </c>
      <c r="AA30" s="1">
        <v>41.8</v>
      </c>
      <c r="AB30" s="1">
        <v>49</v>
      </c>
      <c r="AC30" s="1">
        <v>42.2</v>
      </c>
      <c r="AD30" s="1">
        <v>48</v>
      </c>
      <c r="AE30" s="1">
        <v>28.8</v>
      </c>
      <c r="AF30" s="1">
        <v>44.6</v>
      </c>
      <c r="AG30" s="1">
        <v>35</v>
      </c>
      <c r="AH30" s="1">
        <v>39</v>
      </c>
      <c r="AI30" s="1"/>
      <c r="AJ30" s="1">
        <f t="shared" si="6"/>
        <v>18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75</v>
      </c>
      <c r="B31" s="1" t="s">
        <v>52</v>
      </c>
      <c r="C31" s="1">
        <v>224</v>
      </c>
      <c r="D31" s="1">
        <v>227.98599999999999</v>
      </c>
      <c r="E31" s="1">
        <v>149.727</v>
      </c>
      <c r="F31" s="1">
        <v>301.42399999999998</v>
      </c>
      <c r="G31" s="9">
        <v>1</v>
      </c>
      <c r="H31" s="1">
        <v>120</v>
      </c>
      <c r="I31" s="1">
        <v>8785198</v>
      </c>
      <c r="J31" s="1"/>
      <c r="K31" s="1">
        <v>142.5</v>
      </c>
      <c r="L31" s="1">
        <f t="shared" si="1"/>
        <v>7.2270000000000039</v>
      </c>
      <c r="M31" s="1"/>
      <c r="N31" s="1"/>
      <c r="O31" s="1">
        <v>148</v>
      </c>
      <c r="P31" s="1"/>
      <c r="Q31" s="1">
        <f t="shared" si="2"/>
        <v>29.945399999999999</v>
      </c>
      <c r="R31" s="8">
        <f t="shared" si="12"/>
        <v>149.48400000000004</v>
      </c>
      <c r="S31" s="8">
        <f t="shared" si="13"/>
        <v>150</v>
      </c>
      <c r="T31" s="8">
        <f>IFERROR(VLOOKUP(A31,заказ!A:B,2,0),0)</f>
        <v>148</v>
      </c>
      <c r="U31" s="8">
        <v>150</v>
      </c>
      <c r="V31" s="1"/>
      <c r="W31" s="1">
        <f t="shared" si="5"/>
        <v>20.017231361077162</v>
      </c>
      <c r="X31" s="1">
        <f t="shared" si="3"/>
        <v>15.008114768879359</v>
      </c>
      <c r="Y31" s="1">
        <v>31.167000000000002</v>
      </c>
      <c r="Z31" s="1">
        <v>28.240600000000001</v>
      </c>
      <c r="AA31" s="1">
        <v>27.547000000000001</v>
      </c>
      <c r="AB31" s="1">
        <v>30.791599999999999</v>
      </c>
      <c r="AC31" s="1">
        <v>26.687999999999999</v>
      </c>
      <c r="AD31" s="1">
        <v>15.8302</v>
      </c>
      <c r="AE31" s="1">
        <v>21.600200000000001</v>
      </c>
      <c r="AF31" s="1">
        <v>28.432600000000001</v>
      </c>
      <c r="AG31" s="1">
        <v>11.2202</v>
      </c>
      <c r="AH31" s="1">
        <v>20.719200000000001</v>
      </c>
      <c r="AI31" s="1"/>
      <c r="AJ31" s="1">
        <f t="shared" si="6"/>
        <v>150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22" t="s">
        <v>76</v>
      </c>
      <c r="B32" s="22" t="s">
        <v>52</v>
      </c>
      <c r="C32" s="22">
        <v>9.65</v>
      </c>
      <c r="D32" s="22"/>
      <c r="E32" s="22">
        <v>9.7050000000000001</v>
      </c>
      <c r="F32" s="22">
        <v>-5.5E-2</v>
      </c>
      <c r="G32" s="21">
        <v>0</v>
      </c>
      <c r="H32" s="22" t="e">
        <v>#N/A</v>
      </c>
      <c r="I32" s="22" t="s">
        <v>77</v>
      </c>
      <c r="J32" s="22"/>
      <c r="K32" s="22">
        <v>9.6999999999999993</v>
      </c>
      <c r="L32" s="22">
        <f t="shared" si="1"/>
        <v>5.0000000000007816E-3</v>
      </c>
      <c r="M32" s="22"/>
      <c r="N32" s="22"/>
      <c r="O32" s="22">
        <v>0</v>
      </c>
      <c r="P32" s="22"/>
      <c r="Q32" s="22">
        <f t="shared" si="2"/>
        <v>1.9410000000000001</v>
      </c>
      <c r="R32" s="23"/>
      <c r="S32" s="8">
        <f t="shared" si="7"/>
        <v>0</v>
      </c>
      <c r="T32" s="8">
        <f>IFERROR(VLOOKUP(A32,заказ!A:B,2,0),0)</f>
        <v>0</v>
      </c>
      <c r="U32" s="23"/>
      <c r="V32" s="22"/>
      <c r="W32" s="1">
        <f t="shared" si="5"/>
        <v>-2.8335909325090159E-2</v>
      </c>
      <c r="X32" s="22">
        <f t="shared" si="3"/>
        <v>-2.8335909325090159E-2</v>
      </c>
      <c r="Y32" s="22">
        <v>2.556</v>
      </c>
      <c r="Z32" s="22">
        <v>1.3080000000000001</v>
      </c>
      <c r="AA32" s="22">
        <v>2.5289999999999999</v>
      </c>
      <c r="AB32" s="22">
        <v>8.3957999999999995</v>
      </c>
      <c r="AC32" s="22">
        <v>4.5724</v>
      </c>
      <c r="AD32" s="22">
        <v>2.5304000000000002</v>
      </c>
      <c r="AE32" s="22">
        <v>4.5004</v>
      </c>
      <c r="AF32" s="22">
        <v>6.3575999999999997</v>
      </c>
      <c r="AG32" s="22">
        <v>5.1120000000000001</v>
      </c>
      <c r="AH32" s="22">
        <v>10.9818</v>
      </c>
      <c r="AI32" s="22"/>
      <c r="AJ32" s="1">
        <f t="shared" si="6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78</v>
      </c>
      <c r="B33" s="1" t="s">
        <v>36</v>
      </c>
      <c r="C33" s="1"/>
      <c r="D33" s="1">
        <v>198</v>
      </c>
      <c r="E33" s="1">
        <v>40</v>
      </c>
      <c r="F33" s="1">
        <v>157</v>
      </c>
      <c r="G33" s="9">
        <v>0.1</v>
      </c>
      <c r="H33" s="1">
        <v>60</v>
      </c>
      <c r="I33" s="1">
        <v>8444187</v>
      </c>
      <c r="J33" s="1"/>
      <c r="K33" s="1">
        <v>40</v>
      </c>
      <c r="L33" s="1">
        <f t="shared" si="1"/>
        <v>0</v>
      </c>
      <c r="M33" s="1"/>
      <c r="N33" s="1"/>
      <c r="O33" s="1">
        <v>0</v>
      </c>
      <c r="P33" s="1"/>
      <c r="Q33" s="1">
        <f t="shared" si="2"/>
        <v>8</v>
      </c>
      <c r="R33" s="8"/>
      <c r="S33" s="8">
        <f t="shared" si="7"/>
        <v>0</v>
      </c>
      <c r="T33" s="8">
        <f>IFERROR(VLOOKUP(A33,заказ!A:B,2,0),0)</f>
        <v>0</v>
      </c>
      <c r="U33" s="8"/>
      <c r="V33" s="1"/>
      <c r="W33" s="1">
        <f t="shared" si="5"/>
        <v>19.625</v>
      </c>
      <c r="X33" s="1">
        <f t="shared" si="3"/>
        <v>19.625</v>
      </c>
      <c r="Y33" s="1">
        <v>1.8</v>
      </c>
      <c r="Z33" s="1">
        <v>13</v>
      </c>
      <c r="AA33" s="1">
        <v>30.2</v>
      </c>
      <c r="AB33" s="1">
        <v>1.2</v>
      </c>
      <c r="AC33" s="1">
        <v>10.6</v>
      </c>
      <c r="AD33" s="1">
        <v>14.8</v>
      </c>
      <c r="AE33" s="1">
        <v>16.600000000000001</v>
      </c>
      <c r="AF33" s="1">
        <v>-0.8</v>
      </c>
      <c r="AG33" s="1">
        <v>12.2</v>
      </c>
      <c r="AH33" s="1">
        <v>16.600000000000001</v>
      </c>
      <c r="AI33" s="1"/>
      <c r="AJ33" s="1">
        <f t="shared" si="6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5.75" thickBot="1" x14ac:dyDescent="0.3">
      <c r="A34" s="1" t="s">
        <v>79</v>
      </c>
      <c r="B34" s="1" t="s">
        <v>36</v>
      </c>
      <c r="C34" s="1"/>
      <c r="D34" s="1">
        <v>210</v>
      </c>
      <c r="E34" s="1">
        <v>35</v>
      </c>
      <c r="F34" s="1">
        <v>174</v>
      </c>
      <c r="G34" s="9">
        <v>0.1</v>
      </c>
      <c r="H34" s="1">
        <v>90</v>
      </c>
      <c r="I34" s="1">
        <v>8444194</v>
      </c>
      <c r="J34" s="1"/>
      <c r="K34" s="1">
        <v>39</v>
      </c>
      <c r="L34" s="1">
        <f t="shared" si="1"/>
        <v>-4</v>
      </c>
      <c r="M34" s="1"/>
      <c r="N34" s="1"/>
      <c r="O34" s="1">
        <v>0</v>
      </c>
      <c r="P34" s="1"/>
      <c r="Q34" s="1">
        <f t="shared" si="2"/>
        <v>7</v>
      </c>
      <c r="R34" s="8"/>
      <c r="S34" s="8">
        <f t="shared" si="7"/>
        <v>0</v>
      </c>
      <c r="T34" s="8">
        <f>IFERROR(VLOOKUP(A34,заказ!A:B,2,0),0)</f>
        <v>0</v>
      </c>
      <c r="U34" s="8"/>
      <c r="V34" s="1"/>
      <c r="W34" s="1">
        <f t="shared" si="5"/>
        <v>24.857142857142858</v>
      </c>
      <c r="X34" s="1">
        <f t="shared" si="3"/>
        <v>24.857142857142858</v>
      </c>
      <c r="Y34" s="1">
        <v>0.4</v>
      </c>
      <c r="Z34" s="1">
        <v>12.2</v>
      </c>
      <c r="AA34" s="1">
        <v>30.8</v>
      </c>
      <c r="AB34" s="1">
        <v>1.8</v>
      </c>
      <c r="AC34" s="1">
        <v>6.8</v>
      </c>
      <c r="AD34" s="1">
        <v>15.8</v>
      </c>
      <c r="AE34" s="1">
        <v>15.6</v>
      </c>
      <c r="AF34" s="1">
        <v>0</v>
      </c>
      <c r="AG34" s="1">
        <v>9.1999999999999993</v>
      </c>
      <c r="AH34" s="1">
        <v>19.8</v>
      </c>
      <c r="AI34" s="1"/>
      <c r="AJ34" s="1">
        <f t="shared" si="6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1" t="s">
        <v>80</v>
      </c>
      <c r="B35" s="12" t="s">
        <v>36</v>
      </c>
      <c r="C35" s="12"/>
      <c r="D35" s="12"/>
      <c r="E35" s="12"/>
      <c r="F35" s="13"/>
      <c r="G35" s="9">
        <v>0.2</v>
      </c>
      <c r="H35" s="1">
        <v>120</v>
      </c>
      <c r="I35" s="1" t="s">
        <v>81</v>
      </c>
      <c r="J35" s="1"/>
      <c r="K35" s="1"/>
      <c r="L35" s="1">
        <f t="shared" si="1"/>
        <v>0</v>
      </c>
      <c r="M35" s="1"/>
      <c r="N35" s="1"/>
      <c r="O35" s="1">
        <v>0</v>
      </c>
      <c r="P35" s="1"/>
      <c r="Q35" s="1">
        <f t="shared" si="2"/>
        <v>0</v>
      </c>
      <c r="R35" s="8">
        <f>20*(Q35+Q36)-P35-P36-O35-O36-F35-F36</f>
        <v>173</v>
      </c>
      <c r="S35" s="8">
        <f>U35</f>
        <v>200</v>
      </c>
      <c r="T35" s="8">
        <f>IFERROR(VLOOKUP(A35,заказ!A:B,2,0),0)</f>
        <v>200</v>
      </c>
      <c r="U35" s="8">
        <v>200</v>
      </c>
      <c r="V35" s="1"/>
      <c r="W35" s="1" t="e">
        <f t="shared" si="5"/>
        <v>#DIV/0!</v>
      </c>
      <c r="X35" s="1" t="e">
        <f t="shared" si="3"/>
        <v>#DIV/0!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 t="s">
        <v>82</v>
      </c>
      <c r="AJ35" s="1">
        <f t="shared" si="6"/>
        <v>40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5.75" thickBot="1" x14ac:dyDescent="0.3">
      <c r="A36" s="18" t="s">
        <v>83</v>
      </c>
      <c r="B36" s="19" t="s">
        <v>36</v>
      </c>
      <c r="C36" s="19">
        <v>47</v>
      </c>
      <c r="D36" s="19">
        <v>550</v>
      </c>
      <c r="E36" s="19">
        <v>154</v>
      </c>
      <c r="F36" s="20">
        <v>443</v>
      </c>
      <c r="G36" s="21">
        <v>0</v>
      </c>
      <c r="H36" s="22" t="e">
        <v>#N/A</v>
      </c>
      <c r="I36" s="22" t="s">
        <v>44</v>
      </c>
      <c r="J36" s="22" t="s">
        <v>80</v>
      </c>
      <c r="K36" s="22">
        <v>154</v>
      </c>
      <c r="L36" s="22">
        <f t="shared" si="1"/>
        <v>0</v>
      </c>
      <c r="M36" s="22"/>
      <c r="N36" s="22"/>
      <c r="O36" s="22">
        <v>0</v>
      </c>
      <c r="P36" s="22"/>
      <c r="Q36" s="22">
        <f t="shared" si="2"/>
        <v>30.8</v>
      </c>
      <c r="R36" s="23"/>
      <c r="S36" s="8">
        <f t="shared" si="7"/>
        <v>0</v>
      </c>
      <c r="T36" s="8">
        <f>IFERROR(VLOOKUP(A36,заказ!A:B,2,0),0)</f>
        <v>0</v>
      </c>
      <c r="U36" s="23"/>
      <c r="V36" s="22"/>
      <c r="W36" s="1">
        <f t="shared" si="5"/>
        <v>14.383116883116882</v>
      </c>
      <c r="X36" s="22">
        <f t="shared" si="3"/>
        <v>14.383116883116882</v>
      </c>
      <c r="Y36" s="22">
        <v>29.8</v>
      </c>
      <c r="Z36" s="22">
        <v>41</v>
      </c>
      <c r="AA36" s="22">
        <v>21</v>
      </c>
      <c r="AB36" s="22">
        <v>17.399999999999999</v>
      </c>
      <c r="AC36" s="22">
        <v>30.4</v>
      </c>
      <c r="AD36" s="22">
        <v>42</v>
      </c>
      <c r="AE36" s="22">
        <v>0</v>
      </c>
      <c r="AF36" s="22">
        <v>0.4</v>
      </c>
      <c r="AG36" s="22">
        <v>29.8</v>
      </c>
      <c r="AH36" s="22">
        <v>40</v>
      </c>
      <c r="AI36" s="22"/>
      <c r="AJ36" s="1">
        <f t="shared" si="6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5.75" thickBot="1" x14ac:dyDescent="0.3">
      <c r="A37" s="1" t="s">
        <v>84</v>
      </c>
      <c r="B37" s="1" t="s">
        <v>52</v>
      </c>
      <c r="C37" s="1">
        <v>208.8</v>
      </c>
      <c r="D37" s="1"/>
      <c r="E37" s="1">
        <v>159.02000000000001</v>
      </c>
      <c r="F37" s="1">
        <v>49.78</v>
      </c>
      <c r="G37" s="9">
        <v>1</v>
      </c>
      <c r="H37" s="1">
        <v>120</v>
      </c>
      <c r="I37" s="1" t="s">
        <v>85</v>
      </c>
      <c r="J37" s="1"/>
      <c r="K37" s="1">
        <v>170</v>
      </c>
      <c r="L37" s="1">
        <f t="shared" si="1"/>
        <v>-10.97999999999999</v>
      </c>
      <c r="M37" s="1"/>
      <c r="N37" s="1"/>
      <c r="O37" s="1">
        <v>255</v>
      </c>
      <c r="P37" s="1"/>
      <c r="Q37" s="1">
        <f t="shared" si="2"/>
        <v>31.804000000000002</v>
      </c>
      <c r="R37" s="8">
        <f>20*Q37-P37-O37-F37</f>
        <v>331.30000000000007</v>
      </c>
      <c r="S37" s="8">
        <f t="shared" ref="S37:S38" si="14">U37</f>
        <v>350</v>
      </c>
      <c r="T37" s="8">
        <f>IFERROR(VLOOKUP(A37,заказ!A:B,2,0),0)</f>
        <v>345</v>
      </c>
      <c r="U37" s="8">
        <v>350</v>
      </c>
      <c r="V37" s="1"/>
      <c r="W37" s="1">
        <f t="shared" si="5"/>
        <v>20.587976355175446</v>
      </c>
      <c r="X37" s="1">
        <f t="shared" si="3"/>
        <v>9.5830713117846802</v>
      </c>
      <c r="Y37" s="1">
        <v>22.195599999999999</v>
      </c>
      <c r="Z37" s="1">
        <v>12.733000000000001</v>
      </c>
      <c r="AA37" s="1">
        <v>12.2806</v>
      </c>
      <c r="AB37" s="1">
        <v>4.4212000000000007</v>
      </c>
      <c r="AC37" s="1">
        <v>0</v>
      </c>
      <c r="AD37" s="1">
        <v>0</v>
      </c>
      <c r="AE37" s="1">
        <v>0</v>
      </c>
      <c r="AF37" s="1">
        <v>-0.40639999999999998</v>
      </c>
      <c r="AG37" s="1">
        <v>-6.7000000000000004E-2</v>
      </c>
      <c r="AH37" s="1">
        <v>0</v>
      </c>
      <c r="AI37" s="1"/>
      <c r="AJ37" s="1">
        <f t="shared" si="6"/>
        <v>350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1" t="s">
        <v>86</v>
      </c>
      <c r="B38" s="12" t="s">
        <v>36</v>
      </c>
      <c r="C38" s="12"/>
      <c r="D38" s="12"/>
      <c r="E38" s="12"/>
      <c r="F38" s="13"/>
      <c r="G38" s="9">
        <v>0.2</v>
      </c>
      <c r="H38" s="1">
        <v>120</v>
      </c>
      <c r="I38" s="1" t="s">
        <v>87</v>
      </c>
      <c r="J38" s="1"/>
      <c r="K38" s="1"/>
      <c r="L38" s="1">
        <f t="shared" si="1"/>
        <v>0</v>
      </c>
      <c r="M38" s="1"/>
      <c r="N38" s="1"/>
      <c r="O38" s="1">
        <v>150</v>
      </c>
      <c r="P38" s="1"/>
      <c r="Q38" s="1">
        <f t="shared" si="2"/>
        <v>0</v>
      </c>
      <c r="R38" s="8">
        <f>20*(Q38+Q39)-P38-P39-O38-O39-F38-F39</f>
        <v>155</v>
      </c>
      <c r="S38" s="34">
        <f t="shared" si="14"/>
        <v>200</v>
      </c>
      <c r="T38" s="8">
        <f>IFERROR(VLOOKUP(A38,заказ!A:B,2,0),0)</f>
        <v>200</v>
      </c>
      <c r="U38" s="8">
        <v>200</v>
      </c>
      <c r="V38" s="1"/>
      <c r="W38" s="1" t="e">
        <f t="shared" si="5"/>
        <v>#DIV/0!</v>
      </c>
      <c r="X38" s="1" t="e">
        <f t="shared" si="3"/>
        <v>#DIV/0!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/>
      <c r="AJ38" s="1">
        <f t="shared" si="6"/>
        <v>40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5.75" thickBot="1" x14ac:dyDescent="0.3">
      <c r="A39" s="18" t="s">
        <v>88</v>
      </c>
      <c r="B39" s="19" t="s">
        <v>36</v>
      </c>
      <c r="C39" s="19">
        <v>385</v>
      </c>
      <c r="D39" s="19">
        <v>100</v>
      </c>
      <c r="E39" s="19">
        <v>158</v>
      </c>
      <c r="F39" s="20">
        <v>327</v>
      </c>
      <c r="G39" s="21">
        <v>0</v>
      </c>
      <c r="H39" s="22" t="e">
        <v>#N/A</v>
      </c>
      <c r="I39" s="22" t="s">
        <v>44</v>
      </c>
      <c r="J39" s="22" t="s">
        <v>86</v>
      </c>
      <c r="K39" s="22">
        <v>163</v>
      </c>
      <c r="L39" s="22">
        <f t="shared" si="1"/>
        <v>-5</v>
      </c>
      <c r="M39" s="22"/>
      <c r="N39" s="22"/>
      <c r="O39" s="22">
        <v>0</v>
      </c>
      <c r="P39" s="22"/>
      <c r="Q39" s="22">
        <f t="shared" si="2"/>
        <v>31.6</v>
      </c>
      <c r="R39" s="23"/>
      <c r="S39" s="8">
        <f t="shared" si="7"/>
        <v>0</v>
      </c>
      <c r="T39" s="8">
        <f>IFERROR(VLOOKUP(A39,заказ!A:B,2,0),0)</f>
        <v>0</v>
      </c>
      <c r="U39" s="23"/>
      <c r="V39" s="22"/>
      <c r="W39" s="1">
        <f t="shared" si="5"/>
        <v>10.348101265822784</v>
      </c>
      <c r="X39" s="22">
        <f t="shared" si="3"/>
        <v>10.348101265822784</v>
      </c>
      <c r="Y39" s="22">
        <v>31.2</v>
      </c>
      <c r="Z39" s="22">
        <v>29.8</v>
      </c>
      <c r="AA39" s="22">
        <v>29.6</v>
      </c>
      <c r="AB39" s="22">
        <v>43.2</v>
      </c>
      <c r="AC39" s="22">
        <v>20.2</v>
      </c>
      <c r="AD39" s="22">
        <v>26</v>
      </c>
      <c r="AE39" s="22">
        <v>49.6</v>
      </c>
      <c r="AF39" s="22">
        <v>36.6</v>
      </c>
      <c r="AG39" s="22">
        <v>26.4</v>
      </c>
      <c r="AH39" s="22">
        <v>30.8</v>
      </c>
      <c r="AI39" s="22"/>
      <c r="AJ39" s="1">
        <f t="shared" si="6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89</v>
      </c>
      <c r="B40" s="1" t="s">
        <v>52</v>
      </c>
      <c r="C40" s="1">
        <v>7</v>
      </c>
      <c r="D40" s="1">
        <v>842.55</v>
      </c>
      <c r="E40" s="1">
        <v>251.30799999999999</v>
      </c>
      <c r="F40" s="1">
        <v>598.24199999999996</v>
      </c>
      <c r="G40" s="9">
        <v>1</v>
      </c>
      <c r="H40" s="1">
        <v>120</v>
      </c>
      <c r="I40" s="1" t="s">
        <v>90</v>
      </c>
      <c r="J40" s="1"/>
      <c r="K40" s="1">
        <v>243.5</v>
      </c>
      <c r="L40" s="1">
        <f t="shared" si="1"/>
        <v>7.8079999999999927</v>
      </c>
      <c r="M40" s="1"/>
      <c r="N40" s="1"/>
      <c r="O40" s="1">
        <v>300</v>
      </c>
      <c r="P40" s="1"/>
      <c r="Q40" s="1">
        <f t="shared" si="2"/>
        <v>50.261600000000001</v>
      </c>
      <c r="R40" s="8">
        <f t="shared" ref="R40" si="15">20*Q40-P40-O40-F40</f>
        <v>106.99000000000001</v>
      </c>
      <c r="S40" s="8">
        <f>U40</f>
        <v>150</v>
      </c>
      <c r="T40" s="8">
        <f>IFERROR(VLOOKUP(A40,заказ!A:B,2,0),0)</f>
        <v>150</v>
      </c>
      <c r="U40" s="8">
        <v>150</v>
      </c>
      <c r="V40" s="1"/>
      <c r="W40" s="1">
        <f t="shared" si="5"/>
        <v>20.855722858006907</v>
      </c>
      <c r="X40" s="1">
        <f t="shared" si="3"/>
        <v>17.87133716395817</v>
      </c>
      <c r="Y40" s="1">
        <v>31.071999999999999</v>
      </c>
      <c r="Z40" s="1">
        <v>6.5902000000000003</v>
      </c>
      <c r="AA40" s="1">
        <v>37.362400000000001</v>
      </c>
      <c r="AB40" s="1">
        <v>22.820599999999999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0.75080000000000002</v>
      </c>
      <c r="AI40" s="1" t="s">
        <v>91</v>
      </c>
      <c r="AJ40" s="1">
        <f t="shared" si="6"/>
        <v>150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5.75" thickBot="1" x14ac:dyDescent="0.3">
      <c r="A41" s="14"/>
      <c r="B41" s="14"/>
      <c r="C41" s="14"/>
      <c r="D41" s="14"/>
      <c r="E41" s="14"/>
      <c r="F41" s="14"/>
      <c r="G41" s="15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1" t="s">
        <v>42</v>
      </c>
      <c r="B42" s="12" t="s">
        <v>36</v>
      </c>
      <c r="C42" s="12">
        <v>140</v>
      </c>
      <c r="D42" s="12">
        <v>3200</v>
      </c>
      <c r="E42" s="12">
        <v>579</v>
      </c>
      <c r="F42" s="13">
        <v>1160</v>
      </c>
      <c r="G42" s="9">
        <v>0.18</v>
      </c>
      <c r="H42" s="1">
        <v>120</v>
      </c>
      <c r="I42" s="1"/>
      <c r="J42" s="1"/>
      <c r="K42" s="1">
        <v>585</v>
      </c>
      <c r="L42" s="1">
        <f>E42-K42</f>
        <v>-6</v>
      </c>
      <c r="M42" s="1"/>
      <c r="N42" s="1"/>
      <c r="O42" s="1">
        <v>1500</v>
      </c>
      <c r="P42" s="1"/>
      <c r="Q42" s="1">
        <f>E42/5</f>
        <v>115.8</v>
      </c>
      <c r="R42" s="8"/>
      <c r="S42" s="8">
        <f t="shared" si="7"/>
        <v>0</v>
      </c>
      <c r="T42" s="8"/>
      <c r="U42" s="8"/>
      <c r="V42" s="1"/>
      <c r="W42" s="1">
        <f t="shared" si="5"/>
        <v>22.9706390328152</v>
      </c>
      <c r="X42" s="1">
        <f>(F42+O42+P42)/Q42</f>
        <v>22.9706390328152</v>
      </c>
      <c r="Y42" s="1">
        <v>171</v>
      </c>
      <c r="Z42" s="1">
        <v>124.8</v>
      </c>
      <c r="AA42" s="1">
        <v>154.80000000000001</v>
      </c>
      <c r="AB42" s="1">
        <v>73.599999999999994</v>
      </c>
      <c r="AC42" s="1">
        <v>120.4</v>
      </c>
      <c r="AD42" s="1">
        <v>113.2</v>
      </c>
      <c r="AE42" s="1">
        <v>103.6</v>
      </c>
      <c r="AF42" s="1">
        <v>99.4</v>
      </c>
      <c r="AG42" s="1">
        <v>60</v>
      </c>
      <c r="AH42" s="1">
        <v>124.6</v>
      </c>
      <c r="AI42" s="1"/>
      <c r="AJ42" s="1">
        <f t="shared" si="6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5.75" thickBot="1" x14ac:dyDescent="0.3">
      <c r="A43" s="18" t="s">
        <v>43</v>
      </c>
      <c r="B43" s="19" t="s">
        <v>36</v>
      </c>
      <c r="C43" s="19"/>
      <c r="D43" s="19"/>
      <c r="E43" s="19">
        <v>5</v>
      </c>
      <c r="F43" s="20">
        <v>-5</v>
      </c>
      <c r="G43" s="21">
        <v>0</v>
      </c>
      <c r="H43" s="22" t="e">
        <v>#N/A</v>
      </c>
      <c r="I43" s="22" t="s">
        <v>44</v>
      </c>
      <c r="J43" s="22" t="s">
        <v>42</v>
      </c>
      <c r="K43" s="22">
        <v>5</v>
      </c>
      <c r="L43" s="22">
        <f>E43-K43</f>
        <v>0</v>
      </c>
      <c r="M43" s="22"/>
      <c r="N43" s="22"/>
      <c r="O43" s="22"/>
      <c r="P43" s="22"/>
      <c r="Q43" s="22">
        <f>E43/5</f>
        <v>1</v>
      </c>
      <c r="R43" s="23"/>
      <c r="S43" s="8">
        <f t="shared" si="7"/>
        <v>0</v>
      </c>
      <c r="T43" s="8"/>
      <c r="U43" s="23"/>
      <c r="V43" s="22"/>
      <c r="W43" s="1">
        <f t="shared" si="5"/>
        <v>-5</v>
      </c>
      <c r="X43" s="22">
        <f>(F43+O43+P43)/Q43</f>
        <v>-5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/>
      <c r="AJ43" s="1">
        <f t="shared" si="6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45</v>
      </c>
      <c r="B44" s="1" t="s">
        <v>36</v>
      </c>
      <c r="C44" s="1">
        <v>2568</v>
      </c>
      <c r="D44" s="1">
        <v>8000</v>
      </c>
      <c r="E44" s="1">
        <v>1313</v>
      </c>
      <c r="F44" s="1">
        <v>5245</v>
      </c>
      <c r="G44" s="9">
        <v>0.18</v>
      </c>
      <c r="H44" s="1">
        <v>120</v>
      </c>
      <c r="I44" s="1"/>
      <c r="J44" s="1"/>
      <c r="K44" s="1">
        <v>1349</v>
      </c>
      <c r="L44" s="1">
        <f>E44-K44</f>
        <v>-36</v>
      </c>
      <c r="M44" s="1"/>
      <c r="N44" s="1"/>
      <c r="O44" s="1"/>
      <c r="P44" s="1"/>
      <c r="Q44" s="1">
        <f>E44/5</f>
        <v>262.60000000000002</v>
      </c>
      <c r="R44" s="8"/>
      <c r="S44" s="8">
        <f>U44</f>
        <v>1500</v>
      </c>
      <c r="T44" s="8">
        <f>S44</f>
        <v>1500</v>
      </c>
      <c r="U44" s="8">
        <v>1500</v>
      </c>
      <c r="V44" s="1" t="s">
        <v>95</v>
      </c>
      <c r="W44" s="1">
        <f t="shared" si="5"/>
        <v>25.685453160700682</v>
      </c>
      <c r="X44" s="1">
        <f>(F44+O44+P44)/Q44</f>
        <v>19.973343488194971</v>
      </c>
      <c r="Y44" s="1">
        <v>113.8</v>
      </c>
      <c r="Z44" s="1">
        <v>254</v>
      </c>
      <c r="AA44" s="1">
        <v>304.39999999999998</v>
      </c>
      <c r="AB44" s="1">
        <v>113</v>
      </c>
      <c r="AC44" s="1">
        <v>303.39999999999998</v>
      </c>
      <c r="AD44" s="1">
        <v>248</v>
      </c>
      <c r="AE44" s="1">
        <v>320.2</v>
      </c>
      <c r="AF44" s="1">
        <v>308</v>
      </c>
      <c r="AG44" s="1">
        <v>277.60000000000002</v>
      </c>
      <c r="AH44" s="1">
        <v>285.8</v>
      </c>
      <c r="AI44" s="1" t="s">
        <v>96</v>
      </c>
      <c r="AJ44" s="1">
        <f t="shared" si="6"/>
        <v>270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35</v>
      </c>
      <c r="B45" s="1" t="s">
        <v>36</v>
      </c>
      <c r="C45" s="1">
        <v>290</v>
      </c>
      <c r="D45" s="1"/>
      <c r="E45" s="1">
        <v>46</v>
      </c>
      <c r="F45" s="1">
        <v>244</v>
      </c>
      <c r="G45" s="9">
        <v>0.18</v>
      </c>
      <c r="H45" s="1"/>
      <c r="I45" s="1">
        <v>4421577</v>
      </c>
      <c r="J45" s="1"/>
      <c r="K45" s="1">
        <v>46</v>
      </c>
      <c r="L45" s="1">
        <f>E45-K45</f>
        <v>0</v>
      </c>
      <c r="M45" s="1"/>
      <c r="N45" s="1"/>
      <c r="O45" s="1"/>
      <c r="P45" s="1"/>
      <c r="Q45" s="1">
        <f>E45/5</f>
        <v>9.1999999999999993</v>
      </c>
      <c r="R45" s="8"/>
      <c r="S45" s="8">
        <f t="shared" si="7"/>
        <v>0</v>
      </c>
      <c r="T45" s="8"/>
      <c r="U45" s="8"/>
      <c r="V45" s="1"/>
      <c r="W45" s="1">
        <f t="shared" si="5"/>
        <v>26.521739130434785</v>
      </c>
      <c r="X45" s="1">
        <f>(F45+O45+P45)/Q45</f>
        <v>26.521739130434785</v>
      </c>
      <c r="Y45" s="1">
        <v>8.1999999999999993</v>
      </c>
      <c r="Z45" s="1">
        <v>5.8</v>
      </c>
      <c r="AA45" s="1">
        <v>5.2</v>
      </c>
      <c r="AB45" s="1">
        <v>16.600000000000001</v>
      </c>
      <c r="AC45" s="1">
        <v>14.2</v>
      </c>
      <c r="AD45" s="1">
        <v>20.6</v>
      </c>
      <c r="AE45" s="1">
        <v>7.2</v>
      </c>
      <c r="AF45" s="1">
        <v>35.4</v>
      </c>
      <c r="AG45" s="1">
        <v>27.2</v>
      </c>
      <c r="AH45" s="1">
        <v>11.4</v>
      </c>
      <c r="AI45" s="25" t="s">
        <v>37</v>
      </c>
      <c r="AJ45" s="1">
        <f t="shared" si="6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38</v>
      </c>
      <c r="B46" s="1" t="s">
        <v>36</v>
      </c>
      <c r="C46" s="1">
        <v>402</v>
      </c>
      <c r="D46" s="1"/>
      <c r="E46" s="1">
        <v>62</v>
      </c>
      <c r="F46" s="1">
        <v>340</v>
      </c>
      <c r="G46" s="9">
        <v>0.18</v>
      </c>
      <c r="H46" s="1"/>
      <c r="I46" s="1">
        <v>4421584</v>
      </c>
      <c r="J46" s="1"/>
      <c r="K46" s="1">
        <v>63</v>
      </c>
      <c r="L46" s="1">
        <f>E46-K46</f>
        <v>-1</v>
      </c>
      <c r="M46" s="1"/>
      <c r="N46" s="1"/>
      <c r="O46" s="1"/>
      <c r="P46" s="1"/>
      <c r="Q46" s="1">
        <f>E46/5</f>
        <v>12.4</v>
      </c>
      <c r="R46" s="8"/>
      <c r="S46" s="8">
        <f t="shared" si="7"/>
        <v>0</v>
      </c>
      <c r="T46" s="8"/>
      <c r="U46" s="8"/>
      <c r="V46" s="1"/>
      <c r="W46" s="1">
        <f t="shared" si="5"/>
        <v>27.419354838709676</v>
      </c>
      <c r="X46" s="1">
        <f>(F46+O46+P46)/Q46</f>
        <v>27.419354838709676</v>
      </c>
      <c r="Y46" s="1">
        <v>13.8</v>
      </c>
      <c r="Z46" s="1">
        <v>7.8</v>
      </c>
      <c r="AA46" s="1">
        <v>12.4</v>
      </c>
      <c r="AB46" s="1">
        <v>12.2</v>
      </c>
      <c r="AC46" s="1">
        <v>16.399999999999999</v>
      </c>
      <c r="AD46" s="1">
        <v>27.6</v>
      </c>
      <c r="AE46" s="1">
        <v>30.6</v>
      </c>
      <c r="AF46" s="1">
        <v>20.8</v>
      </c>
      <c r="AG46" s="1">
        <v>37.4</v>
      </c>
      <c r="AH46" s="1">
        <v>26.4</v>
      </c>
      <c r="AI46" s="25" t="s">
        <v>37</v>
      </c>
      <c r="AJ46" s="1">
        <f t="shared" si="6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</sheetData>
  <autoFilter ref="A3:AJ40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B1A3-88FB-4C88-B447-42172302F69B}">
  <dimension ref="A1:B16"/>
  <sheetViews>
    <sheetView workbookViewId="0">
      <selection activeCell="E27" sqref="E27"/>
    </sheetView>
  </sheetViews>
  <sheetFormatPr defaultRowHeight="15" x14ac:dyDescent="0.25"/>
  <sheetData>
    <row r="1" spans="1:2" x14ac:dyDescent="0.25">
      <c r="A1" t="s">
        <v>40</v>
      </c>
      <c r="B1">
        <v>48</v>
      </c>
    </row>
    <row r="2" spans="1:2" x14ac:dyDescent="0.25">
      <c r="A2" t="s">
        <v>46</v>
      </c>
      <c r="B2">
        <v>48</v>
      </c>
    </row>
    <row r="3" spans="1:2" x14ac:dyDescent="0.25">
      <c r="A3" t="s">
        <v>49</v>
      </c>
      <c r="B3">
        <v>48</v>
      </c>
    </row>
    <row r="4" spans="1:2" x14ac:dyDescent="0.25">
      <c r="A4" t="s">
        <v>55</v>
      </c>
      <c r="B4">
        <v>450</v>
      </c>
    </row>
    <row r="5" spans="1:2" x14ac:dyDescent="0.25">
      <c r="A5" t="s">
        <v>56</v>
      </c>
      <c r="B5">
        <v>150</v>
      </c>
    </row>
    <row r="6" spans="1:2" x14ac:dyDescent="0.25">
      <c r="A6" t="s">
        <v>57</v>
      </c>
      <c r="B6">
        <v>150</v>
      </c>
    </row>
    <row r="7" spans="1:2" x14ac:dyDescent="0.25">
      <c r="A7" t="s">
        <v>60</v>
      </c>
      <c r="B7">
        <v>1000</v>
      </c>
    </row>
    <row r="8" spans="1:2" x14ac:dyDescent="0.25">
      <c r="A8" t="s">
        <v>61</v>
      </c>
      <c r="B8">
        <v>300</v>
      </c>
    </row>
    <row r="9" spans="1:2" x14ac:dyDescent="0.25">
      <c r="A9" t="s">
        <v>66</v>
      </c>
      <c r="B9">
        <v>99</v>
      </c>
    </row>
    <row r="10" spans="1:2" x14ac:dyDescent="0.25">
      <c r="A10" t="s">
        <v>73</v>
      </c>
      <c r="B10">
        <v>32</v>
      </c>
    </row>
    <row r="11" spans="1:2" x14ac:dyDescent="0.25">
      <c r="A11" t="s">
        <v>74</v>
      </c>
      <c r="B11">
        <v>96</v>
      </c>
    </row>
    <row r="12" spans="1:2" x14ac:dyDescent="0.25">
      <c r="A12" t="s">
        <v>75</v>
      </c>
      <c r="B12">
        <v>148</v>
      </c>
    </row>
    <row r="13" spans="1:2" x14ac:dyDescent="0.25">
      <c r="A13" t="s">
        <v>80</v>
      </c>
      <c r="B13">
        <v>200</v>
      </c>
    </row>
    <row r="14" spans="1:2" x14ac:dyDescent="0.25">
      <c r="A14" t="s">
        <v>84</v>
      </c>
      <c r="B14">
        <v>345</v>
      </c>
    </row>
    <row r="15" spans="1:2" x14ac:dyDescent="0.25">
      <c r="A15" t="s">
        <v>86</v>
      </c>
      <c r="B15">
        <v>200</v>
      </c>
    </row>
    <row r="16" spans="1:2" x14ac:dyDescent="0.25">
      <c r="A16" t="s">
        <v>89</v>
      </c>
      <c r="B16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2025-10-20T16:06:28Z</dcterms:created>
  <dcterms:modified xsi:type="dcterms:W3CDTF">2025-10-22T11:19:30Z</dcterms:modified>
</cp:coreProperties>
</file>