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9D29B3D2-BD79-4AF0-AD38-76C064E45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3" i="1" l="1"/>
  <c r="U44" i="1"/>
  <c r="U4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U5" i="1" l="1"/>
  <c r="S40" i="1"/>
  <c r="S34" i="1"/>
  <c r="S11" i="1"/>
  <c r="S16" i="1"/>
  <c r="S15" i="1"/>
  <c r="R44" i="1" l="1"/>
  <c r="R42" i="1"/>
  <c r="R40" i="1"/>
  <c r="R35" i="1"/>
  <c r="R33" i="1"/>
  <c r="R30" i="1"/>
  <c r="R29" i="1"/>
  <c r="R24" i="1"/>
  <c r="R20" i="1"/>
  <c r="R19" i="1"/>
  <c r="T19" i="1" s="1"/>
  <c r="AI19" i="1" s="1"/>
  <c r="R18" i="1"/>
  <c r="R17" i="1"/>
  <c r="T17" i="1" s="1"/>
  <c r="X17" i="1" s="1"/>
  <c r="R16" i="1"/>
  <c r="R15" i="1"/>
  <c r="T15" i="1" s="1"/>
  <c r="AI15" i="1" s="1"/>
  <c r="R14" i="1"/>
  <c r="R11" i="1"/>
  <c r="R8" i="1"/>
  <c r="R7" i="1"/>
  <c r="R9" i="1"/>
  <c r="R10" i="1"/>
  <c r="R12" i="1"/>
  <c r="R13" i="1"/>
  <c r="R21" i="1"/>
  <c r="R22" i="1"/>
  <c r="R23" i="1"/>
  <c r="R25" i="1"/>
  <c r="R26" i="1"/>
  <c r="R27" i="1"/>
  <c r="R28" i="1"/>
  <c r="R31" i="1"/>
  <c r="R32" i="1"/>
  <c r="R34" i="1"/>
  <c r="R36" i="1"/>
  <c r="R37" i="1"/>
  <c r="R38" i="1"/>
  <c r="R39" i="1"/>
  <c r="R43" i="1"/>
  <c r="R45" i="1"/>
  <c r="R46" i="1"/>
  <c r="R6" i="1"/>
  <c r="AI10" i="1"/>
  <c r="AI12" i="1"/>
  <c r="AI22" i="1"/>
  <c r="AI24" i="1"/>
  <c r="AI26" i="1"/>
  <c r="AI28" i="1"/>
  <c r="AI32" i="1"/>
  <c r="AI36" i="1"/>
  <c r="AI38" i="1"/>
  <c r="X46" i="1"/>
  <c r="T42" i="1"/>
  <c r="AI42" i="1" s="1"/>
  <c r="T43" i="1"/>
  <c r="AI43" i="1" s="1"/>
  <c r="T44" i="1"/>
  <c r="AI44" i="1" s="1"/>
  <c r="T45" i="1"/>
  <c r="X45" i="1" s="1"/>
  <c r="T46" i="1"/>
  <c r="AI46" i="1" s="1"/>
  <c r="T7" i="1"/>
  <c r="X7" i="1" s="1"/>
  <c r="T8" i="1"/>
  <c r="AI8" i="1" s="1"/>
  <c r="T9" i="1"/>
  <c r="AI9" i="1" s="1"/>
  <c r="T10" i="1"/>
  <c r="X10" i="1" s="1"/>
  <c r="T11" i="1"/>
  <c r="AI11" i="1" s="1"/>
  <c r="T12" i="1"/>
  <c r="X12" i="1" s="1"/>
  <c r="T13" i="1"/>
  <c r="X13" i="1" s="1"/>
  <c r="T14" i="1"/>
  <c r="X14" i="1" s="1"/>
  <c r="T16" i="1"/>
  <c r="X16" i="1" s="1"/>
  <c r="T18" i="1"/>
  <c r="X18" i="1" s="1"/>
  <c r="T20" i="1"/>
  <c r="X20" i="1" s="1"/>
  <c r="T21" i="1"/>
  <c r="X21" i="1" s="1"/>
  <c r="T22" i="1"/>
  <c r="X22" i="1" s="1"/>
  <c r="T23" i="1"/>
  <c r="AI23" i="1" s="1"/>
  <c r="T24" i="1"/>
  <c r="X24" i="1" s="1"/>
  <c r="T25" i="1"/>
  <c r="X25" i="1" s="1"/>
  <c r="T26" i="1"/>
  <c r="X26" i="1" s="1"/>
  <c r="T27" i="1"/>
  <c r="AI27" i="1" s="1"/>
  <c r="T28" i="1"/>
  <c r="X28" i="1" s="1"/>
  <c r="T29" i="1"/>
  <c r="X29" i="1" s="1"/>
  <c r="T30" i="1"/>
  <c r="X30" i="1" s="1"/>
  <c r="T31" i="1"/>
  <c r="AI31" i="1" s="1"/>
  <c r="T32" i="1"/>
  <c r="X32" i="1" s="1"/>
  <c r="T33" i="1"/>
  <c r="X33" i="1" s="1"/>
  <c r="T34" i="1"/>
  <c r="X34" i="1" s="1"/>
  <c r="T35" i="1"/>
  <c r="AI35" i="1" s="1"/>
  <c r="T36" i="1"/>
  <c r="X36" i="1" s="1"/>
  <c r="T37" i="1"/>
  <c r="X37" i="1" s="1"/>
  <c r="T38" i="1"/>
  <c r="X38" i="1" s="1"/>
  <c r="T39" i="1"/>
  <c r="AI39" i="1" s="1"/>
  <c r="T40" i="1"/>
  <c r="X40" i="1" s="1"/>
  <c r="T6" i="1"/>
  <c r="AI6" i="1" s="1"/>
  <c r="S5" i="1"/>
  <c r="P7" i="1"/>
  <c r="AI34" i="1" l="1"/>
  <c r="X44" i="1"/>
  <c r="X42" i="1"/>
  <c r="AI40" i="1"/>
  <c r="AI30" i="1"/>
  <c r="AI20" i="1"/>
  <c r="AI16" i="1"/>
  <c r="AI18" i="1"/>
  <c r="AI14" i="1"/>
  <c r="R5" i="1"/>
  <c r="X39" i="1"/>
  <c r="X35" i="1"/>
  <c r="X31" i="1"/>
  <c r="X27" i="1"/>
  <c r="X23" i="1"/>
  <c r="X19" i="1"/>
  <c r="X15" i="1"/>
  <c r="X11" i="1"/>
  <c r="X9" i="1"/>
  <c r="AI45" i="1"/>
  <c r="X43" i="1"/>
  <c r="X8" i="1"/>
  <c r="AI37" i="1"/>
  <c r="AI33" i="1"/>
  <c r="AI29" i="1"/>
  <c r="AI25" i="1"/>
  <c r="AI21" i="1"/>
  <c r="AI17" i="1"/>
  <c r="AI13" i="1"/>
  <c r="AI7" i="1"/>
  <c r="X6" i="1"/>
  <c r="T5" i="1"/>
  <c r="P42" i="1"/>
  <c r="Y42" i="1" s="1"/>
  <c r="P43" i="1"/>
  <c r="Y43" i="1" s="1"/>
  <c r="P44" i="1"/>
  <c r="P45" i="1"/>
  <c r="Y45" i="1"/>
  <c r="P46" i="1"/>
  <c r="Y46" i="1"/>
  <c r="P8" i="1"/>
  <c r="Q8" i="1" s="1"/>
  <c r="P9" i="1"/>
  <c r="P10" i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P18" i="1"/>
  <c r="Q18" i="1" s="1"/>
  <c r="P19" i="1"/>
  <c r="P20" i="1"/>
  <c r="P21" i="1"/>
  <c r="P22" i="1"/>
  <c r="P23" i="1"/>
  <c r="P24" i="1"/>
  <c r="Q24" i="1" s="1"/>
  <c r="P25" i="1"/>
  <c r="P26" i="1"/>
  <c r="P27" i="1"/>
  <c r="P28" i="1"/>
  <c r="P29" i="1"/>
  <c r="P30" i="1"/>
  <c r="Q30" i="1" s="1"/>
  <c r="P31" i="1"/>
  <c r="P32" i="1"/>
  <c r="P33" i="1"/>
  <c r="Q33" i="1" s="1"/>
  <c r="P34" i="1"/>
  <c r="Q34" i="1" s="1"/>
  <c r="P35" i="1"/>
  <c r="P36" i="1"/>
  <c r="P37" i="1"/>
  <c r="P38" i="1"/>
  <c r="P39" i="1"/>
  <c r="P40" i="1"/>
  <c r="Q40" i="1" s="1"/>
  <c r="P6" i="1"/>
  <c r="Y6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44" i="1"/>
  <c r="L43" i="1"/>
  <c r="L42" i="1"/>
  <c r="L8" i="1"/>
  <c r="L7" i="1"/>
  <c r="L6" i="1"/>
  <c r="L46" i="1"/>
  <c r="L45" i="1"/>
  <c r="AG5" i="1"/>
  <c r="AF5" i="1"/>
  <c r="AE5" i="1"/>
  <c r="AD5" i="1"/>
  <c r="AC5" i="1"/>
  <c r="AB5" i="1"/>
  <c r="AA5" i="1"/>
  <c r="Z5" i="1"/>
  <c r="V5" i="1"/>
  <c r="O5" i="1"/>
  <c r="N5" i="1"/>
  <c r="M5" i="1"/>
  <c r="K5" i="1"/>
  <c r="F5" i="1"/>
  <c r="E5" i="1"/>
  <c r="Q35" i="1" l="1"/>
  <c r="Q42" i="1"/>
  <c r="Q20" i="1"/>
  <c r="Y44" i="1"/>
  <c r="Q19" i="1"/>
  <c r="AI5" i="1" s="1"/>
  <c r="Y37" i="1"/>
  <c r="Y29" i="1"/>
  <c r="Y21" i="1"/>
  <c r="Y13" i="1"/>
  <c r="Y33" i="1"/>
  <c r="Y25" i="1"/>
  <c r="Y17" i="1"/>
  <c r="Y9" i="1"/>
  <c r="Y39" i="1"/>
  <c r="Y35" i="1"/>
  <c r="Y31" i="1"/>
  <c r="Y27" i="1"/>
  <c r="Y23" i="1"/>
  <c r="Y19" i="1"/>
  <c r="Y15" i="1"/>
  <c r="Y11" i="1"/>
  <c r="Y7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L5" i="1"/>
  <c r="P5" i="1"/>
  <c r="Q5" i="1" l="1"/>
</calcChain>
</file>

<file path=xl/sharedStrings.xml><?xml version="1.0" encoding="utf-8"?>
<sst xmlns="http://schemas.openxmlformats.org/spreadsheetml/2006/main" count="186" uniqueCount="99">
  <si>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</si>
  <si>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</si>
  <si>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</si>
  <si>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</si>
  <si>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</si>
  <si>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</si>
  <si>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</si>
  <si>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</si>
  <si>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</si>
  <si>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</si>
  <si>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</si>
  <si>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</si>
  <si>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</si>
  <si>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</si>
  <si>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</si>
  <si>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</si>
  <si>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</si>
  <si>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</si>
  <si>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</si>
  <si>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</si>
  <si>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</si>
  <si>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</si>
  <si>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</si>
  <si>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</si>
  <si>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</si>
  <si>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</si>
  <si>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</si>
  <si>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</si>
  <si>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</si>
  <si>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</si>
  <si>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</si>
  <si>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</si>
  <si>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</si>
  <si>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</si>
  <si>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</si>
  <si>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</si>
  <si>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</si>
  <si>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</si>
  <si>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</si>
  <si>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</si>
  <si>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</si>
  <si>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</si>
  <si>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</si>
  <si>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</si>
  <si>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на остатках брак (2000 шт на складе с плесенью)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</si>
  <si>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</si>
  <si>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</si>
  <si>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</si>
  <si>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</si>
  <si>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</si>
  <si>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</si>
  <si>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</si>
  <si>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</si>
  <si>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</si>
  <si>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</si>
  <si>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</si>
  <si>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</si>
  <si>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</si>
  <si>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</si>
  <si>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</si>
  <si>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</si>
  <si>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</si>
  <si>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</si>
  <si>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</si>
  <si>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</si>
  <si>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</si>
  <si>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</si>
  <si>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</si>
  <si>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</si>
  <si>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</si>
  <si>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</si>
  <si>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</si>
  <si>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</si>
  <si>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</si>
  <si>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</si>
  <si>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</si>
  <si>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</si>
  <si>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</si>
  <si>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</si>
  <si>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</si>
  <si>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</si>
  <si>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</si>
  <si>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</si>
  <si>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</si>
  <si>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</si>
  <si>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</si>
  <si>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</si>
  <si>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</si>
  <si>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</si>
  <si>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</si>
  <si>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</si>
  <si>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26,08,25 списание 140шт (недостача)</t>
    </r>
  </si>
  <si>
    <t>нужно увеличить продажи / 29,09,25 завод не отгрузит</t>
  </si>
  <si>
    <t>для спец задачи по увеличению покрытия на ноябрь</t>
  </si>
  <si>
    <t>с учетом ТК</t>
  </si>
  <si>
    <t>до машины</t>
  </si>
  <si>
    <t>итого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</si>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</sst>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8" sqref="W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2" width="7" customWidth="1"/>
    <col min="23" max="23" width="21" customWidth="1"/>
    <col min="24" max="25" width="5" customWidth="1"/>
    <col min="26" max="33" width="6" customWidth="1"/>
    <col min="34" max="34" width="38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7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94</v>
      </c>
      <c r="S3" s="3" t="s">
        <v>95</v>
      </c>
      <c r="T3" s="3" t="s">
        <v>96</v>
      </c>
      <c r="U3" s="3" t="s">
        <v>97</v>
      </c>
      <c r="V3" s="6" t="s">
        <v>17</v>
      </c>
      <c r="W3" s="6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 t="s">
        <v>98</v>
      </c>
      <c r="V4" s="1"/>
      <c r="W4" s="1"/>
      <c r="X4" s="1"/>
      <c r="Y4" s="1"/>
      <c r="Z4" s="1" t="s">
        <v>24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5849.4889999999996</v>
      </c>
      <c r="F5" s="4">
        <f>SUM(F6:F495)</f>
        <v>13509.005999999999</v>
      </c>
      <c r="G5" s="8"/>
      <c r="H5" s="1"/>
      <c r="I5" s="1"/>
      <c r="J5" s="1"/>
      <c r="K5" s="4">
        <f t="shared" ref="K5:V5" si="0">SUM(K6:K495)</f>
        <v>5889.7999999999993</v>
      </c>
      <c r="L5" s="4">
        <f t="shared" si="0"/>
        <v>-40.311000000000035</v>
      </c>
      <c r="M5" s="4">
        <f t="shared" si="0"/>
        <v>0</v>
      </c>
      <c r="N5" s="4">
        <f t="shared" si="0"/>
        <v>0</v>
      </c>
      <c r="O5" s="4">
        <f t="shared" si="0"/>
        <v>4964</v>
      </c>
      <c r="P5" s="4">
        <f t="shared" si="0"/>
        <v>1169.8978000000002</v>
      </c>
      <c r="Q5" s="4">
        <f t="shared" si="0"/>
        <v>6993.8541999999998</v>
      </c>
      <c r="R5" s="4">
        <f t="shared" si="0"/>
        <v>9758.7999999999993</v>
      </c>
      <c r="S5" s="4">
        <f t="shared" si="0"/>
        <v>0</v>
      </c>
      <c r="T5" s="4">
        <f t="shared" si="0"/>
        <v>9758.7999999999993</v>
      </c>
      <c r="U5" s="4">
        <f t="shared" si="0"/>
        <v>9737</v>
      </c>
      <c r="V5" s="4">
        <f t="shared" si="0"/>
        <v>9700</v>
      </c>
      <c r="W5" s="1"/>
      <c r="X5" s="1"/>
      <c r="Y5" s="1"/>
      <c r="Z5" s="4">
        <f t="shared" ref="Z5:AG5" si="1">SUM(Z6:Z495)</f>
        <v>1085.3108000000002</v>
      </c>
      <c r="AA5" s="4">
        <f t="shared" si="1"/>
        <v>965.28279999999995</v>
      </c>
      <c r="AB5" s="4">
        <f t="shared" si="1"/>
        <v>1047.0321999999996</v>
      </c>
      <c r="AC5" s="4">
        <f t="shared" si="1"/>
        <v>1274.6294</v>
      </c>
      <c r="AD5" s="4">
        <f t="shared" si="1"/>
        <v>801.16440000000023</v>
      </c>
      <c r="AE5" s="4">
        <f t="shared" si="1"/>
        <v>1060.672</v>
      </c>
      <c r="AF5" s="4">
        <f t="shared" si="1"/>
        <v>1111.0699999999997</v>
      </c>
      <c r="AG5" s="4">
        <f t="shared" si="1"/>
        <v>1142.9929999999999</v>
      </c>
      <c r="AH5" s="1"/>
      <c r="AI5" s="4">
        <f>SUM(AI6:AI495)</f>
        <v>2506.88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34</v>
      </c>
      <c r="C6" s="1">
        <v>155</v>
      </c>
      <c r="D6" s="1"/>
      <c r="E6" s="1">
        <v>20</v>
      </c>
      <c r="F6" s="1">
        <v>135</v>
      </c>
      <c r="G6" s="8">
        <v>0.14000000000000001</v>
      </c>
      <c r="H6" s="1">
        <v>180</v>
      </c>
      <c r="I6" s="1">
        <v>9988421</v>
      </c>
      <c r="J6" s="1"/>
      <c r="K6" s="1">
        <v>20</v>
      </c>
      <c r="L6" s="1">
        <f t="shared" ref="L6:L40" si="2">E6-K6</f>
        <v>0</v>
      </c>
      <c r="M6" s="1"/>
      <c r="N6" s="1"/>
      <c r="O6" s="1">
        <v>0</v>
      </c>
      <c r="P6" s="1">
        <f>E6/5</f>
        <v>4</v>
      </c>
      <c r="Q6" s="7"/>
      <c r="R6" s="7">
        <f>Q6</f>
        <v>0</v>
      </c>
      <c r="S6" s="7"/>
      <c r="T6" s="7">
        <f>S6+R6</f>
        <v>0</v>
      </c>
      <c r="U6" s="7">
        <f>IFERROR(VLOOKUP(A6,заказ!A:B,2,0),0)</f>
        <v>0</v>
      </c>
      <c r="V6" s="7"/>
      <c r="W6" s="1"/>
      <c r="X6" s="1">
        <f>(F6+O6+T6)/P6</f>
        <v>33.75</v>
      </c>
      <c r="Y6" s="1">
        <f>(F6+O6)/P6</f>
        <v>33.75</v>
      </c>
      <c r="Z6" s="1">
        <v>5.6</v>
      </c>
      <c r="AA6" s="1">
        <v>6.8</v>
      </c>
      <c r="AB6" s="1">
        <v>4.5999999999999996</v>
      </c>
      <c r="AC6" s="1">
        <v>12</v>
      </c>
      <c r="AD6" s="1">
        <v>1.2</v>
      </c>
      <c r="AE6" s="1">
        <v>0.4</v>
      </c>
      <c r="AF6" s="1">
        <v>0</v>
      </c>
      <c r="AG6" s="1">
        <v>9.6</v>
      </c>
      <c r="AH6" s="24" t="s">
        <v>91</v>
      </c>
      <c r="AI6" s="1">
        <f>G6*T6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34</v>
      </c>
      <c r="C7" s="1">
        <v>107</v>
      </c>
      <c r="D7" s="1">
        <v>192</v>
      </c>
      <c r="E7" s="1">
        <v>61</v>
      </c>
      <c r="F7" s="1">
        <v>238</v>
      </c>
      <c r="G7" s="8">
        <v>0.18</v>
      </c>
      <c r="H7" s="1">
        <v>270</v>
      </c>
      <c r="I7" s="1">
        <v>9988438</v>
      </c>
      <c r="J7" s="1"/>
      <c r="K7" s="1">
        <v>61</v>
      </c>
      <c r="L7" s="1">
        <f t="shared" si="2"/>
        <v>0</v>
      </c>
      <c r="M7" s="1"/>
      <c r="N7" s="1"/>
      <c r="O7" s="1">
        <v>48</v>
      </c>
      <c r="P7" s="1">
        <f t="shared" ref="P7:P40" si="3">E7/5</f>
        <v>12.2</v>
      </c>
      <c r="Q7" s="7"/>
      <c r="R7" s="7">
        <f>V7</f>
        <v>100</v>
      </c>
      <c r="S7" s="7"/>
      <c r="T7" s="7">
        <f t="shared" ref="T7:T46" si="4">S7+R7</f>
        <v>100</v>
      </c>
      <c r="U7" s="7">
        <f>IFERROR(VLOOKUP(A7,заказ!A:B,2,0),0)</f>
        <v>96</v>
      </c>
      <c r="V7" s="7">
        <v>100</v>
      </c>
      <c r="W7" s="1"/>
      <c r="X7" s="1">
        <f t="shared" ref="X7:X46" si="5">(F7+O7+T7)/P7</f>
        <v>31.639344262295083</v>
      </c>
      <c r="Y7" s="1">
        <f t="shared" ref="Y7:Y40" si="6">(F7+O7)/P7</f>
        <v>23.442622950819672</v>
      </c>
      <c r="Z7" s="1">
        <v>17</v>
      </c>
      <c r="AA7" s="1">
        <v>18.399999999999999</v>
      </c>
      <c r="AB7" s="1">
        <v>13.8</v>
      </c>
      <c r="AC7" s="1">
        <v>14.6</v>
      </c>
      <c r="AD7" s="1">
        <v>4.2</v>
      </c>
      <c r="AE7" s="1">
        <v>20.8</v>
      </c>
      <c r="AF7" s="1">
        <v>29.2</v>
      </c>
      <c r="AG7" s="1">
        <v>21.2</v>
      </c>
      <c r="AH7" s="1"/>
      <c r="AI7" s="1">
        <f t="shared" ref="AI7:AI46" si="7">G7*T7</f>
        <v>18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151</v>
      </c>
      <c r="D8" s="1">
        <v>144</v>
      </c>
      <c r="E8" s="1">
        <v>66</v>
      </c>
      <c r="F8" s="1">
        <v>228</v>
      </c>
      <c r="G8" s="8">
        <v>0.18</v>
      </c>
      <c r="H8" s="1">
        <v>270</v>
      </c>
      <c r="I8" s="1">
        <v>9988445</v>
      </c>
      <c r="J8" s="1"/>
      <c r="K8" s="1">
        <v>67</v>
      </c>
      <c r="L8" s="1">
        <f t="shared" si="2"/>
        <v>-1</v>
      </c>
      <c r="M8" s="1"/>
      <c r="N8" s="1"/>
      <c r="O8" s="1">
        <v>0</v>
      </c>
      <c r="P8" s="1">
        <f t="shared" si="3"/>
        <v>13.2</v>
      </c>
      <c r="Q8" s="7">
        <f t="shared" ref="Q8:Q11" si="8">20*P8-O8-F8</f>
        <v>36</v>
      </c>
      <c r="R8" s="7">
        <f>V8</f>
        <v>100</v>
      </c>
      <c r="S8" s="7"/>
      <c r="T8" s="7">
        <f t="shared" si="4"/>
        <v>100</v>
      </c>
      <c r="U8" s="7">
        <f>IFERROR(VLOOKUP(A8,заказ!A:B,2,0),0)</f>
        <v>96</v>
      </c>
      <c r="V8" s="7">
        <v>100</v>
      </c>
      <c r="W8" s="1"/>
      <c r="X8" s="1">
        <f t="shared" si="5"/>
        <v>24.848484848484851</v>
      </c>
      <c r="Y8" s="1">
        <f t="shared" si="6"/>
        <v>17.272727272727273</v>
      </c>
      <c r="Z8" s="1">
        <v>12.8</v>
      </c>
      <c r="AA8" s="1">
        <v>18</v>
      </c>
      <c r="AB8" s="1">
        <v>15.4</v>
      </c>
      <c r="AC8" s="1">
        <v>15.2</v>
      </c>
      <c r="AD8" s="1">
        <v>15.6</v>
      </c>
      <c r="AE8" s="1">
        <v>20.8</v>
      </c>
      <c r="AF8" s="1">
        <v>20.2</v>
      </c>
      <c r="AG8" s="1">
        <v>20.399999999999999</v>
      </c>
      <c r="AH8" s="1"/>
      <c r="AI8" s="1">
        <f t="shared" si="7"/>
        <v>18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34</v>
      </c>
      <c r="C9" s="1">
        <v>71</v>
      </c>
      <c r="D9" s="1"/>
      <c r="E9" s="1">
        <v>17</v>
      </c>
      <c r="F9" s="1">
        <v>54</v>
      </c>
      <c r="G9" s="8">
        <v>0.4</v>
      </c>
      <c r="H9" s="1">
        <v>270</v>
      </c>
      <c r="I9" s="1">
        <v>9988452</v>
      </c>
      <c r="J9" s="1"/>
      <c r="K9" s="1">
        <v>19</v>
      </c>
      <c r="L9" s="1">
        <f t="shared" si="2"/>
        <v>-2</v>
      </c>
      <c r="M9" s="1"/>
      <c r="N9" s="1"/>
      <c r="O9" s="1">
        <v>48</v>
      </c>
      <c r="P9" s="1">
        <f t="shared" si="3"/>
        <v>3.4</v>
      </c>
      <c r="Q9" s="7"/>
      <c r="R9" s="7">
        <f t="shared" ref="R9:R46" si="9">Q9</f>
        <v>0</v>
      </c>
      <c r="S9" s="7"/>
      <c r="T9" s="7">
        <f t="shared" si="4"/>
        <v>0</v>
      </c>
      <c r="U9" s="7">
        <f>IFERROR(VLOOKUP(A9,заказ!A:B,2,0),0)</f>
        <v>0</v>
      </c>
      <c r="V9" s="7"/>
      <c r="W9" s="1"/>
      <c r="X9" s="1">
        <f t="shared" si="5"/>
        <v>30</v>
      </c>
      <c r="Y9" s="1">
        <f t="shared" si="6"/>
        <v>30</v>
      </c>
      <c r="Z9" s="1">
        <v>5</v>
      </c>
      <c r="AA9" s="1">
        <v>4.4000000000000004</v>
      </c>
      <c r="AB9" s="1">
        <v>6.2</v>
      </c>
      <c r="AC9" s="1">
        <v>2.6</v>
      </c>
      <c r="AD9" s="1">
        <v>7.8</v>
      </c>
      <c r="AE9" s="1">
        <v>6.4</v>
      </c>
      <c r="AF9" s="1">
        <v>7.8</v>
      </c>
      <c r="AG9" s="1">
        <v>9.6</v>
      </c>
      <c r="AH9" s="24" t="s">
        <v>92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34</v>
      </c>
      <c r="C10" s="1">
        <v>88</v>
      </c>
      <c r="D10" s="1"/>
      <c r="E10" s="1">
        <v>13</v>
      </c>
      <c r="F10" s="1">
        <v>75</v>
      </c>
      <c r="G10" s="8">
        <v>0.4</v>
      </c>
      <c r="H10" s="1">
        <v>270</v>
      </c>
      <c r="I10" s="1">
        <v>9988476</v>
      </c>
      <c r="J10" s="1"/>
      <c r="K10" s="1">
        <v>13</v>
      </c>
      <c r="L10" s="1">
        <f t="shared" si="2"/>
        <v>0</v>
      </c>
      <c r="M10" s="1"/>
      <c r="N10" s="1"/>
      <c r="O10" s="1">
        <v>0</v>
      </c>
      <c r="P10" s="1">
        <f t="shared" si="3"/>
        <v>2.6</v>
      </c>
      <c r="Q10" s="7"/>
      <c r="R10" s="7">
        <f t="shared" si="9"/>
        <v>0</v>
      </c>
      <c r="S10" s="7"/>
      <c r="T10" s="7">
        <f t="shared" si="4"/>
        <v>0</v>
      </c>
      <c r="U10" s="7">
        <f>IFERROR(VLOOKUP(A10,заказ!A:B,2,0),0)</f>
        <v>0</v>
      </c>
      <c r="V10" s="7"/>
      <c r="W10" s="1"/>
      <c r="X10" s="1">
        <f t="shared" si="5"/>
        <v>28.846153846153847</v>
      </c>
      <c r="Y10" s="1">
        <f t="shared" si="6"/>
        <v>28.846153846153847</v>
      </c>
      <c r="Z10" s="1">
        <v>3.2</v>
      </c>
      <c r="AA10" s="1">
        <v>2.4</v>
      </c>
      <c r="AB10" s="1">
        <v>4.2</v>
      </c>
      <c r="AC10" s="1">
        <v>5.8</v>
      </c>
      <c r="AD10" s="1">
        <v>5.4</v>
      </c>
      <c r="AE10" s="1">
        <v>3.4</v>
      </c>
      <c r="AF10" s="1">
        <v>3</v>
      </c>
      <c r="AG10" s="1">
        <v>7.6</v>
      </c>
      <c r="AH10" s="24" t="s">
        <v>47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34</v>
      </c>
      <c r="C11" s="1">
        <v>350</v>
      </c>
      <c r="D11" s="1">
        <v>198</v>
      </c>
      <c r="E11" s="1">
        <v>174</v>
      </c>
      <c r="F11" s="1">
        <v>371</v>
      </c>
      <c r="G11" s="8">
        <v>0.18</v>
      </c>
      <c r="H11" s="1">
        <v>150</v>
      </c>
      <c r="I11" s="1">
        <v>5034819</v>
      </c>
      <c r="J11" s="1"/>
      <c r="K11" s="1">
        <v>166</v>
      </c>
      <c r="L11" s="1">
        <f t="shared" si="2"/>
        <v>8</v>
      </c>
      <c r="M11" s="1"/>
      <c r="N11" s="1"/>
      <c r="O11" s="1">
        <v>48</v>
      </c>
      <c r="P11" s="1">
        <f t="shared" si="3"/>
        <v>34.799999999999997</v>
      </c>
      <c r="Q11" s="7">
        <f t="shared" si="8"/>
        <v>277</v>
      </c>
      <c r="R11" s="7">
        <f>V11</f>
        <v>350</v>
      </c>
      <c r="S11" s="7">
        <f>$S$1*P11</f>
        <v>0</v>
      </c>
      <c r="T11" s="7">
        <f t="shared" si="4"/>
        <v>350</v>
      </c>
      <c r="U11" s="7">
        <f>IFERROR(VLOOKUP(A11,заказ!A:B,2,0),0)</f>
        <v>348</v>
      </c>
      <c r="V11" s="7">
        <v>350</v>
      </c>
      <c r="W11" s="1"/>
      <c r="X11" s="1">
        <f t="shared" si="5"/>
        <v>22.097701149425291</v>
      </c>
      <c r="Y11" s="1">
        <f t="shared" si="6"/>
        <v>12.040229885057473</v>
      </c>
      <c r="Z11" s="1">
        <v>29.6</v>
      </c>
      <c r="AA11" s="1">
        <v>31.2</v>
      </c>
      <c r="AB11" s="1">
        <v>26.2</v>
      </c>
      <c r="AC11" s="1">
        <v>38.6</v>
      </c>
      <c r="AD11" s="1">
        <v>37.799999999999997</v>
      </c>
      <c r="AE11" s="1">
        <v>31.2</v>
      </c>
      <c r="AF11" s="1">
        <v>-0.6</v>
      </c>
      <c r="AG11" s="1">
        <v>-0.2</v>
      </c>
      <c r="AH11" s="1" t="s">
        <v>49</v>
      </c>
      <c r="AI11" s="1">
        <f t="shared" si="7"/>
        <v>63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50</v>
      </c>
      <c r="B12" s="21" t="s">
        <v>51</v>
      </c>
      <c r="C12" s="21"/>
      <c r="D12" s="21"/>
      <c r="E12" s="21"/>
      <c r="F12" s="21"/>
      <c r="G12" s="22">
        <v>0</v>
      </c>
      <c r="H12" s="21">
        <v>150</v>
      </c>
      <c r="I12" s="21">
        <v>5041251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7">
        <f t="shared" si="9"/>
        <v>0</v>
      </c>
      <c r="S12" s="23"/>
      <c r="T12" s="7">
        <f t="shared" si="4"/>
        <v>0</v>
      </c>
      <c r="U12" s="7">
        <f>IFERROR(VLOOKUP(A12,заказ!A:B,2,0),0)</f>
        <v>0</v>
      </c>
      <c r="V12" s="23"/>
      <c r="W12" s="21"/>
      <c r="X12" s="1" t="e">
        <f t="shared" si="5"/>
        <v>#DIV/0!</v>
      </c>
      <c r="Y12" s="21" t="e">
        <f t="shared" si="6"/>
        <v>#DIV/0!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 t="s">
        <v>52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34</v>
      </c>
      <c r="C13" s="1">
        <v>177</v>
      </c>
      <c r="D13" s="1"/>
      <c r="E13" s="1">
        <v>42</v>
      </c>
      <c r="F13" s="1">
        <v>135</v>
      </c>
      <c r="G13" s="8">
        <v>0.1</v>
      </c>
      <c r="H13" s="1">
        <v>90</v>
      </c>
      <c r="I13" s="1">
        <v>8444163</v>
      </c>
      <c r="J13" s="1"/>
      <c r="K13" s="1">
        <v>40</v>
      </c>
      <c r="L13" s="1">
        <f t="shared" si="2"/>
        <v>2</v>
      </c>
      <c r="M13" s="1"/>
      <c r="N13" s="1"/>
      <c r="O13" s="1">
        <v>0</v>
      </c>
      <c r="P13" s="1">
        <f t="shared" si="3"/>
        <v>8.4</v>
      </c>
      <c r="Q13" s="7">
        <f t="shared" ref="Q13:Q19" si="10">20*P13-O13-F13</f>
        <v>33</v>
      </c>
      <c r="R13" s="7">
        <f t="shared" si="9"/>
        <v>33</v>
      </c>
      <c r="S13" s="7"/>
      <c r="T13" s="7">
        <f t="shared" si="4"/>
        <v>33</v>
      </c>
      <c r="U13" s="7">
        <f>IFERROR(VLOOKUP(A13,заказ!A:B,2,0),0)</f>
        <v>32</v>
      </c>
      <c r="V13" s="7"/>
      <c r="W13" s="1"/>
      <c r="X13" s="1">
        <f t="shared" si="5"/>
        <v>20</v>
      </c>
      <c r="Y13" s="1">
        <f t="shared" si="6"/>
        <v>16.071428571428569</v>
      </c>
      <c r="Z13" s="1">
        <v>7.2</v>
      </c>
      <c r="AA13" s="1">
        <v>5.4</v>
      </c>
      <c r="AB13" s="1">
        <v>4</v>
      </c>
      <c r="AC13" s="1">
        <v>12.6</v>
      </c>
      <c r="AD13" s="1">
        <v>2.6</v>
      </c>
      <c r="AE13" s="1">
        <v>6.2</v>
      </c>
      <c r="AF13" s="1">
        <v>4.4000000000000004</v>
      </c>
      <c r="AG13" s="1">
        <v>6.6</v>
      </c>
      <c r="AH13" s="1"/>
      <c r="AI13" s="1">
        <f t="shared" si="7"/>
        <v>3.3000000000000003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34</v>
      </c>
      <c r="C14" s="1">
        <v>462</v>
      </c>
      <c r="D14" s="1">
        <v>400</v>
      </c>
      <c r="E14" s="1">
        <v>344</v>
      </c>
      <c r="F14" s="1">
        <v>517</v>
      </c>
      <c r="G14" s="8">
        <v>0.18</v>
      </c>
      <c r="H14" s="1">
        <v>150</v>
      </c>
      <c r="I14" s="1">
        <v>5038411</v>
      </c>
      <c r="J14" s="1"/>
      <c r="K14" s="1">
        <v>349</v>
      </c>
      <c r="L14" s="1">
        <f t="shared" si="2"/>
        <v>-5</v>
      </c>
      <c r="M14" s="1"/>
      <c r="N14" s="1"/>
      <c r="O14" s="1">
        <v>450</v>
      </c>
      <c r="P14" s="1">
        <f t="shared" si="3"/>
        <v>68.8</v>
      </c>
      <c r="Q14" s="7">
        <f t="shared" si="10"/>
        <v>409</v>
      </c>
      <c r="R14" s="7">
        <f t="shared" ref="R14:R20" si="11">V14</f>
        <v>450</v>
      </c>
      <c r="S14" s="7"/>
      <c r="T14" s="7">
        <f t="shared" si="4"/>
        <v>450</v>
      </c>
      <c r="U14" s="7">
        <f>IFERROR(VLOOKUP(A14,заказ!A:B,2,0),0)</f>
        <v>450</v>
      </c>
      <c r="V14" s="7">
        <v>450</v>
      </c>
      <c r="W14" s="1"/>
      <c r="X14" s="1">
        <f t="shared" si="5"/>
        <v>20.595930232558139</v>
      </c>
      <c r="Y14" s="1">
        <f t="shared" si="6"/>
        <v>14.055232558139535</v>
      </c>
      <c r="Z14" s="1">
        <v>63</v>
      </c>
      <c r="AA14" s="1">
        <v>56.6</v>
      </c>
      <c r="AB14" s="1">
        <v>44.8</v>
      </c>
      <c r="AC14" s="1">
        <v>66.8</v>
      </c>
      <c r="AD14" s="1">
        <v>44.2</v>
      </c>
      <c r="AE14" s="1">
        <v>53.6</v>
      </c>
      <c r="AF14" s="1">
        <v>54</v>
      </c>
      <c r="AG14" s="1">
        <v>47</v>
      </c>
      <c r="AH14" s="1"/>
      <c r="AI14" s="1">
        <f t="shared" si="7"/>
        <v>81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34</v>
      </c>
      <c r="C15" s="1">
        <v>998</v>
      </c>
      <c r="D15" s="1">
        <v>100</v>
      </c>
      <c r="E15" s="1">
        <v>469</v>
      </c>
      <c r="F15" s="1">
        <v>618</v>
      </c>
      <c r="G15" s="8">
        <v>0.18</v>
      </c>
      <c r="H15" s="1">
        <v>150</v>
      </c>
      <c r="I15" s="1">
        <v>5038459</v>
      </c>
      <c r="J15" s="1"/>
      <c r="K15" s="1">
        <v>480</v>
      </c>
      <c r="L15" s="1">
        <f t="shared" si="2"/>
        <v>-11</v>
      </c>
      <c r="M15" s="1"/>
      <c r="N15" s="1"/>
      <c r="O15" s="1">
        <v>150</v>
      </c>
      <c r="P15" s="1">
        <f t="shared" si="3"/>
        <v>93.8</v>
      </c>
      <c r="Q15" s="7">
        <f>18*P15-O15-F15</f>
        <v>920.39999999999986</v>
      </c>
      <c r="R15" s="7">
        <f t="shared" si="11"/>
        <v>1200</v>
      </c>
      <c r="S15" s="7">
        <f>$S$1*P15</f>
        <v>0</v>
      </c>
      <c r="T15" s="7">
        <f t="shared" si="4"/>
        <v>1200</v>
      </c>
      <c r="U15" s="7">
        <f>IFERROR(VLOOKUP(A15,заказ!A:B,2,0),0)</f>
        <v>1200</v>
      </c>
      <c r="V15" s="26">
        <v>1200</v>
      </c>
      <c r="W15" s="1" t="s">
        <v>93</v>
      </c>
      <c r="X15" s="1">
        <f t="shared" si="5"/>
        <v>20.980810234541579</v>
      </c>
      <c r="Y15" s="1">
        <f t="shared" si="6"/>
        <v>8.1876332622601282</v>
      </c>
      <c r="Z15" s="1">
        <v>60.6</v>
      </c>
      <c r="AA15" s="1">
        <v>68.2</v>
      </c>
      <c r="AB15" s="1">
        <v>81.8</v>
      </c>
      <c r="AC15" s="1">
        <v>81.400000000000006</v>
      </c>
      <c r="AD15" s="1">
        <v>51.4</v>
      </c>
      <c r="AE15" s="1">
        <v>72.400000000000006</v>
      </c>
      <c r="AF15" s="1">
        <v>88</v>
      </c>
      <c r="AG15" s="1">
        <v>100.4</v>
      </c>
      <c r="AH15" s="1"/>
      <c r="AI15" s="1">
        <f t="shared" si="7"/>
        <v>216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34</v>
      </c>
      <c r="C16" s="1">
        <v>579</v>
      </c>
      <c r="D16" s="1"/>
      <c r="E16" s="1">
        <v>273</v>
      </c>
      <c r="F16" s="1">
        <v>288</v>
      </c>
      <c r="G16" s="8">
        <v>0.18</v>
      </c>
      <c r="H16" s="1">
        <v>150</v>
      </c>
      <c r="I16" s="1">
        <v>5038831</v>
      </c>
      <c r="J16" s="1"/>
      <c r="K16" s="1">
        <v>285</v>
      </c>
      <c r="L16" s="1">
        <f t="shared" si="2"/>
        <v>-12</v>
      </c>
      <c r="M16" s="1"/>
      <c r="N16" s="1"/>
      <c r="O16" s="1">
        <v>150</v>
      </c>
      <c r="P16" s="1">
        <f t="shared" si="3"/>
        <v>54.6</v>
      </c>
      <c r="Q16" s="7">
        <f>18*P16-O16-F16</f>
        <v>544.80000000000007</v>
      </c>
      <c r="R16" s="7">
        <f t="shared" si="11"/>
        <v>700</v>
      </c>
      <c r="S16" s="7">
        <f>$S$1*P16</f>
        <v>0</v>
      </c>
      <c r="T16" s="7">
        <f t="shared" si="4"/>
        <v>700</v>
      </c>
      <c r="U16" s="7">
        <f>IFERROR(VLOOKUP(A16,заказ!A:B,2,0),0)</f>
        <v>700</v>
      </c>
      <c r="V16" s="26">
        <v>700</v>
      </c>
      <c r="W16" s="1" t="s">
        <v>93</v>
      </c>
      <c r="X16" s="1">
        <f t="shared" si="5"/>
        <v>20.842490842490843</v>
      </c>
      <c r="Y16" s="1">
        <f t="shared" si="6"/>
        <v>8.0219780219780219</v>
      </c>
      <c r="Z16" s="1">
        <v>36</v>
      </c>
      <c r="AA16" s="1">
        <v>28.8</v>
      </c>
      <c r="AB16" s="1">
        <v>44</v>
      </c>
      <c r="AC16" s="1">
        <v>40.200000000000003</v>
      </c>
      <c r="AD16" s="1">
        <v>45.8</v>
      </c>
      <c r="AE16" s="1">
        <v>34.4</v>
      </c>
      <c r="AF16" s="1">
        <v>58.2</v>
      </c>
      <c r="AG16" s="1">
        <v>31.8</v>
      </c>
      <c r="AH16" s="1"/>
      <c r="AI16" s="1">
        <f t="shared" si="7"/>
        <v>126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34</v>
      </c>
      <c r="C17" s="1"/>
      <c r="D17" s="1"/>
      <c r="E17" s="1">
        <v>-10</v>
      </c>
      <c r="F17" s="1"/>
      <c r="G17" s="8">
        <v>0.18</v>
      </c>
      <c r="H17" s="1">
        <v>120</v>
      </c>
      <c r="I17" s="1">
        <v>5038855</v>
      </c>
      <c r="J17" s="1"/>
      <c r="K17" s="1"/>
      <c r="L17" s="1">
        <f t="shared" si="2"/>
        <v>-10</v>
      </c>
      <c r="M17" s="1"/>
      <c r="N17" s="1"/>
      <c r="O17" s="1">
        <v>0</v>
      </c>
      <c r="P17" s="1">
        <f t="shared" si="3"/>
        <v>-2</v>
      </c>
      <c r="Q17" s="7">
        <v>200</v>
      </c>
      <c r="R17" s="7">
        <f t="shared" si="11"/>
        <v>200</v>
      </c>
      <c r="S17" s="7"/>
      <c r="T17" s="7">
        <f t="shared" si="4"/>
        <v>200</v>
      </c>
      <c r="U17" s="7">
        <f>IFERROR(VLOOKUP(A17,заказ!A:B,2,0),0)</f>
        <v>200</v>
      </c>
      <c r="V17" s="7">
        <v>200</v>
      </c>
      <c r="W17" s="1"/>
      <c r="X17" s="1">
        <f t="shared" si="5"/>
        <v>-100</v>
      </c>
      <c r="Y17" s="1">
        <f t="shared" si="6"/>
        <v>0</v>
      </c>
      <c r="Z17" s="1">
        <v>-6.2</v>
      </c>
      <c r="AA17" s="1">
        <v>25.6</v>
      </c>
      <c r="AB17" s="1">
        <v>43.6</v>
      </c>
      <c r="AC17" s="1">
        <v>53.6</v>
      </c>
      <c r="AD17" s="1">
        <v>39.200000000000003</v>
      </c>
      <c r="AE17" s="1">
        <v>26.4</v>
      </c>
      <c r="AF17" s="1">
        <v>46.2</v>
      </c>
      <c r="AG17" s="1">
        <v>58.2</v>
      </c>
      <c r="AH17" s="1" t="s">
        <v>58</v>
      </c>
      <c r="AI17" s="1">
        <f t="shared" si="7"/>
        <v>36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34</v>
      </c>
      <c r="C18" s="1">
        <v>1025</v>
      </c>
      <c r="D18" s="1">
        <v>250</v>
      </c>
      <c r="E18" s="1">
        <v>605</v>
      </c>
      <c r="F18" s="1">
        <v>664</v>
      </c>
      <c r="G18" s="8">
        <v>0.18</v>
      </c>
      <c r="H18" s="1">
        <v>150</v>
      </c>
      <c r="I18" s="1">
        <v>5038435</v>
      </c>
      <c r="J18" s="1"/>
      <c r="K18" s="1">
        <v>616</v>
      </c>
      <c r="L18" s="1">
        <f t="shared" si="2"/>
        <v>-11</v>
      </c>
      <c r="M18" s="1"/>
      <c r="N18" s="1"/>
      <c r="O18" s="1">
        <v>1000</v>
      </c>
      <c r="P18" s="1">
        <f t="shared" si="3"/>
        <v>121</v>
      </c>
      <c r="Q18" s="7">
        <f t="shared" si="10"/>
        <v>756</v>
      </c>
      <c r="R18" s="7">
        <f t="shared" si="11"/>
        <v>1200</v>
      </c>
      <c r="S18" s="7"/>
      <c r="T18" s="7">
        <f t="shared" si="4"/>
        <v>1200</v>
      </c>
      <c r="U18" s="7">
        <f>IFERROR(VLOOKUP(A18,заказ!A:B,2,0),0)</f>
        <v>1200</v>
      </c>
      <c r="V18" s="26">
        <v>1200</v>
      </c>
      <c r="W18" s="1" t="s">
        <v>93</v>
      </c>
      <c r="X18" s="1">
        <f t="shared" si="5"/>
        <v>23.669421487603305</v>
      </c>
      <c r="Y18" s="1">
        <f t="shared" si="6"/>
        <v>13.75206611570248</v>
      </c>
      <c r="Z18" s="1">
        <v>118.2</v>
      </c>
      <c r="AA18" s="1">
        <v>91.4</v>
      </c>
      <c r="AB18" s="1">
        <v>102</v>
      </c>
      <c r="AC18" s="1">
        <v>110.8</v>
      </c>
      <c r="AD18" s="1">
        <v>93.8</v>
      </c>
      <c r="AE18" s="1">
        <v>96.6</v>
      </c>
      <c r="AF18" s="1">
        <v>105</v>
      </c>
      <c r="AG18" s="1">
        <v>117.8</v>
      </c>
      <c r="AH18" s="1"/>
      <c r="AI18" s="1">
        <f t="shared" si="7"/>
        <v>216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60</v>
      </c>
      <c r="B19" s="1" t="s">
        <v>34</v>
      </c>
      <c r="C19" s="1">
        <v>367</v>
      </c>
      <c r="D19" s="1">
        <v>300</v>
      </c>
      <c r="E19" s="1">
        <v>327</v>
      </c>
      <c r="F19" s="1">
        <v>338</v>
      </c>
      <c r="G19" s="8">
        <v>0.18</v>
      </c>
      <c r="H19" s="1">
        <v>120</v>
      </c>
      <c r="I19" s="1">
        <v>5038398</v>
      </c>
      <c r="J19" s="1"/>
      <c r="K19" s="1">
        <v>330</v>
      </c>
      <c r="L19" s="1">
        <f t="shared" si="2"/>
        <v>-3</v>
      </c>
      <c r="M19" s="1"/>
      <c r="N19" s="1"/>
      <c r="O19" s="1">
        <v>300</v>
      </c>
      <c r="P19" s="1">
        <f t="shared" si="3"/>
        <v>65.400000000000006</v>
      </c>
      <c r="Q19" s="7">
        <f t="shared" si="10"/>
        <v>670</v>
      </c>
      <c r="R19" s="7">
        <f t="shared" si="11"/>
        <v>1000</v>
      </c>
      <c r="S19" s="7"/>
      <c r="T19" s="7">
        <f t="shared" si="4"/>
        <v>1000</v>
      </c>
      <c r="U19" s="7">
        <f>IFERROR(VLOOKUP(A19,заказ!A:B,2,0),0)</f>
        <v>1000</v>
      </c>
      <c r="V19" s="26">
        <v>1000</v>
      </c>
      <c r="W19" s="1" t="s">
        <v>93</v>
      </c>
      <c r="X19" s="1">
        <f t="shared" si="5"/>
        <v>25.045871559633024</v>
      </c>
      <c r="Y19" s="1">
        <f t="shared" si="6"/>
        <v>9.7553516819571851</v>
      </c>
      <c r="Z19" s="1">
        <v>48</v>
      </c>
      <c r="AA19" s="1">
        <v>45.2</v>
      </c>
      <c r="AB19" s="1">
        <v>41.8</v>
      </c>
      <c r="AC19" s="1">
        <v>55.6</v>
      </c>
      <c r="AD19" s="1">
        <v>28.6</v>
      </c>
      <c r="AE19" s="1">
        <v>37.4</v>
      </c>
      <c r="AF19" s="1">
        <v>55.2</v>
      </c>
      <c r="AG19" s="1">
        <v>46.8</v>
      </c>
      <c r="AH19" s="1"/>
      <c r="AI19" s="1">
        <f t="shared" si="7"/>
        <v>180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61</v>
      </c>
      <c r="B20" s="11" t="s">
        <v>51</v>
      </c>
      <c r="C20" s="11"/>
      <c r="D20" s="11"/>
      <c r="E20" s="11"/>
      <c r="F20" s="12"/>
      <c r="G20" s="8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7">
        <f>20*(P20+P21)-O20-O21-F20-F21</f>
        <v>96.6</v>
      </c>
      <c r="R20" s="7">
        <f t="shared" si="11"/>
        <v>100</v>
      </c>
      <c r="S20" s="7"/>
      <c r="T20" s="7">
        <f t="shared" si="4"/>
        <v>100</v>
      </c>
      <c r="U20" s="7">
        <f>IFERROR(VLOOKUP(A20,заказ!A:B,2,0),0)</f>
        <v>99</v>
      </c>
      <c r="V20" s="7">
        <v>100</v>
      </c>
      <c r="W20" s="1"/>
      <c r="X20" s="1" t="e">
        <f t="shared" si="5"/>
        <v>#DIV/0!</v>
      </c>
      <c r="Y20" s="1" t="e">
        <f t="shared" si="6"/>
        <v>#DIV/0!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7"/>
        <v>100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5" t="s">
        <v>62</v>
      </c>
      <c r="B21" s="16" t="s">
        <v>51</v>
      </c>
      <c r="C21" s="16">
        <v>166.828</v>
      </c>
      <c r="D21" s="16">
        <v>102.86199999999999</v>
      </c>
      <c r="E21" s="16">
        <v>73.257999999999996</v>
      </c>
      <c r="F21" s="17">
        <v>196.43199999999999</v>
      </c>
      <c r="G21" s="18">
        <v>0</v>
      </c>
      <c r="H21" s="19" t="e">
        <v>#N/A</v>
      </c>
      <c r="I21" s="19" t="s">
        <v>42</v>
      </c>
      <c r="J21" s="19" t="s">
        <v>61</v>
      </c>
      <c r="K21" s="19">
        <v>65.2</v>
      </c>
      <c r="L21" s="19">
        <f t="shared" si="2"/>
        <v>8.0579999999999927</v>
      </c>
      <c r="M21" s="19"/>
      <c r="N21" s="19"/>
      <c r="O21" s="19">
        <v>0</v>
      </c>
      <c r="P21" s="19">
        <f t="shared" si="3"/>
        <v>14.651599999999998</v>
      </c>
      <c r="Q21" s="20"/>
      <c r="R21" s="7">
        <f t="shared" si="9"/>
        <v>0</v>
      </c>
      <c r="S21" s="20"/>
      <c r="T21" s="7">
        <f t="shared" si="4"/>
        <v>0</v>
      </c>
      <c r="U21" s="7">
        <f>IFERROR(VLOOKUP(A21,заказ!A:B,2,0),0)</f>
        <v>0</v>
      </c>
      <c r="V21" s="20"/>
      <c r="W21" s="19"/>
      <c r="X21" s="1">
        <f t="shared" si="5"/>
        <v>13.406863414234623</v>
      </c>
      <c r="Y21" s="19">
        <f t="shared" si="6"/>
        <v>13.406863414234623</v>
      </c>
      <c r="Z21" s="19">
        <v>10.0144</v>
      </c>
      <c r="AA21" s="19">
        <v>15.403600000000001</v>
      </c>
      <c r="AB21" s="19">
        <v>9.3498000000000001</v>
      </c>
      <c r="AC21" s="19">
        <v>11.5876</v>
      </c>
      <c r="AD21" s="19">
        <v>10.353999999999999</v>
      </c>
      <c r="AE21" s="19">
        <v>19.3062</v>
      </c>
      <c r="AF21" s="19">
        <v>7.9689999999999994</v>
      </c>
      <c r="AG21" s="19">
        <v>11.6342</v>
      </c>
      <c r="AH21" s="19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63</v>
      </c>
      <c r="B22" s="11" t="s">
        <v>51</v>
      </c>
      <c r="C22" s="11"/>
      <c r="D22" s="11"/>
      <c r="E22" s="11"/>
      <c r="F22" s="12"/>
      <c r="G22" s="8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7"/>
      <c r="R22" s="7">
        <f t="shared" si="9"/>
        <v>0</v>
      </c>
      <c r="S22" s="7"/>
      <c r="T22" s="7">
        <f t="shared" si="4"/>
        <v>0</v>
      </c>
      <c r="U22" s="7">
        <f>IFERROR(VLOOKUP(A22,заказ!A:B,2,0),0)</f>
        <v>0</v>
      </c>
      <c r="V22" s="7"/>
      <c r="W22" s="1"/>
      <c r="X22" s="1" t="e">
        <f t="shared" si="5"/>
        <v>#DIV/0!</v>
      </c>
      <c r="Y22" s="1" t="e">
        <f t="shared" si="6"/>
        <v>#DIV/0!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5" t="s">
        <v>64</v>
      </c>
      <c r="B23" s="16" t="s">
        <v>51</v>
      </c>
      <c r="C23" s="16">
        <v>27.099</v>
      </c>
      <c r="D23" s="16">
        <v>292.678</v>
      </c>
      <c r="E23" s="16">
        <v>24.119</v>
      </c>
      <c r="F23" s="17">
        <v>295.65800000000002</v>
      </c>
      <c r="G23" s="18">
        <v>0</v>
      </c>
      <c r="H23" s="19" t="e">
        <v>#N/A</v>
      </c>
      <c r="I23" s="19" t="s">
        <v>42</v>
      </c>
      <c r="J23" s="19" t="s">
        <v>63</v>
      </c>
      <c r="K23" s="19">
        <v>21.7</v>
      </c>
      <c r="L23" s="19">
        <f t="shared" si="2"/>
        <v>2.4190000000000005</v>
      </c>
      <c r="M23" s="19"/>
      <c r="N23" s="19"/>
      <c r="O23" s="19">
        <v>0</v>
      </c>
      <c r="P23" s="19">
        <f t="shared" si="3"/>
        <v>4.8238000000000003</v>
      </c>
      <c r="Q23" s="20"/>
      <c r="R23" s="7">
        <f t="shared" si="9"/>
        <v>0</v>
      </c>
      <c r="S23" s="20"/>
      <c r="T23" s="7">
        <f t="shared" si="4"/>
        <v>0</v>
      </c>
      <c r="U23" s="7">
        <f>IFERROR(VLOOKUP(A23,заказ!A:B,2,0),0)</f>
        <v>0</v>
      </c>
      <c r="V23" s="20"/>
      <c r="W23" s="19"/>
      <c r="X23" s="1">
        <f t="shared" si="5"/>
        <v>61.291512915129154</v>
      </c>
      <c r="Y23" s="19">
        <f t="shared" si="6"/>
        <v>61.291512915129154</v>
      </c>
      <c r="Z23" s="19">
        <v>8.9802</v>
      </c>
      <c r="AA23" s="19">
        <v>17.089200000000002</v>
      </c>
      <c r="AB23" s="19">
        <v>6.2629999999999999</v>
      </c>
      <c r="AC23" s="19">
        <v>8.9186000000000014</v>
      </c>
      <c r="AD23" s="19">
        <v>10.9908</v>
      </c>
      <c r="AE23" s="19">
        <v>8.2904</v>
      </c>
      <c r="AF23" s="19">
        <v>8.6568000000000005</v>
      </c>
      <c r="AG23" s="19">
        <v>10.3506</v>
      </c>
      <c r="AH23" s="25" t="s">
        <v>35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65</v>
      </c>
      <c r="B24" s="11" t="s">
        <v>51</v>
      </c>
      <c r="C24" s="11"/>
      <c r="D24" s="11"/>
      <c r="E24" s="11"/>
      <c r="F24" s="12"/>
      <c r="G24" s="8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99</v>
      </c>
      <c r="P24" s="1">
        <f t="shared" si="3"/>
        <v>0</v>
      </c>
      <c r="Q24" s="7">
        <f>17*(P24+P25)-O24-O25-F24-F25</f>
        <v>233.9554</v>
      </c>
      <c r="R24" s="7">
        <f>V24</f>
        <v>250</v>
      </c>
      <c r="S24" s="7"/>
      <c r="T24" s="7">
        <f t="shared" si="4"/>
        <v>250</v>
      </c>
      <c r="U24" s="7">
        <f>IFERROR(VLOOKUP(A24,заказ!A:B,2,0),0)</f>
        <v>248</v>
      </c>
      <c r="V24" s="7">
        <v>250</v>
      </c>
      <c r="W24" s="1"/>
      <c r="X24" s="1" t="e">
        <f t="shared" si="5"/>
        <v>#DIV/0!</v>
      </c>
      <c r="Y24" s="1" t="e">
        <f t="shared" si="6"/>
        <v>#DIV/0!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66</v>
      </c>
      <c r="AI24" s="1">
        <f t="shared" si="7"/>
        <v>250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5" t="s">
        <v>67</v>
      </c>
      <c r="B25" s="16" t="s">
        <v>51</v>
      </c>
      <c r="C25" s="16">
        <v>289.40699999999998</v>
      </c>
      <c r="D25" s="16"/>
      <c r="E25" s="16">
        <v>141.446</v>
      </c>
      <c r="F25" s="17">
        <v>147.96100000000001</v>
      </c>
      <c r="G25" s="18">
        <v>0</v>
      </c>
      <c r="H25" s="19" t="e">
        <v>#N/A</v>
      </c>
      <c r="I25" s="19" t="s">
        <v>42</v>
      </c>
      <c r="J25" s="19" t="s">
        <v>65</v>
      </c>
      <c r="K25" s="19">
        <v>130.1</v>
      </c>
      <c r="L25" s="19">
        <f t="shared" si="2"/>
        <v>11.346000000000004</v>
      </c>
      <c r="M25" s="19"/>
      <c r="N25" s="19"/>
      <c r="O25" s="19">
        <v>0</v>
      </c>
      <c r="P25" s="19">
        <f t="shared" si="3"/>
        <v>28.289200000000001</v>
      </c>
      <c r="Q25" s="20"/>
      <c r="R25" s="7">
        <f t="shared" si="9"/>
        <v>0</v>
      </c>
      <c r="S25" s="20"/>
      <c r="T25" s="7">
        <f t="shared" si="4"/>
        <v>0</v>
      </c>
      <c r="U25" s="7">
        <f>IFERROR(VLOOKUP(A25,заказ!A:B,2,0),0)</f>
        <v>0</v>
      </c>
      <c r="V25" s="20"/>
      <c r="W25" s="19"/>
      <c r="X25" s="1">
        <f t="shared" si="5"/>
        <v>5.2302999024362657</v>
      </c>
      <c r="Y25" s="19">
        <f t="shared" si="6"/>
        <v>5.2302999024362657</v>
      </c>
      <c r="Z25" s="19">
        <v>19.231000000000002</v>
      </c>
      <c r="AA25" s="19">
        <v>11.413600000000001</v>
      </c>
      <c r="AB25" s="19">
        <v>21.7</v>
      </c>
      <c r="AC25" s="19">
        <v>17.798999999999999</v>
      </c>
      <c r="AD25" s="19">
        <v>0</v>
      </c>
      <c r="AE25" s="19">
        <v>14.2874</v>
      </c>
      <c r="AF25" s="19">
        <v>23.2364</v>
      </c>
      <c r="AG25" s="19">
        <v>17.573399999999999</v>
      </c>
      <c r="AH25" s="19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68</v>
      </c>
      <c r="B26" s="21" t="s">
        <v>34</v>
      </c>
      <c r="C26" s="21"/>
      <c r="D26" s="21"/>
      <c r="E26" s="21"/>
      <c r="F26" s="21"/>
      <c r="G26" s="22">
        <v>0</v>
      </c>
      <c r="H26" s="21">
        <v>60</v>
      </c>
      <c r="I26" s="21">
        <v>8444170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f t="shared" si="3"/>
        <v>0</v>
      </c>
      <c r="Q26" s="23"/>
      <c r="R26" s="7">
        <f t="shared" si="9"/>
        <v>0</v>
      </c>
      <c r="S26" s="23"/>
      <c r="T26" s="7">
        <f t="shared" si="4"/>
        <v>0</v>
      </c>
      <c r="U26" s="7">
        <f>IFERROR(VLOOKUP(A26,заказ!A:B,2,0),0)</f>
        <v>0</v>
      </c>
      <c r="V26" s="23"/>
      <c r="W26" s="21"/>
      <c r="X26" s="1" t="e">
        <f t="shared" si="5"/>
        <v>#DIV/0!</v>
      </c>
      <c r="Y26" s="21" t="e">
        <f t="shared" si="6"/>
        <v>#DIV/0!</v>
      </c>
      <c r="Z26" s="21">
        <v>-0.4</v>
      </c>
      <c r="AA26" s="21">
        <v>-0.2</v>
      </c>
      <c r="AB26" s="21">
        <v>0</v>
      </c>
      <c r="AC26" s="21">
        <v>-0.4</v>
      </c>
      <c r="AD26" s="21">
        <v>-0.2</v>
      </c>
      <c r="AE26" s="21">
        <v>2.6</v>
      </c>
      <c r="AF26" s="21">
        <v>12.2</v>
      </c>
      <c r="AG26" s="21">
        <v>13</v>
      </c>
      <c r="AH26" s="21" t="s">
        <v>69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70</v>
      </c>
      <c r="B27" s="11" t="s">
        <v>51</v>
      </c>
      <c r="C27" s="11"/>
      <c r="D27" s="11"/>
      <c r="E27" s="11"/>
      <c r="F27" s="12"/>
      <c r="G27" s="8">
        <v>1</v>
      </c>
      <c r="H27" s="1">
        <v>120</v>
      </c>
      <c r="I27" s="1">
        <v>5522704</v>
      </c>
      <c r="J27" s="1"/>
      <c r="K27" s="1"/>
      <c r="L27" s="1">
        <f t="shared" si="2"/>
        <v>0</v>
      </c>
      <c r="M27" s="1"/>
      <c r="N27" s="1"/>
      <c r="O27" s="1">
        <v>0</v>
      </c>
      <c r="P27" s="1">
        <f t="shared" si="3"/>
        <v>0</v>
      </c>
      <c r="Q27" s="7"/>
      <c r="R27" s="7">
        <f t="shared" si="9"/>
        <v>0</v>
      </c>
      <c r="S27" s="7"/>
      <c r="T27" s="7">
        <f t="shared" si="4"/>
        <v>0</v>
      </c>
      <c r="U27" s="7">
        <f>IFERROR(VLOOKUP(A27,заказ!A:B,2,0),0)</f>
        <v>0</v>
      </c>
      <c r="V27" s="7"/>
      <c r="W27" s="1"/>
      <c r="X27" s="1" t="e">
        <f t="shared" si="5"/>
        <v>#DIV/0!</v>
      </c>
      <c r="Y27" s="1" t="e">
        <f t="shared" si="6"/>
        <v>#DIV/0!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2.4152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5" t="s">
        <v>71</v>
      </c>
      <c r="B28" s="16" t="s">
        <v>51</v>
      </c>
      <c r="C28" s="16">
        <v>425.48200000000003</v>
      </c>
      <c r="D28" s="16"/>
      <c r="E28" s="16">
        <v>17.062000000000001</v>
      </c>
      <c r="F28" s="17">
        <v>92.95</v>
      </c>
      <c r="G28" s="18">
        <v>0</v>
      </c>
      <c r="H28" s="19" t="e">
        <v>#N/A</v>
      </c>
      <c r="I28" s="19" t="s">
        <v>42</v>
      </c>
      <c r="J28" s="19" t="s">
        <v>70</v>
      </c>
      <c r="K28" s="19">
        <v>19.5</v>
      </c>
      <c r="L28" s="19">
        <f t="shared" si="2"/>
        <v>-2.4379999999999988</v>
      </c>
      <c r="M28" s="19"/>
      <c r="N28" s="19"/>
      <c r="O28" s="19">
        <v>0</v>
      </c>
      <c r="P28" s="19">
        <f t="shared" si="3"/>
        <v>3.4124000000000003</v>
      </c>
      <c r="Q28" s="20"/>
      <c r="R28" s="7">
        <f t="shared" si="9"/>
        <v>0</v>
      </c>
      <c r="S28" s="20"/>
      <c r="T28" s="7">
        <f t="shared" si="4"/>
        <v>0</v>
      </c>
      <c r="U28" s="7">
        <f>IFERROR(VLOOKUP(A28,заказ!A:B,2,0),0)</f>
        <v>0</v>
      </c>
      <c r="V28" s="20"/>
      <c r="W28" s="19"/>
      <c r="X28" s="1">
        <f t="shared" si="5"/>
        <v>27.238893447427028</v>
      </c>
      <c r="Y28" s="19">
        <f t="shared" si="6"/>
        <v>27.238893447427028</v>
      </c>
      <c r="Z28" s="19">
        <v>2.9331999999999998</v>
      </c>
      <c r="AA28" s="19">
        <v>3.5857999999999999</v>
      </c>
      <c r="AB28" s="19">
        <v>5.2476000000000003</v>
      </c>
      <c r="AC28" s="19">
        <v>4.4051999999999998</v>
      </c>
      <c r="AD28" s="19">
        <v>2.9904000000000002</v>
      </c>
      <c r="AE28" s="19">
        <v>6.1276000000000002</v>
      </c>
      <c r="AF28" s="19">
        <v>2.0472000000000001</v>
      </c>
      <c r="AG28" s="19">
        <v>2.319</v>
      </c>
      <c r="AH28" s="25" t="s">
        <v>35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34</v>
      </c>
      <c r="C29" s="1">
        <v>151</v>
      </c>
      <c r="D29" s="1"/>
      <c r="E29" s="1">
        <v>36</v>
      </c>
      <c r="F29" s="1">
        <v>115</v>
      </c>
      <c r="G29" s="8">
        <v>0.14000000000000001</v>
      </c>
      <c r="H29" s="1">
        <v>180</v>
      </c>
      <c r="I29" s="1">
        <v>9988391</v>
      </c>
      <c r="J29" s="1"/>
      <c r="K29" s="1">
        <v>36</v>
      </c>
      <c r="L29" s="1">
        <f t="shared" si="2"/>
        <v>0</v>
      </c>
      <c r="M29" s="1"/>
      <c r="N29" s="1"/>
      <c r="O29" s="1">
        <v>32</v>
      </c>
      <c r="P29" s="1">
        <f t="shared" si="3"/>
        <v>7.2</v>
      </c>
      <c r="Q29" s="7"/>
      <c r="R29" s="7">
        <f t="shared" ref="R29:R30" si="12">V29</f>
        <v>150</v>
      </c>
      <c r="S29" s="7"/>
      <c r="T29" s="7">
        <f t="shared" si="4"/>
        <v>150</v>
      </c>
      <c r="U29" s="7">
        <f>IFERROR(VLOOKUP(A29,заказ!A:B,2,0),0)</f>
        <v>144</v>
      </c>
      <c r="V29" s="26">
        <v>150</v>
      </c>
      <c r="W29" s="1" t="s">
        <v>93</v>
      </c>
      <c r="X29" s="1">
        <f t="shared" si="5"/>
        <v>41.25</v>
      </c>
      <c r="Y29" s="1">
        <f t="shared" si="6"/>
        <v>20.416666666666668</v>
      </c>
      <c r="Z29" s="1">
        <v>9</v>
      </c>
      <c r="AA29" s="1">
        <v>7.8</v>
      </c>
      <c r="AB29" s="1">
        <v>10.6</v>
      </c>
      <c r="AC29" s="1">
        <v>12.6</v>
      </c>
      <c r="AD29" s="1">
        <v>5</v>
      </c>
      <c r="AE29" s="1">
        <v>4.2</v>
      </c>
      <c r="AF29" s="1">
        <v>12</v>
      </c>
      <c r="AG29" s="1">
        <v>10.6</v>
      </c>
      <c r="AH29" s="1"/>
      <c r="AI29" s="1">
        <f t="shared" si="7"/>
        <v>21.000000000000004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34</v>
      </c>
      <c r="C30" s="1">
        <v>238</v>
      </c>
      <c r="D30" s="1">
        <v>544</v>
      </c>
      <c r="E30" s="1">
        <v>230</v>
      </c>
      <c r="F30" s="1">
        <v>551</v>
      </c>
      <c r="G30" s="8">
        <v>0.18</v>
      </c>
      <c r="H30" s="1">
        <v>270</v>
      </c>
      <c r="I30" s="1">
        <v>9988681</v>
      </c>
      <c r="J30" s="1"/>
      <c r="K30" s="1">
        <v>231</v>
      </c>
      <c r="L30" s="1">
        <f t="shared" si="2"/>
        <v>-1</v>
      </c>
      <c r="M30" s="1"/>
      <c r="N30" s="1"/>
      <c r="O30" s="1">
        <v>96</v>
      </c>
      <c r="P30" s="1">
        <f t="shared" si="3"/>
        <v>46</v>
      </c>
      <c r="Q30" s="7">
        <f t="shared" ref="Q30" si="13">20*P30-O30-F30</f>
        <v>273</v>
      </c>
      <c r="R30" s="7">
        <f t="shared" si="12"/>
        <v>450</v>
      </c>
      <c r="S30" s="7"/>
      <c r="T30" s="7">
        <f t="shared" si="4"/>
        <v>450</v>
      </c>
      <c r="U30" s="7">
        <f>IFERROR(VLOOKUP(A30,заказ!A:B,2,0),0)</f>
        <v>448</v>
      </c>
      <c r="V30" s="26">
        <v>450</v>
      </c>
      <c r="W30" s="1" t="s">
        <v>93</v>
      </c>
      <c r="X30" s="1">
        <f t="shared" si="5"/>
        <v>23.847826086956523</v>
      </c>
      <c r="Y30" s="1">
        <f t="shared" si="6"/>
        <v>14.065217391304348</v>
      </c>
      <c r="Z30" s="1">
        <v>43.2</v>
      </c>
      <c r="AA30" s="1">
        <v>50.8</v>
      </c>
      <c r="AB30" s="1">
        <v>24.2</v>
      </c>
      <c r="AC30" s="1">
        <v>41.8</v>
      </c>
      <c r="AD30" s="1">
        <v>49</v>
      </c>
      <c r="AE30" s="1">
        <v>42.2</v>
      </c>
      <c r="AF30" s="1">
        <v>48</v>
      </c>
      <c r="AG30" s="1">
        <v>28.8</v>
      </c>
      <c r="AH30" s="1"/>
      <c r="AI30" s="1">
        <f t="shared" si="7"/>
        <v>81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51</v>
      </c>
      <c r="C31" s="1">
        <v>301.42399999999998</v>
      </c>
      <c r="D31" s="1">
        <v>148.71199999999999</v>
      </c>
      <c r="E31" s="1">
        <v>105.999</v>
      </c>
      <c r="F31" s="1">
        <v>343.97500000000002</v>
      </c>
      <c r="G31" s="8">
        <v>1</v>
      </c>
      <c r="H31" s="1">
        <v>120</v>
      </c>
      <c r="I31" s="1">
        <v>8785198</v>
      </c>
      <c r="J31" s="1"/>
      <c r="K31" s="1">
        <v>91.3</v>
      </c>
      <c r="L31" s="1">
        <f t="shared" si="2"/>
        <v>14.698999999999998</v>
      </c>
      <c r="M31" s="1"/>
      <c r="N31" s="1"/>
      <c r="O31" s="1">
        <v>148</v>
      </c>
      <c r="P31" s="1">
        <f t="shared" si="3"/>
        <v>21.1998</v>
      </c>
      <c r="Q31" s="7"/>
      <c r="R31" s="7">
        <f t="shared" si="9"/>
        <v>0</v>
      </c>
      <c r="S31" s="7"/>
      <c r="T31" s="7">
        <f t="shared" si="4"/>
        <v>0</v>
      </c>
      <c r="U31" s="7">
        <f>IFERROR(VLOOKUP(A31,заказ!A:B,2,0),0)</f>
        <v>0</v>
      </c>
      <c r="V31" s="7"/>
      <c r="W31" s="1"/>
      <c r="X31" s="1">
        <f t="shared" si="5"/>
        <v>23.20658685459297</v>
      </c>
      <c r="Y31" s="1">
        <f t="shared" si="6"/>
        <v>23.20658685459297</v>
      </c>
      <c r="Z31" s="1">
        <v>29.945399999999999</v>
      </c>
      <c r="AA31" s="1">
        <v>31.167000000000002</v>
      </c>
      <c r="AB31" s="1">
        <v>28.240600000000001</v>
      </c>
      <c r="AC31" s="1">
        <v>27.547000000000001</v>
      </c>
      <c r="AD31" s="1">
        <v>30.791599999999999</v>
      </c>
      <c r="AE31" s="1">
        <v>26.687999999999999</v>
      </c>
      <c r="AF31" s="1">
        <v>15.8302</v>
      </c>
      <c r="AG31" s="1">
        <v>21.600200000000001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9" t="s">
        <v>75</v>
      </c>
      <c r="B32" s="19" t="s">
        <v>51</v>
      </c>
      <c r="C32" s="19">
        <v>-5.5E-2</v>
      </c>
      <c r="D32" s="19"/>
      <c r="E32" s="19"/>
      <c r="F32" s="19">
        <v>-5.5E-2</v>
      </c>
      <c r="G32" s="18">
        <v>0</v>
      </c>
      <c r="H32" s="19" t="e">
        <v>#N/A</v>
      </c>
      <c r="I32" s="19" t="s">
        <v>76</v>
      </c>
      <c r="J32" s="19"/>
      <c r="K32" s="19"/>
      <c r="L32" s="19">
        <f t="shared" si="2"/>
        <v>0</v>
      </c>
      <c r="M32" s="19"/>
      <c r="N32" s="19"/>
      <c r="O32" s="19">
        <v>0</v>
      </c>
      <c r="P32" s="19">
        <f t="shared" si="3"/>
        <v>0</v>
      </c>
      <c r="Q32" s="20"/>
      <c r="R32" s="7">
        <f t="shared" si="9"/>
        <v>0</v>
      </c>
      <c r="S32" s="20"/>
      <c r="T32" s="7">
        <f t="shared" si="4"/>
        <v>0</v>
      </c>
      <c r="U32" s="7">
        <f>IFERROR(VLOOKUP(A32,заказ!A:B,2,0),0)</f>
        <v>0</v>
      </c>
      <c r="V32" s="20"/>
      <c r="W32" s="19"/>
      <c r="X32" s="1" t="e">
        <f t="shared" si="5"/>
        <v>#DIV/0!</v>
      </c>
      <c r="Y32" s="19" t="e">
        <f t="shared" si="6"/>
        <v>#DIV/0!</v>
      </c>
      <c r="Z32" s="19">
        <v>1.9410000000000001</v>
      </c>
      <c r="AA32" s="19">
        <v>2.556</v>
      </c>
      <c r="AB32" s="19">
        <v>1.3080000000000001</v>
      </c>
      <c r="AC32" s="19">
        <v>2.5289999999999999</v>
      </c>
      <c r="AD32" s="19">
        <v>8.3957999999999995</v>
      </c>
      <c r="AE32" s="19">
        <v>4.5724</v>
      </c>
      <c r="AF32" s="19">
        <v>2.5304000000000002</v>
      </c>
      <c r="AG32" s="19">
        <v>4.5004</v>
      </c>
      <c r="AH32" s="19"/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34</v>
      </c>
      <c r="C33" s="1">
        <v>157</v>
      </c>
      <c r="D33" s="1"/>
      <c r="E33" s="1">
        <v>75</v>
      </c>
      <c r="F33" s="1">
        <v>82</v>
      </c>
      <c r="G33" s="8">
        <v>0.1</v>
      </c>
      <c r="H33" s="1">
        <v>60</v>
      </c>
      <c r="I33" s="1">
        <v>8444187</v>
      </c>
      <c r="J33" s="1"/>
      <c r="K33" s="1">
        <v>76</v>
      </c>
      <c r="L33" s="1">
        <f t="shared" si="2"/>
        <v>-1</v>
      </c>
      <c r="M33" s="1"/>
      <c r="N33" s="1"/>
      <c r="O33" s="1">
        <v>0</v>
      </c>
      <c r="P33" s="1">
        <f t="shared" si="3"/>
        <v>15</v>
      </c>
      <c r="Q33" s="7">
        <f>16*P33-O33-F33</f>
        <v>158</v>
      </c>
      <c r="R33" s="7">
        <f>V33</f>
        <v>250</v>
      </c>
      <c r="S33" s="7"/>
      <c r="T33" s="7">
        <f t="shared" si="4"/>
        <v>250</v>
      </c>
      <c r="U33" s="7">
        <f>IFERROR(VLOOKUP(A33,заказ!A:B,2,0),0)</f>
        <v>252</v>
      </c>
      <c r="V33" s="26">
        <v>250</v>
      </c>
      <c r="W33" s="1" t="s">
        <v>93</v>
      </c>
      <c r="X33" s="1">
        <f t="shared" si="5"/>
        <v>22.133333333333333</v>
      </c>
      <c r="Y33" s="1">
        <f t="shared" si="6"/>
        <v>5.4666666666666668</v>
      </c>
      <c r="Z33" s="1">
        <v>8</v>
      </c>
      <c r="AA33" s="1">
        <v>1.8</v>
      </c>
      <c r="AB33" s="1">
        <v>13</v>
      </c>
      <c r="AC33" s="1">
        <v>30.2</v>
      </c>
      <c r="AD33" s="1">
        <v>1.2</v>
      </c>
      <c r="AE33" s="1">
        <v>10.6</v>
      </c>
      <c r="AF33" s="1">
        <v>14.8</v>
      </c>
      <c r="AG33" s="1">
        <v>16.600000000000001</v>
      </c>
      <c r="AH33" s="1"/>
      <c r="AI33" s="1">
        <f t="shared" si="7"/>
        <v>25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78</v>
      </c>
      <c r="B34" s="1" t="s">
        <v>34</v>
      </c>
      <c r="C34" s="1">
        <v>174</v>
      </c>
      <c r="D34" s="1"/>
      <c r="E34" s="1">
        <v>43</v>
      </c>
      <c r="F34" s="1">
        <v>129</v>
      </c>
      <c r="G34" s="8">
        <v>0.1</v>
      </c>
      <c r="H34" s="1">
        <v>90</v>
      </c>
      <c r="I34" s="1">
        <v>8444194</v>
      </c>
      <c r="J34" s="1"/>
      <c r="K34" s="1">
        <v>47</v>
      </c>
      <c r="L34" s="1">
        <f t="shared" si="2"/>
        <v>-4</v>
      </c>
      <c r="M34" s="1"/>
      <c r="N34" s="1"/>
      <c r="O34" s="1">
        <v>0</v>
      </c>
      <c r="P34" s="1">
        <f t="shared" si="3"/>
        <v>8.6</v>
      </c>
      <c r="Q34" s="7">
        <f>18*P34-O34-F34</f>
        <v>25.799999999999983</v>
      </c>
      <c r="R34" s="7">
        <f t="shared" si="9"/>
        <v>25.799999999999983</v>
      </c>
      <c r="S34" s="7">
        <f>$S$1*P34</f>
        <v>0</v>
      </c>
      <c r="T34" s="7">
        <f t="shared" si="4"/>
        <v>25.799999999999983</v>
      </c>
      <c r="U34" s="7">
        <f>IFERROR(VLOOKUP(A34,заказ!A:B,2,0),0)</f>
        <v>24</v>
      </c>
      <c r="V34" s="7"/>
      <c r="W34" s="1"/>
      <c r="X34" s="1">
        <f t="shared" si="5"/>
        <v>18</v>
      </c>
      <c r="Y34" s="1">
        <f t="shared" si="6"/>
        <v>15</v>
      </c>
      <c r="Z34" s="1">
        <v>7</v>
      </c>
      <c r="AA34" s="1">
        <v>0.4</v>
      </c>
      <c r="AB34" s="1">
        <v>12.2</v>
      </c>
      <c r="AC34" s="1">
        <v>30.8</v>
      </c>
      <c r="AD34" s="1">
        <v>1.8</v>
      </c>
      <c r="AE34" s="1">
        <v>6.8</v>
      </c>
      <c r="AF34" s="1">
        <v>15.8</v>
      </c>
      <c r="AG34" s="1">
        <v>15.6</v>
      </c>
      <c r="AH34" s="1"/>
      <c r="AI34" s="1">
        <f t="shared" si="7"/>
        <v>2.5799999999999983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79</v>
      </c>
      <c r="B35" s="11" t="s">
        <v>34</v>
      </c>
      <c r="C35" s="11"/>
      <c r="D35" s="11"/>
      <c r="E35" s="11"/>
      <c r="F35" s="12"/>
      <c r="G35" s="8">
        <v>0.2</v>
      </c>
      <c r="H35" s="1">
        <v>120</v>
      </c>
      <c r="I35" s="1" t="s">
        <v>80</v>
      </c>
      <c r="J35" s="1"/>
      <c r="K35" s="1"/>
      <c r="L35" s="1">
        <f t="shared" si="2"/>
        <v>0</v>
      </c>
      <c r="M35" s="1"/>
      <c r="N35" s="1"/>
      <c r="O35" s="1">
        <v>200</v>
      </c>
      <c r="P35" s="1">
        <f t="shared" si="3"/>
        <v>0</v>
      </c>
      <c r="Q35" s="7">
        <f>20*(P35+P36)-O35-O36-F35-F36</f>
        <v>67</v>
      </c>
      <c r="R35" s="7">
        <f>V35</f>
        <v>100</v>
      </c>
      <c r="S35" s="7"/>
      <c r="T35" s="7">
        <f t="shared" si="4"/>
        <v>100</v>
      </c>
      <c r="U35" s="7">
        <f>IFERROR(VLOOKUP(A35,заказ!A:B,2,0),0)</f>
        <v>100</v>
      </c>
      <c r="V35" s="7">
        <v>100</v>
      </c>
      <c r="W35" s="1"/>
      <c r="X35" s="1" t="e">
        <f t="shared" si="5"/>
        <v>#DIV/0!</v>
      </c>
      <c r="Y35" s="1" t="e">
        <f t="shared" si="6"/>
        <v>#DIV/0!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81</v>
      </c>
      <c r="AI35" s="1">
        <f t="shared" si="7"/>
        <v>20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5" t="s">
        <v>82</v>
      </c>
      <c r="B36" s="16" t="s">
        <v>34</v>
      </c>
      <c r="C36" s="16">
        <v>443</v>
      </c>
      <c r="D36" s="16"/>
      <c r="E36" s="16">
        <v>142</v>
      </c>
      <c r="F36" s="17">
        <v>301</v>
      </c>
      <c r="G36" s="18">
        <v>0</v>
      </c>
      <c r="H36" s="19" t="e">
        <v>#N/A</v>
      </c>
      <c r="I36" s="19" t="s">
        <v>42</v>
      </c>
      <c r="J36" s="19" t="s">
        <v>79</v>
      </c>
      <c r="K36" s="19">
        <v>142</v>
      </c>
      <c r="L36" s="19">
        <f t="shared" si="2"/>
        <v>0</v>
      </c>
      <c r="M36" s="19"/>
      <c r="N36" s="19"/>
      <c r="O36" s="19">
        <v>0</v>
      </c>
      <c r="P36" s="19">
        <f t="shared" si="3"/>
        <v>28.4</v>
      </c>
      <c r="Q36" s="20"/>
      <c r="R36" s="7">
        <f t="shared" si="9"/>
        <v>0</v>
      </c>
      <c r="S36" s="20"/>
      <c r="T36" s="7">
        <f t="shared" si="4"/>
        <v>0</v>
      </c>
      <c r="U36" s="7">
        <f>IFERROR(VLOOKUP(A36,заказ!A:B,2,0),0)</f>
        <v>0</v>
      </c>
      <c r="V36" s="20"/>
      <c r="W36" s="19"/>
      <c r="X36" s="1">
        <f t="shared" si="5"/>
        <v>10.598591549295776</v>
      </c>
      <c r="Y36" s="19">
        <f t="shared" si="6"/>
        <v>10.598591549295776</v>
      </c>
      <c r="Z36" s="19">
        <v>30.8</v>
      </c>
      <c r="AA36" s="19">
        <v>29.8</v>
      </c>
      <c r="AB36" s="19">
        <v>41</v>
      </c>
      <c r="AC36" s="19">
        <v>21</v>
      </c>
      <c r="AD36" s="19">
        <v>17.399999999999999</v>
      </c>
      <c r="AE36" s="19">
        <v>30.4</v>
      </c>
      <c r="AF36" s="19">
        <v>42</v>
      </c>
      <c r="AG36" s="19">
        <v>0</v>
      </c>
      <c r="AH36" s="19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83</v>
      </c>
      <c r="B37" s="1" t="s">
        <v>51</v>
      </c>
      <c r="C37" s="1">
        <v>49.78</v>
      </c>
      <c r="D37" s="1">
        <v>259.95</v>
      </c>
      <c r="E37" s="1">
        <v>45.027000000000001</v>
      </c>
      <c r="F37" s="1">
        <v>264.70299999999997</v>
      </c>
      <c r="G37" s="8">
        <v>1</v>
      </c>
      <c r="H37" s="1">
        <v>120</v>
      </c>
      <c r="I37" s="1" t="s">
        <v>84</v>
      </c>
      <c r="J37" s="1"/>
      <c r="K37" s="1">
        <v>48</v>
      </c>
      <c r="L37" s="1">
        <f t="shared" si="2"/>
        <v>-2.972999999999999</v>
      </c>
      <c r="M37" s="1"/>
      <c r="N37" s="1"/>
      <c r="O37" s="1">
        <v>345</v>
      </c>
      <c r="P37" s="1">
        <f t="shared" si="3"/>
        <v>9.0053999999999998</v>
      </c>
      <c r="Q37" s="7"/>
      <c r="R37" s="7">
        <f t="shared" si="9"/>
        <v>0</v>
      </c>
      <c r="S37" s="7"/>
      <c r="T37" s="7">
        <f t="shared" si="4"/>
        <v>0</v>
      </c>
      <c r="U37" s="7">
        <f>IFERROR(VLOOKUP(A37,заказ!A:B,2,0),0)</f>
        <v>0</v>
      </c>
      <c r="V37" s="7"/>
      <c r="W37" s="1"/>
      <c r="X37" s="1">
        <f t="shared" si="5"/>
        <v>67.704155284607012</v>
      </c>
      <c r="Y37" s="1">
        <f t="shared" si="6"/>
        <v>67.704155284607012</v>
      </c>
      <c r="Z37" s="1">
        <v>31.803999999999998</v>
      </c>
      <c r="AA37" s="1">
        <v>22.195599999999999</v>
      </c>
      <c r="AB37" s="1">
        <v>12.733000000000001</v>
      </c>
      <c r="AC37" s="1">
        <v>12.2806</v>
      </c>
      <c r="AD37" s="1">
        <v>4.4212000000000007</v>
      </c>
      <c r="AE37" s="1">
        <v>0</v>
      </c>
      <c r="AF37" s="1">
        <v>0</v>
      </c>
      <c r="AG37" s="1">
        <v>0</v>
      </c>
      <c r="AH37" s="24" t="s">
        <v>47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85</v>
      </c>
      <c r="B38" s="11" t="s">
        <v>34</v>
      </c>
      <c r="C38" s="11"/>
      <c r="D38" s="11"/>
      <c r="E38" s="11"/>
      <c r="F38" s="12"/>
      <c r="G38" s="8">
        <v>0.2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>
        <v>200</v>
      </c>
      <c r="P38" s="1">
        <f t="shared" si="3"/>
        <v>0</v>
      </c>
      <c r="Q38" s="7"/>
      <c r="R38" s="7">
        <f t="shared" si="9"/>
        <v>0</v>
      </c>
      <c r="S38" s="7"/>
      <c r="T38" s="7">
        <f t="shared" si="4"/>
        <v>0</v>
      </c>
      <c r="U38" s="7">
        <f>IFERROR(VLOOKUP(A38,заказ!A:B,2,0),0)</f>
        <v>0</v>
      </c>
      <c r="V38" s="7"/>
      <c r="W38" s="1"/>
      <c r="X38" s="1" t="e">
        <f t="shared" si="5"/>
        <v>#DIV/0!</v>
      </c>
      <c r="Y38" s="1" t="e">
        <f t="shared" si="6"/>
        <v>#DIV/0!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5" t="s">
        <v>87</v>
      </c>
      <c r="B39" s="16" t="s">
        <v>34</v>
      </c>
      <c r="C39" s="16">
        <v>327</v>
      </c>
      <c r="D39" s="16">
        <v>150</v>
      </c>
      <c r="E39" s="16">
        <v>125</v>
      </c>
      <c r="F39" s="17">
        <v>352</v>
      </c>
      <c r="G39" s="18">
        <v>0</v>
      </c>
      <c r="H39" s="19" t="e">
        <v>#N/A</v>
      </c>
      <c r="I39" s="19" t="s">
        <v>42</v>
      </c>
      <c r="J39" s="19" t="s">
        <v>85</v>
      </c>
      <c r="K39" s="19">
        <v>125</v>
      </c>
      <c r="L39" s="19">
        <f t="shared" si="2"/>
        <v>0</v>
      </c>
      <c r="M39" s="19"/>
      <c r="N39" s="19"/>
      <c r="O39" s="19">
        <v>0</v>
      </c>
      <c r="P39" s="19">
        <f t="shared" si="3"/>
        <v>25</v>
      </c>
      <c r="Q39" s="20"/>
      <c r="R39" s="7">
        <f t="shared" si="9"/>
        <v>0</v>
      </c>
      <c r="S39" s="20"/>
      <c r="T39" s="7">
        <f t="shared" si="4"/>
        <v>0</v>
      </c>
      <c r="U39" s="7">
        <f>IFERROR(VLOOKUP(A39,заказ!A:B,2,0),0)</f>
        <v>0</v>
      </c>
      <c r="V39" s="20"/>
      <c r="W39" s="19"/>
      <c r="X39" s="1">
        <f t="shared" si="5"/>
        <v>14.08</v>
      </c>
      <c r="Y39" s="19">
        <f t="shared" si="6"/>
        <v>14.08</v>
      </c>
      <c r="Z39" s="19">
        <v>31.6</v>
      </c>
      <c r="AA39" s="19">
        <v>31.2</v>
      </c>
      <c r="AB39" s="19">
        <v>29.8</v>
      </c>
      <c r="AC39" s="19">
        <v>29.6</v>
      </c>
      <c r="AD39" s="19">
        <v>43.2</v>
      </c>
      <c r="AE39" s="19">
        <v>20.2</v>
      </c>
      <c r="AF39" s="19">
        <v>26</v>
      </c>
      <c r="AG39" s="19">
        <v>49.6</v>
      </c>
      <c r="AH39" s="19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51</v>
      </c>
      <c r="C40" s="1">
        <v>598.24199999999996</v>
      </c>
      <c r="D40" s="1">
        <v>308.71800000000002</v>
      </c>
      <c r="E40" s="1">
        <v>351.57799999999997</v>
      </c>
      <c r="F40" s="1">
        <v>555.38199999999995</v>
      </c>
      <c r="G40" s="8">
        <v>1</v>
      </c>
      <c r="H40" s="1">
        <v>120</v>
      </c>
      <c r="I40" s="1" t="s">
        <v>89</v>
      </c>
      <c r="J40" s="1"/>
      <c r="K40" s="1">
        <v>349</v>
      </c>
      <c r="L40" s="1">
        <f t="shared" si="2"/>
        <v>2.5779999999999745</v>
      </c>
      <c r="M40" s="1"/>
      <c r="N40" s="1"/>
      <c r="O40" s="1">
        <v>150</v>
      </c>
      <c r="P40" s="1">
        <f t="shared" si="3"/>
        <v>70.315599999999989</v>
      </c>
      <c r="Q40" s="7">
        <f>18*(P40+P41)-O40-O41-F40-F41</f>
        <v>560.29879999999991</v>
      </c>
      <c r="R40" s="7">
        <f>V40</f>
        <v>600</v>
      </c>
      <c r="S40" s="7">
        <f>$S$1*P40</f>
        <v>0</v>
      </c>
      <c r="T40" s="7">
        <f t="shared" si="4"/>
        <v>600</v>
      </c>
      <c r="U40" s="7">
        <f>IFERROR(VLOOKUP(A40,заказ!A:B,2,0),0)</f>
        <v>600</v>
      </c>
      <c r="V40" s="7">
        <v>600</v>
      </c>
      <c r="W40" s="1"/>
      <c r="X40" s="1">
        <f t="shared" si="5"/>
        <v>18.564614395667537</v>
      </c>
      <c r="Y40" s="1">
        <f t="shared" si="6"/>
        <v>10.031657270932767</v>
      </c>
      <c r="Z40" s="1">
        <v>50.261600000000001</v>
      </c>
      <c r="AA40" s="1">
        <v>31.071999999999999</v>
      </c>
      <c r="AB40" s="1">
        <v>6.5902000000000003</v>
      </c>
      <c r="AC40" s="1">
        <v>37.362400000000001</v>
      </c>
      <c r="AD40" s="1">
        <v>22.820599999999999</v>
      </c>
      <c r="AE40" s="1">
        <v>0</v>
      </c>
      <c r="AF40" s="1">
        <v>0</v>
      </c>
      <c r="AG40" s="1">
        <v>0</v>
      </c>
      <c r="AH40" s="1" t="s">
        <v>90</v>
      </c>
      <c r="AI40" s="1">
        <f t="shared" si="7"/>
        <v>600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40</v>
      </c>
      <c r="B42" s="11" t="s">
        <v>34</v>
      </c>
      <c r="C42" s="11">
        <v>1160</v>
      </c>
      <c r="D42" s="11">
        <v>3000</v>
      </c>
      <c r="E42" s="11">
        <v>578</v>
      </c>
      <c r="F42" s="12">
        <v>2080</v>
      </c>
      <c r="G42" s="8">
        <v>0.18</v>
      </c>
      <c r="H42" s="1">
        <v>120</v>
      </c>
      <c r="I42" s="1"/>
      <c r="J42" s="1"/>
      <c r="K42" s="1">
        <v>578</v>
      </c>
      <c r="L42" s="1">
        <f>E42-K42</f>
        <v>0</v>
      </c>
      <c r="M42" s="1"/>
      <c r="N42" s="1"/>
      <c r="O42" s="1"/>
      <c r="P42" s="1">
        <f t="shared" ref="P42:P46" si="14">E42/5</f>
        <v>115.6</v>
      </c>
      <c r="Q42" s="7">
        <f>20*(P42+P43)-O42-O43-F42-F43</f>
        <v>233</v>
      </c>
      <c r="R42" s="7">
        <f>V42</f>
        <v>500</v>
      </c>
      <c r="S42" s="7"/>
      <c r="T42" s="7">
        <f t="shared" si="4"/>
        <v>500</v>
      </c>
      <c r="U42" s="7">
        <f>T42</f>
        <v>500</v>
      </c>
      <c r="V42" s="7">
        <v>500</v>
      </c>
      <c r="W42" s="1"/>
      <c r="X42" s="1">
        <f t="shared" si="5"/>
        <v>22.318339100346023</v>
      </c>
      <c r="Y42" s="1">
        <f t="shared" ref="Y42:Y46" si="15">(F42+O42)/P42</f>
        <v>17.993079584775089</v>
      </c>
      <c r="Z42" s="1">
        <v>115.8</v>
      </c>
      <c r="AA42" s="1">
        <v>171</v>
      </c>
      <c r="AB42" s="1">
        <v>124.8</v>
      </c>
      <c r="AC42" s="1">
        <v>154.80000000000001</v>
      </c>
      <c r="AD42" s="1">
        <v>73.599999999999994</v>
      </c>
      <c r="AE42" s="1">
        <v>120.4</v>
      </c>
      <c r="AF42" s="1">
        <v>113.2</v>
      </c>
      <c r="AG42" s="1">
        <v>103.6</v>
      </c>
      <c r="AH42" s="1"/>
      <c r="AI42" s="1">
        <f t="shared" si="7"/>
        <v>90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5" t="s">
        <v>41</v>
      </c>
      <c r="B43" s="16" t="s">
        <v>34</v>
      </c>
      <c r="C43" s="16">
        <v>-5</v>
      </c>
      <c r="D43" s="16"/>
      <c r="E43" s="16">
        <v>-1</v>
      </c>
      <c r="F43" s="17">
        <v>-5</v>
      </c>
      <c r="G43" s="18">
        <v>0</v>
      </c>
      <c r="H43" s="19" t="e">
        <v>#N/A</v>
      </c>
      <c r="I43" s="19" t="s">
        <v>42</v>
      </c>
      <c r="J43" s="19" t="s">
        <v>40</v>
      </c>
      <c r="K43" s="19"/>
      <c r="L43" s="19">
        <f>E43-K43</f>
        <v>-1</v>
      </c>
      <c r="M43" s="19"/>
      <c r="N43" s="19"/>
      <c r="O43" s="19"/>
      <c r="P43" s="19">
        <f t="shared" si="14"/>
        <v>-0.2</v>
      </c>
      <c r="Q43" s="20"/>
      <c r="R43" s="7">
        <f t="shared" si="9"/>
        <v>0</v>
      </c>
      <c r="S43" s="20"/>
      <c r="T43" s="7">
        <f t="shared" si="4"/>
        <v>0</v>
      </c>
      <c r="U43" s="7">
        <f t="shared" ref="U43:U44" si="16">T43</f>
        <v>0</v>
      </c>
      <c r="V43" s="20"/>
      <c r="W43" s="19"/>
      <c r="X43" s="1">
        <f t="shared" si="5"/>
        <v>25</v>
      </c>
      <c r="Y43" s="19">
        <f t="shared" si="15"/>
        <v>25</v>
      </c>
      <c r="Z43" s="19">
        <v>1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/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43</v>
      </c>
      <c r="B44" s="1" t="s">
        <v>34</v>
      </c>
      <c r="C44" s="1">
        <v>5245</v>
      </c>
      <c r="D44" s="1"/>
      <c r="E44" s="1">
        <v>1375</v>
      </c>
      <c r="F44" s="1">
        <v>3858</v>
      </c>
      <c r="G44" s="8">
        <v>0.18</v>
      </c>
      <c r="H44" s="1">
        <v>120</v>
      </c>
      <c r="I44" s="1"/>
      <c r="J44" s="1"/>
      <c r="K44" s="1">
        <v>1380</v>
      </c>
      <c r="L44" s="1">
        <f>E44-K44</f>
        <v>-5</v>
      </c>
      <c r="M44" s="1"/>
      <c r="N44" s="1"/>
      <c r="O44" s="1">
        <v>1500</v>
      </c>
      <c r="P44" s="1">
        <f t="shared" si="14"/>
        <v>275</v>
      </c>
      <c r="Q44" s="7">
        <v>1500</v>
      </c>
      <c r="R44" s="7">
        <f>V44</f>
        <v>2000</v>
      </c>
      <c r="S44" s="7"/>
      <c r="T44" s="7">
        <f t="shared" si="4"/>
        <v>2000</v>
      </c>
      <c r="U44" s="7">
        <f t="shared" si="16"/>
        <v>2000</v>
      </c>
      <c r="V44" s="7">
        <v>2000</v>
      </c>
      <c r="W44" s="1"/>
      <c r="X44" s="1">
        <f t="shared" si="5"/>
        <v>26.756363636363638</v>
      </c>
      <c r="Y44" s="1">
        <f t="shared" si="15"/>
        <v>19.483636363636364</v>
      </c>
      <c r="Z44" s="1">
        <v>262.60000000000002</v>
      </c>
      <c r="AA44" s="1">
        <v>113.8</v>
      </c>
      <c r="AB44" s="1">
        <v>254</v>
      </c>
      <c r="AC44" s="1">
        <v>304.39999999999998</v>
      </c>
      <c r="AD44" s="1">
        <v>113</v>
      </c>
      <c r="AE44" s="1">
        <v>303.39999999999998</v>
      </c>
      <c r="AF44" s="1">
        <v>248</v>
      </c>
      <c r="AG44" s="1">
        <v>320.2</v>
      </c>
      <c r="AH44" s="1" t="s">
        <v>44</v>
      </c>
      <c r="AI44" s="1">
        <f t="shared" si="7"/>
        <v>360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33</v>
      </c>
      <c r="B45" s="1" t="s">
        <v>34</v>
      </c>
      <c r="C45" s="1">
        <v>244</v>
      </c>
      <c r="D45" s="1"/>
      <c r="E45" s="1">
        <v>32</v>
      </c>
      <c r="F45" s="1">
        <v>212</v>
      </c>
      <c r="G45" s="8">
        <v>0.18</v>
      </c>
      <c r="H45" s="1"/>
      <c r="I45" s="1">
        <v>4421577</v>
      </c>
      <c r="J45" s="1"/>
      <c r="K45" s="1">
        <v>37</v>
      </c>
      <c r="L45" s="1">
        <f>E45-K45</f>
        <v>-5</v>
      </c>
      <c r="M45" s="1"/>
      <c r="N45" s="1"/>
      <c r="O45" s="1"/>
      <c r="P45" s="1">
        <f t="shared" si="14"/>
        <v>6.4</v>
      </c>
      <c r="Q45" s="7"/>
      <c r="R45" s="7">
        <f t="shared" si="9"/>
        <v>0</v>
      </c>
      <c r="S45" s="7"/>
      <c r="T45" s="7">
        <f t="shared" si="4"/>
        <v>0</v>
      </c>
      <c r="U45" s="7"/>
      <c r="V45" s="7"/>
      <c r="W45" s="1"/>
      <c r="X45" s="1">
        <f t="shared" si="5"/>
        <v>33.125</v>
      </c>
      <c r="Y45" s="1">
        <f t="shared" si="15"/>
        <v>33.125</v>
      </c>
      <c r="Z45" s="1">
        <v>9.1999999999999993</v>
      </c>
      <c r="AA45" s="1">
        <v>8.1999999999999993</v>
      </c>
      <c r="AB45" s="1">
        <v>5.8</v>
      </c>
      <c r="AC45" s="1">
        <v>5.2</v>
      </c>
      <c r="AD45" s="1">
        <v>16.600000000000001</v>
      </c>
      <c r="AE45" s="1">
        <v>14.2</v>
      </c>
      <c r="AF45" s="1">
        <v>20.6</v>
      </c>
      <c r="AG45" s="1">
        <v>7.2</v>
      </c>
      <c r="AH45" s="25" t="s">
        <v>35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36</v>
      </c>
      <c r="B46" s="1" t="s">
        <v>34</v>
      </c>
      <c r="C46" s="1">
        <v>340</v>
      </c>
      <c r="D46" s="1"/>
      <c r="E46" s="1">
        <v>55</v>
      </c>
      <c r="F46" s="1">
        <v>276</v>
      </c>
      <c r="G46" s="8">
        <v>0.18</v>
      </c>
      <c r="H46" s="1"/>
      <c r="I46" s="1">
        <v>4421584</v>
      </c>
      <c r="J46" s="1"/>
      <c r="K46" s="1">
        <v>67</v>
      </c>
      <c r="L46" s="1">
        <f>E46-K46</f>
        <v>-12</v>
      </c>
      <c r="M46" s="1"/>
      <c r="N46" s="1"/>
      <c r="O46" s="1"/>
      <c r="P46" s="1">
        <f t="shared" si="14"/>
        <v>11</v>
      </c>
      <c r="Q46" s="7"/>
      <c r="R46" s="7">
        <f t="shared" si="9"/>
        <v>0</v>
      </c>
      <c r="S46" s="7"/>
      <c r="T46" s="7">
        <f t="shared" si="4"/>
        <v>0</v>
      </c>
      <c r="U46" s="7"/>
      <c r="V46" s="7"/>
      <c r="W46" s="1"/>
      <c r="X46" s="1">
        <f t="shared" si="5"/>
        <v>25.09090909090909</v>
      </c>
      <c r="Y46" s="1">
        <f t="shared" si="15"/>
        <v>25.09090909090909</v>
      </c>
      <c r="Z46" s="1">
        <v>12.4</v>
      </c>
      <c r="AA46" s="1">
        <v>13.8</v>
      </c>
      <c r="AB46" s="1">
        <v>7.8</v>
      </c>
      <c r="AC46" s="1">
        <v>12.4</v>
      </c>
      <c r="AD46" s="1">
        <v>12.2</v>
      </c>
      <c r="AE46" s="1">
        <v>16.399999999999999</v>
      </c>
      <c r="AF46" s="1">
        <v>27.6</v>
      </c>
      <c r="AG46" s="1">
        <v>30.6</v>
      </c>
      <c r="AH46" s="24" t="s">
        <v>47</v>
      </c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</sheetData>
  <autoFilter ref="A3:AI40" xr:uid="{00000000-0009-0000-0000-00000000000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91EA-344B-4E25-B99E-79E193BAFC59}">
  <dimension ref="A1:B18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38</v>
      </c>
      <c r="B1">
        <v>96</v>
      </c>
    </row>
    <row r="2" spans="1:2" x14ac:dyDescent="0.25">
      <c r="A2" t="s">
        <v>39</v>
      </c>
      <c r="B2">
        <v>96</v>
      </c>
    </row>
    <row r="3" spans="1:2" x14ac:dyDescent="0.25">
      <c r="A3" t="s">
        <v>48</v>
      </c>
      <c r="B3">
        <v>348</v>
      </c>
    </row>
    <row r="4" spans="1:2" x14ac:dyDescent="0.25">
      <c r="A4" t="s">
        <v>53</v>
      </c>
      <c r="B4">
        <v>32</v>
      </c>
    </row>
    <row r="5" spans="1:2" x14ac:dyDescent="0.25">
      <c r="A5" t="s">
        <v>54</v>
      </c>
      <c r="B5">
        <v>450</v>
      </c>
    </row>
    <row r="6" spans="1:2" x14ac:dyDescent="0.25">
      <c r="A6" t="s">
        <v>55</v>
      </c>
      <c r="B6">
        <v>1200</v>
      </c>
    </row>
    <row r="7" spans="1:2" x14ac:dyDescent="0.25">
      <c r="A7" t="s">
        <v>56</v>
      </c>
      <c r="B7">
        <v>700</v>
      </c>
    </row>
    <row r="8" spans="1:2" x14ac:dyDescent="0.25">
      <c r="A8" t="s">
        <v>57</v>
      </c>
      <c r="B8">
        <v>200</v>
      </c>
    </row>
    <row r="9" spans="1:2" x14ac:dyDescent="0.25">
      <c r="A9" t="s">
        <v>59</v>
      </c>
      <c r="B9">
        <v>1200</v>
      </c>
    </row>
    <row r="10" spans="1:2" x14ac:dyDescent="0.25">
      <c r="A10" t="s">
        <v>60</v>
      </c>
      <c r="B10">
        <v>1000</v>
      </c>
    </row>
    <row r="11" spans="1:2" x14ac:dyDescent="0.25">
      <c r="A11" t="s">
        <v>61</v>
      </c>
      <c r="B11">
        <v>99</v>
      </c>
    </row>
    <row r="12" spans="1:2" x14ac:dyDescent="0.25">
      <c r="A12" t="s">
        <v>65</v>
      </c>
      <c r="B12">
        <v>248</v>
      </c>
    </row>
    <row r="13" spans="1:2" x14ac:dyDescent="0.25">
      <c r="A13" t="s">
        <v>72</v>
      </c>
      <c r="B13">
        <v>144</v>
      </c>
    </row>
    <row r="14" spans="1:2" x14ac:dyDescent="0.25">
      <c r="A14" t="s">
        <v>73</v>
      </c>
      <c r="B14">
        <v>448</v>
      </c>
    </row>
    <row r="15" spans="1:2" x14ac:dyDescent="0.25">
      <c r="A15" t="s">
        <v>77</v>
      </c>
      <c r="B15">
        <v>252</v>
      </c>
    </row>
    <row r="16" spans="1:2" x14ac:dyDescent="0.25">
      <c r="A16" t="s">
        <v>78</v>
      </c>
      <c r="B16">
        <v>24</v>
      </c>
    </row>
    <row r="17" spans="1:2" x14ac:dyDescent="0.25">
      <c r="A17" t="s">
        <v>79</v>
      </c>
      <c r="B17">
        <v>100</v>
      </c>
    </row>
    <row r="18" spans="1:2" x14ac:dyDescent="0.25">
      <c r="A18" t="s">
        <v>88</v>
      </c>
      <c r="B1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2025-10-27T13:11:29Z</dcterms:created>
  <dcterms:modified xsi:type="dcterms:W3CDTF">2025-10-29T12:23:16Z</dcterms:modified>
</cp:coreProperties>
</file>