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ЗПФ\24,10,25 ПОКОМ ЗПФ Новороссийск\машина Новороссийск_Пушкарный\"/>
    </mc:Choice>
  </mc:AlternateContent>
  <xr:revisionPtr revIDLastSave="0" documentId="13_ncr:1_{7CD6A194-368C-4E17-9EF1-3DCDF7D6BE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X208" i="1"/>
  <c r="Z207" i="1"/>
  <c r="X207" i="1"/>
  <c r="BO206" i="1"/>
  <c r="BM206" i="1"/>
  <c r="Z206" i="1"/>
  <c r="Y206" i="1"/>
  <c r="P206" i="1"/>
  <c r="Y203" i="1"/>
  <c r="X203" i="1"/>
  <c r="Z202" i="1"/>
  <c r="X202" i="1"/>
  <c r="BO201" i="1"/>
  <c r="BM201" i="1"/>
  <c r="Z201" i="1"/>
  <c r="Y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Z197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Z188" i="1" s="1"/>
  <c r="Y184" i="1"/>
  <c r="P184" i="1"/>
  <c r="X182" i="1"/>
  <c r="Z181" i="1"/>
  <c r="X181" i="1"/>
  <c r="BO180" i="1"/>
  <c r="BM180" i="1"/>
  <c r="Z180" i="1"/>
  <c r="Y180" i="1"/>
  <c r="P180" i="1"/>
  <c r="Y176" i="1"/>
  <c r="X176" i="1"/>
  <c r="Z175" i="1"/>
  <c r="X175" i="1"/>
  <c r="BO174" i="1"/>
  <c r="BM174" i="1"/>
  <c r="Z174" i="1"/>
  <c r="Y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BP168" i="1"/>
  <c r="BO168" i="1"/>
  <c r="BN168" i="1"/>
  <c r="BM168" i="1"/>
  <c r="Z168" i="1"/>
  <c r="Z171" i="1" s="1"/>
  <c r="Y168" i="1"/>
  <c r="Y172" i="1" s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P161" i="1"/>
  <c r="X157" i="1"/>
  <c r="Z156" i="1"/>
  <c r="X156" i="1"/>
  <c r="BO155" i="1"/>
  <c r="BM155" i="1"/>
  <c r="Z155" i="1"/>
  <c r="Y155" i="1"/>
  <c r="P155" i="1"/>
  <c r="Y152" i="1"/>
  <c r="X152" i="1"/>
  <c r="X151" i="1"/>
  <c r="BO150" i="1"/>
  <c r="BM150" i="1"/>
  <c r="Z150" i="1"/>
  <c r="Z151" i="1" s="1"/>
  <c r="Y150" i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Y125" i="1" s="1"/>
  <c r="P122" i="1"/>
  <c r="X119" i="1"/>
  <c r="Z118" i="1"/>
  <c r="X118" i="1"/>
  <c r="BO117" i="1"/>
  <c r="BM117" i="1"/>
  <c r="Z117" i="1"/>
  <c r="Y117" i="1"/>
  <c r="Y118" i="1" s="1"/>
  <c r="P117" i="1"/>
  <c r="X115" i="1"/>
  <c r="Z114" i="1"/>
  <c r="X114" i="1"/>
  <c r="BO113" i="1"/>
  <c r="BM113" i="1"/>
  <c r="Z113" i="1"/>
  <c r="Y113" i="1"/>
  <c r="Y114" i="1" s="1"/>
  <c r="P113" i="1"/>
  <c r="X111" i="1"/>
  <c r="X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Z110" i="1" s="1"/>
  <c r="Y104" i="1"/>
  <c r="P104" i="1"/>
  <c r="BO103" i="1"/>
  <c r="BM103" i="1"/>
  <c r="Z103" i="1"/>
  <c r="Y103" i="1"/>
  <c r="Y110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Z99" i="1" s="1"/>
  <c r="Y97" i="1"/>
  <c r="Y99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Z93" i="1" s="1"/>
  <c r="Y87" i="1"/>
  <c r="Y94" i="1" s="1"/>
  <c r="P87" i="1"/>
  <c r="X84" i="1"/>
  <c r="X83" i="1"/>
  <c r="BO82" i="1"/>
  <c r="BM82" i="1"/>
  <c r="Z82" i="1"/>
  <c r="Y82" i="1"/>
  <c r="BP82" i="1" s="1"/>
  <c r="P82" i="1"/>
  <c r="BP81" i="1"/>
  <c r="BO81" i="1"/>
  <c r="BN81" i="1"/>
  <c r="BM81" i="1"/>
  <c r="Z81" i="1"/>
  <c r="Z83" i="1" s="1"/>
  <c r="Y81" i="1"/>
  <c r="Y83" i="1" s="1"/>
  <c r="P81" i="1"/>
  <c r="X78" i="1"/>
  <c r="Y77" i="1"/>
  <c r="X77" i="1"/>
  <c r="BP76" i="1"/>
  <c r="BO76" i="1"/>
  <c r="BN76" i="1"/>
  <c r="BM76" i="1"/>
  <c r="Z76" i="1"/>
  <c r="Z77" i="1" s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Z72" i="1" s="1"/>
  <c r="Y70" i="1"/>
  <c r="Y73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P64" i="1"/>
  <c r="BO63" i="1"/>
  <c r="BM63" i="1"/>
  <c r="Z63" i="1"/>
  <c r="Y63" i="1"/>
  <c r="Y66" i="1" s="1"/>
  <c r="P63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Z60" i="1" s="1"/>
  <c r="Y58" i="1"/>
  <c r="Y60" i="1" s="1"/>
  <c r="P58" i="1"/>
  <c r="X56" i="1"/>
  <c r="Y55" i="1"/>
  <c r="X55" i="1"/>
  <c r="BP54" i="1"/>
  <c r="BO54" i="1"/>
  <c r="BN54" i="1"/>
  <c r="BM54" i="1"/>
  <c r="Z54" i="1"/>
  <c r="Z55" i="1" s="1"/>
  <c r="Y54" i="1"/>
  <c r="Y56" i="1" s="1"/>
  <c r="P54" i="1"/>
  <c r="X52" i="1"/>
  <c r="Y51" i="1"/>
  <c r="X51" i="1"/>
  <c r="BP50" i="1"/>
  <c r="BO50" i="1"/>
  <c r="BN50" i="1"/>
  <c r="BM50" i="1"/>
  <c r="Z50" i="1"/>
  <c r="Z51" i="1" s="1"/>
  <c r="Y50" i="1"/>
  <c r="Y52" i="1" s="1"/>
  <c r="P50" i="1"/>
  <c r="X47" i="1"/>
  <c r="X275" i="1" s="1"/>
  <c r="X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Z46" i="1" s="1"/>
  <c r="Y42" i="1"/>
  <c r="Y47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Y38" i="1" s="1"/>
  <c r="P35" i="1"/>
  <c r="X32" i="1"/>
  <c r="X31" i="1"/>
  <c r="BO30" i="1"/>
  <c r="BM30" i="1"/>
  <c r="Z30" i="1"/>
  <c r="Y30" i="1"/>
  <c r="BP30" i="1" s="1"/>
  <c r="P30" i="1"/>
  <c r="BP29" i="1"/>
  <c r="BO29" i="1"/>
  <c r="BN29" i="1"/>
  <c r="BM29" i="1"/>
  <c r="Z29" i="1"/>
  <c r="Z31" i="1" s="1"/>
  <c r="Y29" i="1"/>
  <c r="P29" i="1"/>
  <c r="BO28" i="1"/>
  <c r="BM28" i="1"/>
  <c r="Z28" i="1"/>
  <c r="Y28" i="1"/>
  <c r="Y31" i="1" s="1"/>
  <c r="P28" i="1"/>
  <c r="X24" i="1"/>
  <c r="Z23" i="1"/>
  <c r="X23" i="1"/>
  <c r="X279" i="1" s="1"/>
  <c r="BO22" i="1"/>
  <c r="X277" i="1" s="1"/>
  <c r="BM22" i="1"/>
  <c r="X276" i="1" s="1"/>
  <c r="X27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39" i="1"/>
  <c r="Y46" i="1"/>
  <c r="Y279" i="1" s="1"/>
  <c r="Y61" i="1"/>
  <c r="Y67" i="1"/>
  <c r="Y72" i="1"/>
  <c r="Y84" i="1"/>
  <c r="Y93" i="1"/>
  <c r="Y100" i="1"/>
  <c r="Y111" i="1"/>
  <c r="Y115" i="1"/>
  <c r="Y119" i="1"/>
  <c r="Y124" i="1"/>
  <c r="Y131" i="1"/>
  <c r="Y136" i="1"/>
  <c r="Y156" i="1"/>
  <c r="BP155" i="1"/>
  <c r="BN155" i="1"/>
  <c r="Y181" i="1"/>
  <c r="BP180" i="1"/>
  <c r="BN180" i="1"/>
  <c r="Y207" i="1"/>
  <c r="BP206" i="1"/>
  <c r="BN206" i="1"/>
  <c r="Y220" i="1"/>
  <c r="BP217" i="1"/>
  <c r="BN217" i="1"/>
  <c r="Y219" i="1"/>
  <c r="BP247" i="1"/>
  <c r="BN247" i="1"/>
  <c r="Y249" i="1"/>
  <c r="BP253" i="1"/>
  <c r="BN253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F9" i="1"/>
  <c r="J9" i="1"/>
  <c r="BN22" i="1"/>
  <c r="BP22" i="1"/>
  <c r="BN28" i="1"/>
  <c r="BP28" i="1"/>
  <c r="BN30" i="1"/>
  <c r="BN35" i="1"/>
  <c r="BP35" i="1"/>
  <c r="BN37" i="1"/>
  <c r="BN42" i="1"/>
  <c r="BP42" i="1"/>
  <c r="BN44" i="1"/>
  <c r="BN59" i="1"/>
  <c r="BN63" i="1"/>
  <c r="BP63" i="1"/>
  <c r="BN65" i="1"/>
  <c r="BN70" i="1"/>
  <c r="BP70" i="1"/>
  <c r="BN82" i="1"/>
  <c r="BN87" i="1"/>
  <c r="BP87" i="1"/>
  <c r="BN89" i="1"/>
  <c r="BN91" i="1"/>
  <c r="BN98" i="1"/>
  <c r="BN103" i="1"/>
  <c r="BP103" i="1"/>
  <c r="BN105" i="1"/>
  <c r="BN107" i="1"/>
  <c r="BN109" i="1"/>
  <c r="BN113" i="1"/>
  <c r="BP113" i="1"/>
  <c r="BN117" i="1"/>
  <c r="BP117" i="1"/>
  <c r="BN122" i="1"/>
  <c r="BP122" i="1"/>
  <c r="BN129" i="1"/>
  <c r="BN134" i="1"/>
  <c r="BP134" i="1"/>
  <c r="Y151" i="1"/>
  <c r="BP150" i="1"/>
  <c r="BN150" i="1"/>
  <c r="Y157" i="1"/>
  <c r="Y164" i="1"/>
  <c r="BP161" i="1"/>
  <c r="BN161" i="1"/>
  <c r="Y163" i="1"/>
  <c r="BP169" i="1"/>
  <c r="BN169" i="1"/>
  <c r="Y171" i="1"/>
  <c r="Y175" i="1"/>
  <c r="BP174" i="1"/>
  <c r="BN174" i="1"/>
  <c r="Y182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08" i="1"/>
  <c r="Y213" i="1"/>
  <c r="BP210" i="1"/>
  <c r="BN210" i="1"/>
  <c r="BP212" i="1"/>
  <c r="BN212" i="1"/>
  <c r="Z219" i="1"/>
  <c r="Z280" i="1" s="1"/>
  <c r="Y250" i="1"/>
  <c r="Y254" i="1"/>
  <c r="Y255" i="1"/>
  <c r="Y260" i="1"/>
  <c r="BP257" i="1"/>
  <c r="BN257" i="1"/>
  <c r="BP259" i="1"/>
  <c r="BN259" i="1"/>
  <c r="Z273" i="1"/>
  <c r="Y277" i="1" l="1"/>
  <c r="Y276" i="1"/>
  <c r="Y275" i="1"/>
  <c r="Y278" i="1" l="1"/>
  <c r="A288" i="1" s="1"/>
  <c r="C288" i="1"/>
  <c r="B288" i="1"/>
</calcChain>
</file>

<file path=xl/sharedStrings.xml><?xml version="1.0" encoding="utf-8"?>
<sst xmlns="http://schemas.openxmlformats.org/spreadsheetml/2006/main" count="1238" uniqueCount="398">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</sst>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1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1" t="s">
        <v>0</v>
      </c>
      <c r="E1" s="289"/>
      <c r="F1" s="289"/>
      <c r="G1" s="12" t="s">
        <v>1</v>
      </c>
      <c r="H1" s="321" t="s">
        <v>2</v>
      </c>
      <c r="I1" s="289"/>
      <c r="J1" s="289"/>
      <c r="K1" s="289"/>
      <c r="L1" s="289"/>
      <c r="M1" s="289"/>
      <c r="N1" s="289"/>
      <c r="O1" s="289"/>
      <c r="P1" s="289"/>
      <c r="Q1" s="289"/>
      <c r="R1" s="288" t="s">
        <v>3</v>
      </c>
      <c r="S1" s="289"/>
      <c r="T1" s="2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7"/>
      <c r="R2" s="277"/>
      <c r="S2" s="277"/>
      <c r="T2" s="277"/>
      <c r="U2" s="277"/>
      <c r="V2" s="277"/>
      <c r="W2" s="277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7"/>
      <c r="Q3" s="277"/>
      <c r="R3" s="277"/>
      <c r="S3" s="277"/>
      <c r="T3" s="277"/>
      <c r="U3" s="277"/>
      <c r="V3" s="277"/>
      <c r="W3" s="277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4" t="s">
        <v>8</v>
      </c>
      <c r="B5" s="318"/>
      <c r="C5" s="319"/>
      <c r="D5" s="325"/>
      <c r="E5" s="326"/>
      <c r="F5" s="442" t="s">
        <v>9</v>
      </c>
      <c r="G5" s="319"/>
      <c r="H5" s="325"/>
      <c r="I5" s="415"/>
      <c r="J5" s="415"/>
      <c r="K5" s="415"/>
      <c r="L5" s="415"/>
      <c r="M5" s="326"/>
      <c r="N5" s="61"/>
      <c r="P5" s="24" t="s">
        <v>10</v>
      </c>
      <c r="Q5" s="447">
        <v>45957</v>
      </c>
      <c r="R5" s="353"/>
      <c r="T5" s="373" t="s">
        <v>11</v>
      </c>
      <c r="U5" s="374"/>
      <c r="V5" s="376" t="s">
        <v>12</v>
      </c>
      <c r="W5" s="353"/>
      <c r="AB5" s="51"/>
      <c r="AC5" s="51"/>
      <c r="AD5" s="51"/>
      <c r="AE5" s="51"/>
    </row>
    <row r="6" spans="1:32" s="264" customFormat="1" ht="24" customHeight="1" x14ac:dyDescent="0.2">
      <c r="A6" s="354" t="s">
        <v>13</v>
      </c>
      <c r="B6" s="318"/>
      <c r="C6" s="319"/>
      <c r="D6" s="417" t="s">
        <v>14</v>
      </c>
      <c r="E6" s="418"/>
      <c r="F6" s="418"/>
      <c r="G6" s="418"/>
      <c r="H6" s="418"/>
      <c r="I6" s="418"/>
      <c r="J6" s="418"/>
      <c r="K6" s="418"/>
      <c r="L6" s="418"/>
      <c r="M6" s="353"/>
      <c r="N6" s="62"/>
      <c r="P6" s="24" t="s">
        <v>15</v>
      </c>
      <c r="Q6" s="451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79" t="s">
        <v>16</v>
      </c>
      <c r="U6" s="374"/>
      <c r="V6" s="404" t="s">
        <v>17</v>
      </c>
      <c r="W6" s="301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306"/>
      <c r="M7" s="307"/>
      <c r="N7" s="63"/>
      <c r="P7" s="24"/>
      <c r="Q7" s="42"/>
      <c r="R7" s="42"/>
      <c r="T7" s="277"/>
      <c r="U7" s="374"/>
      <c r="V7" s="405"/>
      <c r="W7" s="406"/>
      <c r="AB7" s="51"/>
      <c r="AC7" s="51"/>
      <c r="AD7" s="51"/>
      <c r="AE7" s="51"/>
    </row>
    <row r="8" spans="1:32" s="264" customFormat="1" ht="25.5" customHeight="1" x14ac:dyDescent="0.2">
      <c r="A8" s="457" t="s">
        <v>18</v>
      </c>
      <c r="B8" s="281"/>
      <c r="C8" s="282"/>
      <c r="D8" s="313" t="s">
        <v>19</v>
      </c>
      <c r="E8" s="314"/>
      <c r="F8" s="314"/>
      <c r="G8" s="314"/>
      <c r="H8" s="314"/>
      <c r="I8" s="314"/>
      <c r="J8" s="314"/>
      <c r="K8" s="314"/>
      <c r="L8" s="314"/>
      <c r="M8" s="315"/>
      <c r="N8" s="64"/>
      <c r="P8" s="24" t="s">
        <v>20</v>
      </c>
      <c r="Q8" s="357">
        <v>0.41666666666666669</v>
      </c>
      <c r="R8" s="307"/>
      <c r="T8" s="277"/>
      <c r="U8" s="374"/>
      <c r="V8" s="405"/>
      <c r="W8" s="406"/>
      <c r="AB8" s="51"/>
      <c r="AC8" s="51"/>
      <c r="AD8" s="51"/>
      <c r="AE8" s="51"/>
    </row>
    <row r="9" spans="1:32" s="264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7"/>
      <c r="C9" s="277"/>
      <c r="D9" s="362"/>
      <c r="E9" s="279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7"/>
      <c r="H9" s="278" t="str">
        <f>IF(AND($A$9="Тип доверенности/получателя при получении в адресе перегруза:",$D$9="Разовая доверенность"),"Введите ФИО","")</f>
        <v/>
      </c>
      <c r="I9" s="279"/>
      <c r="J9" s="2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9"/>
      <c r="L9" s="279"/>
      <c r="M9" s="279"/>
      <c r="N9" s="262"/>
      <c r="P9" s="26" t="s">
        <v>21</v>
      </c>
      <c r="Q9" s="350"/>
      <c r="R9" s="351"/>
      <c r="T9" s="277"/>
      <c r="U9" s="374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7"/>
      <c r="C10" s="277"/>
      <c r="D10" s="362"/>
      <c r="E10" s="279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7"/>
      <c r="H10" s="401" t="str">
        <f>IFERROR(VLOOKUP($D$10,Proxy,2,FALSE),"")</f>
        <v/>
      </c>
      <c r="I10" s="277"/>
      <c r="J10" s="277"/>
      <c r="K10" s="277"/>
      <c r="L10" s="277"/>
      <c r="M10" s="277"/>
      <c r="N10" s="263"/>
      <c r="P10" s="26" t="s">
        <v>22</v>
      </c>
      <c r="Q10" s="380"/>
      <c r="R10" s="381"/>
      <c r="U10" s="24" t="s">
        <v>23</v>
      </c>
      <c r="V10" s="300" t="s">
        <v>24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2"/>
      <c r="R11" s="353"/>
      <c r="U11" s="24" t="s">
        <v>27</v>
      </c>
      <c r="V11" s="424" t="s">
        <v>28</v>
      </c>
      <c r="W11" s="351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2" t="s">
        <v>29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9"/>
      <c r="N12" s="65"/>
      <c r="P12" s="24" t="s">
        <v>30</v>
      </c>
      <c r="Q12" s="357"/>
      <c r="R12" s="307"/>
      <c r="S12" s="23"/>
      <c r="U12" s="24"/>
      <c r="V12" s="289"/>
      <c r="W12" s="277"/>
      <c r="AB12" s="51"/>
      <c r="AC12" s="51"/>
      <c r="AD12" s="51"/>
      <c r="AE12" s="51"/>
    </row>
    <row r="13" spans="1:32" s="264" customFormat="1" ht="23.25" customHeight="1" x14ac:dyDescent="0.2">
      <c r="A13" s="372" t="s">
        <v>31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/>
      <c r="N13" s="65"/>
      <c r="O13" s="26"/>
      <c r="P13" s="26" t="s">
        <v>32</v>
      </c>
      <c r="Q13" s="424"/>
      <c r="R13" s="3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2" t="s">
        <v>33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7" t="s">
        <v>34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66"/>
      <c r="P15" s="365" t="s">
        <v>35</v>
      </c>
      <c r="Q15" s="289"/>
      <c r="R15" s="289"/>
      <c r="S15" s="289"/>
      <c r="T15" s="2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61" t="s">
        <v>38</v>
      </c>
      <c r="D17" s="296" t="s">
        <v>39</v>
      </c>
      <c r="E17" s="338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7"/>
      <c r="R17" s="337"/>
      <c r="S17" s="337"/>
      <c r="T17" s="338"/>
      <c r="U17" s="454" t="s">
        <v>51</v>
      </c>
      <c r="V17" s="319"/>
      <c r="W17" s="296" t="s">
        <v>52</v>
      </c>
      <c r="X17" s="296" t="s">
        <v>53</v>
      </c>
      <c r="Y17" s="455" t="s">
        <v>54</v>
      </c>
      <c r="Z17" s="413" t="s">
        <v>55</v>
      </c>
      <c r="AA17" s="399" t="s">
        <v>56</v>
      </c>
      <c r="AB17" s="399" t="s">
        <v>57</v>
      </c>
      <c r="AC17" s="399" t="s">
        <v>58</v>
      </c>
      <c r="AD17" s="399" t="s">
        <v>59</v>
      </c>
      <c r="AE17" s="437"/>
      <c r="AF17" s="438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9"/>
      <c r="E18" s="341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9"/>
      <c r="Q18" s="340"/>
      <c r="R18" s="340"/>
      <c r="S18" s="340"/>
      <c r="T18" s="341"/>
      <c r="U18" s="70" t="s">
        <v>61</v>
      </c>
      <c r="V18" s="70" t="s">
        <v>62</v>
      </c>
      <c r="W18" s="297"/>
      <c r="X18" s="297"/>
      <c r="Y18" s="456"/>
      <c r="Z18" s="414"/>
      <c r="AA18" s="400"/>
      <c r="AB18" s="400"/>
      <c r="AC18" s="400"/>
      <c r="AD18" s="439"/>
      <c r="AE18" s="440"/>
      <c r="AF18" s="441"/>
      <c r="AG18" s="69"/>
      <c r="BD18" s="68"/>
    </row>
    <row r="19" spans="1:68" ht="27.75" customHeight="1" x14ac:dyDescent="0.2">
      <c r="A19" s="322" t="s">
        <v>63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48"/>
      <c r="AB19" s="48"/>
      <c r="AC19" s="48"/>
    </row>
    <row r="20" spans="1:68" ht="16.5" customHeight="1" x14ac:dyDescent="0.25">
      <c r="A20" s="304" t="s">
        <v>63</v>
      </c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65"/>
      <c r="AB20" s="265"/>
      <c r="AC20" s="265"/>
    </row>
    <row r="21" spans="1:68" ht="14.25" customHeight="1" x14ac:dyDescent="0.25">
      <c r="A21" s="276" t="s">
        <v>64</v>
      </c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2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93"/>
      <c r="P23" s="280" t="s">
        <v>73</v>
      </c>
      <c r="Q23" s="281"/>
      <c r="R23" s="281"/>
      <c r="S23" s="281"/>
      <c r="T23" s="281"/>
      <c r="U23" s="281"/>
      <c r="V23" s="282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77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93"/>
      <c r="P24" s="280" t="s">
        <v>73</v>
      </c>
      <c r="Q24" s="281"/>
      <c r="R24" s="281"/>
      <c r="S24" s="281"/>
      <c r="T24" s="281"/>
      <c r="U24" s="281"/>
      <c r="V24" s="282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2" t="s">
        <v>75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48"/>
      <c r="AB25" s="48"/>
      <c r="AC25" s="48"/>
    </row>
    <row r="26" spans="1:68" ht="16.5" customHeight="1" x14ac:dyDescent="0.25">
      <c r="A26" s="304" t="s">
        <v>76</v>
      </c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65"/>
      <c r="AB26" s="265"/>
      <c r="AC26" s="265"/>
    </row>
    <row r="27" spans="1:68" ht="14.25" customHeight="1" x14ac:dyDescent="0.25">
      <c r="A27" s="276" t="s">
        <v>77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4301132208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290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4301132190</v>
      </c>
      <c r="D29" s="274">
        <v>4607111036537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31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4301132188</v>
      </c>
      <c r="D30" s="274">
        <v>4607111036605</v>
      </c>
      <c r="E30" s="27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29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4"/>
      <c r="R30" s="284"/>
      <c r="S30" s="284"/>
      <c r="T30" s="285"/>
      <c r="U30" s="34"/>
      <c r="V30" s="34"/>
      <c r="W30" s="35" t="s">
        <v>70</v>
      </c>
      <c r="X30" s="270">
        <v>0</v>
      </c>
      <c r="Y30" s="27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292"/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93"/>
      <c r="P31" s="280" t="s">
        <v>73</v>
      </c>
      <c r="Q31" s="281"/>
      <c r="R31" s="281"/>
      <c r="S31" s="281"/>
      <c r="T31" s="281"/>
      <c r="U31" s="281"/>
      <c r="V31" s="282"/>
      <c r="W31" s="37" t="s">
        <v>70</v>
      </c>
      <c r="X31" s="272">
        <f>IFERROR(SUM(X28:X30),"0")</f>
        <v>0</v>
      </c>
      <c r="Y31" s="272">
        <f>IFERROR(SUM(Y28:Y30),"0")</f>
        <v>0</v>
      </c>
      <c r="Z31" s="272">
        <f>IFERROR(IF(Z28="",0,Z28),"0")+IFERROR(IF(Z29="",0,Z29),"0")+IFERROR(IF(Z30="",0,Z30),"0")</f>
        <v>0</v>
      </c>
      <c r="AA31" s="273"/>
      <c r="AB31" s="273"/>
      <c r="AC31" s="273"/>
    </row>
    <row r="32" spans="1:68" x14ac:dyDescent="0.2">
      <c r="A32" s="277"/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93"/>
      <c r="P32" s="280" t="s">
        <v>73</v>
      </c>
      <c r="Q32" s="281"/>
      <c r="R32" s="281"/>
      <c r="S32" s="281"/>
      <c r="T32" s="281"/>
      <c r="U32" s="281"/>
      <c r="V32" s="282"/>
      <c r="W32" s="37" t="s">
        <v>74</v>
      </c>
      <c r="X32" s="272">
        <f>IFERROR(SUMPRODUCT(X28:X30*H28:H30),"0")</f>
        <v>0</v>
      </c>
      <c r="Y32" s="272">
        <f>IFERROR(SUMPRODUCT(Y28:Y30*H28:H30),"0")</f>
        <v>0</v>
      </c>
      <c r="Z32" s="37"/>
      <c r="AA32" s="273"/>
      <c r="AB32" s="273"/>
      <c r="AC32" s="273"/>
    </row>
    <row r="33" spans="1:68" ht="16.5" customHeight="1" x14ac:dyDescent="0.25">
      <c r="A33" s="304" t="s">
        <v>89</v>
      </c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65"/>
      <c r="AB33" s="265"/>
      <c r="AC33" s="265"/>
    </row>
    <row r="34" spans="1:68" ht="14.25" customHeight="1" x14ac:dyDescent="0.25">
      <c r="A34" s="276" t="s">
        <v>64</v>
      </c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66"/>
      <c r="AB34" s="266"/>
      <c r="AC34" s="266"/>
    </row>
    <row r="35" spans="1:68" ht="27" customHeight="1" x14ac:dyDescent="0.25">
      <c r="A35" s="54" t="s">
        <v>90</v>
      </c>
      <c r="B35" s="54" t="s">
        <v>91</v>
      </c>
      <c r="C35" s="31">
        <v>4301071090</v>
      </c>
      <c r="D35" s="274">
        <v>4620207490075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93</v>
      </c>
      <c r="B36" s="54" t="s">
        <v>94</v>
      </c>
      <c r="C36" s="31">
        <v>4301071092</v>
      </c>
      <c r="D36" s="274">
        <v>4620207490174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74">
        <v>4620207490044</v>
      </c>
      <c r="E37" s="27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38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4"/>
      <c r="R37" s="284"/>
      <c r="S37" s="284"/>
      <c r="T37" s="285"/>
      <c r="U37" s="34"/>
      <c r="V37" s="34"/>
      <c r="W37" s="35" t="s">
        <v>70</v>
      </c>
      <c r="X37" s="270">
        <v>12</v>
      </c>
      <c r="Y37" s="27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292"/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93"/>
      <c r="P38" s="280" t="s">
        <v>73</v>
      </c>
      <c r="Q38" s="281"/>
      <c r="R38" s="281"/>
      <c r="S38" s="281"/>
      <c r="T38" s="281"/>
      <c r="U38" s="281"/>
      <c r="V38" s="282"/>
      <c r="W38" s="37" t="s">
        <v>70</v>
      </c>
      <c r="X38" s="272">
        <f>IFERROR(SUM(X35:X37),"0")</f>
        <v>12</v>
      </c>
      <c r="Y38" s="272">
        <f>IFERROR(SUM(Y35:Y37),"0")</f>
        <v>12</v>
      </c>
      <c r="Z38" s="272">
        <f>IFERROR(IF(Z35="",0,Z35),"0")+IFERROR(IF(Z36="",0,Z36),"0")+IFERROR(IF(Z37="",0,Z37),"0")</f>
        <v>0.186</v>
      </c>
      <c r="AA38" s="273"/>
      <c r="AB38" s="273"/>
      <c r="AC38" s="273"/>
    </row>
    <row r="39" spans="1:68" x14ac:dyDescent="0.2">
      <c r="A39" s="277"/>
      <c r="B39" s="277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93"/>
      <c r="P39" s="280" t="s">
        <v>73</v>
      </c>
      <c r="Q39" s="281"/>
      <c r="R39" s="281"/>
      <c r="S39" s="281"/>
      <c r="T39" s="281"/>
      <c r="U39" s="281"/>
      <c r="V39" s="282"/>
      <c r="W39" s="37" t="s">
        <v>74</v>
      </c>
      <c r="X39" s="272">
        <f>IFERROR(SUMPRODUCT(X35:X37*H35:H37),"0")</f>
        <v>67.199999999999989</v>
      </c>
      <c r="Y39" s="272">
        <f>IFERROR(SUMPRODUCT(Y35:Y37*H35:H37),"0")</f>
        <v>67.199999999999989</v>
      </c>
      <c r="Z39" s="37"/>
      <c r="AA39" s="273"/>
      <c r="AB39" s="273"/>
      <c r="AC39" s="273"/>
    </row>
    <row r="40" spans="1:68" ht="16.5" customHeight="1" x14ac:dyDescent="0.25">
      <c r="A40" s="304" t="s">
        <v>99</v>
      </c>
      <c r="B40" s="277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65"/>
      <c r="AB40" s="265"/>
      <c r="AC40" s="265"/>
    </row>
    <row r="41" spans="1:68" ht="14.25" customHeight="1" x14ac:dyDescent="0.25">
      <c r="A41" s="276" t="s">
        <v>64</v>
      </c>
      <c r="B41" s="277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66"/>
      <c r="AB41" s="266"/>
      <c r="AC41" s="266"/>
    </row>
    <row r="42" spans="1:68" ht="27" customHeight="1" x14ac:dyDescent="0.25">
      <c r="A42" s="54" t="s">
        <v>100</v>
      </c>
      <c r="B42" s="54" t="s">
        <v>101</v>
      </c>
      <c r="C42" s="31">
        <v>4301071044</v>
      </c>
      <c r="D42" s="274">
        <v>4607111039385</v>
      </c>
      <c r="E42" s="27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3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0">
        <v>12</v>
      </c>
      <c r="Y42" s="27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87.6</v>
      </c>
      <c r="BN42" s="67">
        <f>IFERROR(Y42*I42,"0")</f>
        <v>87.6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103</v>
      </c>
      <c r="B43" s="54" t="s">
        <v>104</v>
      </c>
      <c r="C43" s="31">
        <v>4301071031</v>
      </c>
      <c r="D43" s="274">
        <v>4607111038982</v>
      </c>
      <c r="E43" s="27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7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87.431999999999988</v>
      </c>
      <c r="BN43" s="67">
        <f>IFERROR(Y43*I43,"0")</f>
        <v>87.431999999999988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4301071046</v>
      </c>
      <c r="D44" s="274">
        <v>4607111039354</v>
      </c>
      <c r="E44" s="27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85</v>
      </c>
      <c r="M44" s="33" t="s">
        <v>69</v>
      </c>
      <c r="N44" s="33"/>
      <c r="O44" s="32">
        <v>180</v>
      </c>
      <c r="P44" s="3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86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108</v>
      </c>
      <c r="B45" s="54" t="s">
        <v>109</v>
      </c>
      <c r="C45" s="31">
        <v>4301071047</v>
      </c>
      <c r="D45" s="274">
        <v>4607111039330</v>
      </c>
      <c r="E45" s="27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4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4"/>
      <c r="R45" s="284"/>
      <c r="S45" s="284"/>
      <c r="T45" s="285"/>
      <c r="U45" s="34"/>
      <c r="V45" s="34"/>
      <c r="W45" s="35" t="s">
        <v>70</v>
      </c>
      <c r="X45" s="270">
        <v>0</v>
      </c>
      <c r="Y45" s="271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292"/>
      <c r="B46" s="277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93"/>
      <c r="P46" s="280" t="s">
        <v>73</v>
      </c>
      <c r="Q46" s="281"/>
      <c r="R46" s="281"/>
      <c r="S46" s="281"/>
      <c r="T46" s="281"/>
      <c r="U46" s="281"/>
      <c r="V46" s="282"/>
      <c r="W46" s="37" t="s">
        <v>70</v>
      </c>
      <c r="X46" s="272">
        <f>IFERROR(SUM(X42:X45),"0")</f>
        <v>24</v>
      </c>
      <c r="Y46" s="272">
        <f>IFERROR(SUM(Y42:Y45),"0")</f>
        <v>24</v>
      </c>
      <c r="Z46" s="272">
        <f>IFERROR(IF(Z42="",0,Z42),"0")+IFERROR(IF(Z43="",0,Z43),"0")+IFERROR(IF(Z44="",0,Z44),"0")+IFERROR(IF(Z45="",0,Z45),"0")</f>
        <v>0.372</v>
      </c>
      <c r="AA46" s="273"/>
      <c r="AB46" s="273"/>
      <c r="AC46" s="273"/>
    </row>
    <row r="47" spans="1:68" x14ac:dyDescent="0.2">
      <c r="A47" s="277"/>
      <c r="B47" s="277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93"/>
      <c r="P47" s="280" t="s">
        <v>73</v>
      </c>
      <c r="Q47" s="281"/>
      <c r="R47" s="281"/>
      <c r="S47" s="281"/>
      <c r="T47" s="281"/>
      <c r="U47" s="281"/>
      <c r="V47" s="282"/>
      <c r="W47" s="37" t="s">
        <v>74</v>
      </c>
      <c r="X47" s="272">
        <f>IFERROR(SUMPRODUCT(X42:X45*H42:H45),"0")</f>
        <v>168</v>
      </c>
      <c r="Y47" s="272">
        <f>IFERROR(SUMPRODUCT(Y42:Y45*H42:H45),"0")</f>
        <v>168</v>
      </c>
      <c r="Z47" s="37"/>
      <c r="AA47" s="273"/>
      <c r="AB47" s="273"/>
      <c r="AC47" s="273"/>
    </row>
    <row r="48" spans="1:68" ht="16.5" customHeight="1" x14ac:dyDescent="0.25">
      <c r="A48" s="304" t="s">
        <v>110</v>
      </c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65"/>
      <c r="AB48" s="265"/>
      <c r="AC48" s="265"/>
    </row>
    <row r="49" spans="1:68" ht="14.25" customHeight="1" x14ac:dyDescent="0.25">
      <c r="A49" s="276" t="s">
        <v>64</v>
      </c>
      <c r="B49" s="277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7"/>
      <c r="AA49" s="266"/>
      <c r="AB49" s="266"/>
      <c r="AC49" s="266"/>
    </row>
    <row r="50" spans="1:68" ht="16.5" customHeight="1" x14ac:dyDescent="0.25">
      <c r="A50" s="54" t="s">
        <v>111</v>
      </c>
      <c r="B50" s="54" t="s">
        <v>112</v>
      </c>
      <c r="C50" s="31">
        <v>4301071073</v>
      </c>
      <c r="D50" s="274">
        <v>4620207490822</v>
      </c>
      <c r="E50" s="27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4"/>
      <c r="R50" s="284"/>
      <c r="S50" s="284"/>
      <c r="T50" s="285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292"/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93"/>
      <c r="P51" s="280" t="s">
        <v>73</v>
      </c>
      <c r="Q51" s="281"/>
      <c r="R51" s="281"/>
      <c r="S51" s="281"/>
      <c r="T51" s="281"/>
      <c r="U51" s="281"/>
      <c r="V51" s="282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x14ac:dyDescent="0.2">
      <c r="A52" s="277"/>
      <c r="B52" s="277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93"/>
      <c r="P52" s="280" t="s">
        <v>73</v>
      </c>
      <c r="Q52" s="281"/>
      <c r="R52" s="281"/>
      <c r="S52" s="281"/>
      <c r="T52" s="281"/>
      <c r="U52" s="281"/>
      <c r="V52" s="282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customHeight="1" x14ac:dyDescent="0.25">
      <c r="A53" s="276" t="s">
        <v>77</v>
      </c>
      <c r="B53" s="27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  <c r="AA53" s="266"/>
      <c r="AB53" s="266"/>
      <c r="AC53" s="266"/>
    </row>
    <row r="54" spans="1:68" ht="27" customHeight="1" x14ac:dyDescent="0.25">
      <c r="A54" s="54" t="s">
        <v>114</v>
      </c>
      <c r="B54" s="54" t="s">
        <v>115</v>
      </c>
      <c r="C54" s="31">
        <v>4301132194</v>
      </c>
      <c r="D54" s="274">
        <v>4607111039712</v>
      </c>
      <c r="E54" s="27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85</v>
      </c>
      <c r="M54" s="33" t="s">
        <v>69</v>
      </c>
      <c r="N54" s="33"/>
      <c r="O54" s="32">
        <v>365</v>
      </c>
      <c r="P54" s="43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4"/>
      <c r="R54" s="284"/>
      <c r="S54" s="284"/>
      <c r="T54" s="285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86</v>
      </c>
      <c r="AK54" s="71">
        <v>14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292"/>
      <c r="B55" s="277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93"/>
      <c r="P55" s="280" t="s">
        <v>73</v>
      </c>
      <c r="Q55" s="281"/>
      <c r="R55" s="281"/>
      <c r="S55" s="281"/>
      <c r="T55" s="281"/>
      <c r="U55" s="281"/>
      <c r="V55" s="282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x14ac:dyDescent="0.2">
      <c r="A56" s="277"/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93"/>
      <c r="P56" s="280" t="s">
        <v>73</v>
      </c>
      <c r="Q56" s="281"/>
      <c r="R56" s="281"/>
      <c r="S56" s="281"/>
      <c r="T56" s="281"/>
      <c r="U56" s="281"/>
      <c r="V56" s="282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customHeight="1" x14ac:dyDescent="0.25">
      <c r="A57" s="276" t="s">
        <v>117</v>
      </c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  <c r="AA57" s="266"/>
      <c r="AB57" s="266"/>
      <c r="AC57" s="266"/>
    </row>
    <row r="58" spans="1:68" ht="16.5" customHeight="1" x14ac:dyDescent="0.25">
      <c r="A58" s="54" t="s">
        <v>118</v>
      </c>
      <c r="B58" s="54" t="s">
        <v>119</v>
      </c>
      <c r="C58" s="31">
        <v>4301136018</v>
      </c>
      <c r="D58" s="274">
        <v>4607111037008</v>
      </c>
      <c r="E58" s="27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4"/>
      <c r="R58" s="284"/>
      <c r="S58" s="284"/>
      <c r="T58" s="285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121</v>
      </c>
      <c r="B59" s="54" t="s">
        <v>122</v>
      </c>
      <c r="C59" s="31">
        <v>4301136015</v>
      </c>
      <c r="D59" s="274">
        <v>4607111037398</v>
      </c>
      <c r="E59" s="27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4"/>
      <c r="R59" s="284"/>
      <c r="S59" s="284"/>
      <c r="T59" s="285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292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93"/>
      <c r="P60" s="280" t="s">
        <v>73</v>
      </c>
      <c r="Q60" s="281"/>
      <c r="R60" s="281"/>
      <c r="S60" s="281"/>
      <c r="T60" s="281"/>
      <c r="U60" s="281"/>
      <c r="V60" s="282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x14ac:dyDescent="0.2">
      <c r="A61" s="277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93"/>
      <c r="P61" s="280" t="s">
        <v>73</v>
      </c>
      <c r="Q61" s="281"/>
      <c r="R61" s="281"/>
      <c r="S61" s="281"/>
      <c r="T61" s="281"/>
      <c r="U61" s="281"/>
      <c r="V61" s="282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customHeight="1" x14ac:dyDescent="0.25">
      <c r="A62" s="276" t="s">
        <v>123</v>
      </c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66"/>
      <c r="AB62" s="266"/>
      <c r="AC62" s="266"/>
    </row>
    <row r="63" spans="1:68" ht="27" customHeight="1" x14ac:dyDescent="0.25">
      <c r="A63" s="54" t="s">
        <v>124</v>
      </c>
      <c r="B63" s="54" t="s">
        <v>125</v>
      </c>
      <c r="C63" s="31">
        <v>4301135664</v>
      </c>
      <c r="D63" s="274">
        <v>4607111039705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126</v>
      </c>
      <c r="M63" s="33" t="s">
        <v>69</v>
      </c>
      <c r="N63" s="33"/>
      <c r="O63" s="32">
        <v>365</v>
      </c>
      <c r="P63" s="34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4"/>
      <c r="R63" s="284"/>
      <c r="S63" s="284"/>
      <c r="T63" s="285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127</v>
      </c>
      <c r="AK63" s="71">
        <v>140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128</v>
      </c>
      <c r="B64" s="54" t="s">
        <v>129</v>
      </c>
      <c r="C64" s="31">
        <v>4301135665</v>
      </c>
      <c r="D64" s="274">
        <v>4607111039729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126</v>
      </c>
      <c r="M64" s="33" t="s">
        <v>69</v>
      </c>
      <c r="N64" s="33"/>
      <c r="O64" s="32">
        <v>365</v>
      </c>
      <c r="P64" s="4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4"/>
      <c r="R64" s="284"/>
      <c r="S64" s="284"/>
      <c r="T64" s="285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130</v>
      </c>
      <c r="AG64" s="67"/>
      <c r="AJ64" s="71" t="s">
        <v>127</v>
      </c>
      <c r="AK64" s="71">
        <v>140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131</v>
      </c>
      <c r="B65" s="54" t="s">
        <v>132</v>
      </c>
      <c r="C65" s="31">
        <v>4301135702</v>
      </c>
      <c r="D65" s="274">
        <v>4620207490228</v>
      </c>
      <c r="E65" s="27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126</v>
      </c>
      <c r="M65" s="33" t="s">
        <v>69</v>
      </c>
      <c r="N65" s="33"/>
      <c r="O65" s="32">
        <v>365</v>
      </c>
      <c r="P65" s="44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4"/>
      <c r="R65" s="284"/>
      <c r="S65" s="284"/>
      <c r="T65" s="285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130</v>
      </c>
      <c r="AG65" s="67"/>
      <c r="AJ65" s="71" t="s">
        <v>127</v>
      </c>
      <c r="AK65" s="71">
        <v>140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92"/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93"/>
      <c r="P66" s="280" t="s">
        <v>73</v>
      </c>
      <c r="Q66" s="281"/>
      <c r="R66" s="281"/>
      <c r="S66" s="281"/>
      <c r="T66" s="281"/>
      <c r="U66" s="281"/>
      <c r="V66" s="282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x14ac:dyDescent="0.2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93"/>
      <c r="P67" s="280" t="s">
        <v>73</v>
      </c>
      <c r="Q67" s="281"/>
      <c r="R67" s="281"/>
      <c r="S67" s="281"/>
      <c r="T67" s="281"/>
      <c r="U67" s="281"/>
      <c r="V67" s="282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customHeight="1" x14ac:dyDescent="0.25">
      <c r="A68" s="304" t="s">
        <v>133</v>
      </c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65"/>
      <c r="AB68" s="265"/>
      <c r="AC68" s="265"/>
    </row>
    <row r="69" spans="1:68" ht="14.25" customHeight="1" x14ac:dyDescent="0.25">
      <c r="A69" s="276" t="s">
        <v>64</v>
      </c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66"/>
      <c r="AB69" s="266"/>
      <c r="AC69" s="266"/>
    </row>
    <row r="70" spans="1:68" ht="27" customHeight="1" x14ac:dyDescent="0.25">
      <c r="A70" s="54" t="s">
        <v>134</v>
      </c>
      <c r="B70" s="54" t="s">
        <v>135</v>
      </c>
      <c r="C70" s="31">
        <v>4301070977</v>
      </c>
      <c r="D70" s="274">
        <v>4607111037411</v>
      </c>
      <c r="E70" s="27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136</v>
      </c>
      <c r="L70" s="32" t="s">
        <v>85</v>
      </c>
      <c r="M70" s="33" t="s">
        <v>69</v>
      </c>
      <c r="N70" s="33"/>
      <c r="O70" s="32">
        <v>180</v>
      </c>
      <c r="P70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4"/>
      <c r="R70" s="284"/>
      <c r="S70" s="284"/>
      <c r="T70" s="285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137</v>
      </c>
      <c r="AG70" s="67"/>
      <c r="AJ70" s="71" t="s">
        <v>86</v>
      </c>
      <c r="AK70" s="71">
        <v>18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4301070981</v>
      </c>
      <c r="D71" s="274">
        <v>4607111036728</v>
      </c>
      <c r="E71" s="27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4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4"/>
      <c r="R71" s="284"/>
      <c r="S71" s="284"/>
      <c r="T71" s="285"/>
      <c r="U71" s="34"/>
      <c r="V71" s="34"/>
      <c r="W71" s="35" t="s">
        <v>70</v>
      </c>
      <c r="X71" s="270">
        <v>96</v>
      </c>
      <c r="Y71" s="271">
        <f>IFERROR(IF(X71="","",X71),"")</f>
        <v>96</v>
      </c>
      <c r="Z71" s="36">
        <f>IFERROR(IF(X71="","",X71*0.00866),"")</f>
        <v>0.83135999999999988</v>
      </c>
      <c r="AA71" s="56"/>
      <c r="AB71" s="57"/>
      <c r="AC71" s="110" t="s">
        <v>137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500.46719999999993</v>
      </c>
      <c r="BN71" s="67">
        <f>IFERROR(Y71*I71,"0")</f>
        <v>500.46719999999993</v>
      </c>
      <c r="BO71" s="67">
        <f>IFERROR(X71/J71,"0")</f>
        <v>0.66666666666666663</v>
      </c>
      <c r="BP71" s="67">
        <f>IFERROR(Y71/J71,"0")</f>
        <v>0.66666666666666663</v>
      </c>
    </row>
    <row r="72" spans="1:68" x14ac:dyDescent="0.2">
      <c r="A72" s="292"/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93"/>
      <c r="P72" s="280" t="s">
        <v>73</v>
      </c>
      <c r="Q72" s="281"/>
      <c r="R72" s="281"/>
      <c r="S72" s="281"/>
      <c r="T72" s="281"/>
      <c r="U72" s="281"/>
      <c r="V72" s="282"/>
      <c r="W72" s="37" t="s">
        <v>70</v>
      </c>
      <c r="X72" s="272">
        <f>IFERROR(SUM(X70:X71),"0")</f>
        <v>96</v>
      </c>
      <c r="Y72" s="272">
        <f>IFERROR(SUM(Y70:Y71),"0")</f>
        <v>96</v>
      </c>
      <c r="Z72" s="272">
        <f>IFERROR(IF(Z70="",0,Z70),"0")+IFERROR(IF(Z71="",0,Z71),"0")</f>
        <v>0.83135999999999988</v>
      </c>
      <c r="AA72" s="273"/>
      <c r="AB72" s="273"/>
      <c r="AC72" s="273"/>
    </row>
    <row r="73" spans="1:68" x14ac:dyDescent="0.2">
      <c r="A73" s="277"/>
      <c r="B73" s="277"/>
      <c r="C73" s="277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93"/>
      <c r="P73" s="280" t="s">
        <v>73</v>
      </c>
      <c r="Q73" s="281"/>
      <c r="R73" s="281"/>
      <c r="S73" s="281"/>
      <c r="T73" s="281"/>
      <c r="U73" s="281"/>
      <c r="V73" s="282"/>
      <c r="W73" s="37" t="s">
        <v>74</v>
      </c>
      <c r="X73" s="272">
        <f>IFERROR(SUMPRODUCT(X70:X71*H70:H71),"0")</f>
        <v>480</v>
      </c>
      <c r="Y73" s="272">
        <f>IFERROR(SUMPRODUCT(Y70:Y71*H70:H71),"0")</f>
        <v>480</v>
      </c>
      <c r="Z73" s="37"/>
      <c r="AA73" s="273"/>
      <c r="AB73" s="273"/>
      <c r="AC73" s="273"/>
    </row>
    <row r="74" spans="1:68" ht="16.5" customHeight="1" x14ac:dyDescent="0.25">
      <c r="A74" s="304" t="s">
        <v>140</v>
      </c>
      <c r="B74" s="277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65"/>
      <c r="AB74" s="265"/>
      <c r="AC74" s="265"/>
    </row>
    <row r="75" spans="1:68" ht="14.25" customHeight="1" x14ac:dyDescent="0.25">
      <c r="A75" s="276" t="s">
        <v>123</v>
      </c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66"/>
      <c r="AB75" s="266"/>
      <c r="AC75" s="266"/>
    </row>
    <row r="76" spans="1:68" ht="27" customHeight="1" x14ac:dyDescent="0.25">
      <c r="A76" s="54" t="s">
        <v>141</v>
      </c>
      <c r="B76" s="54" t="s">
        <v>142</v>
      </c>
      <c r="C76" s="31">
        <v>4301135574</v>
      </c>
      <c r="D76" s="274">
        <v>4607111033659</v>
      </c>
      <c r="E76" s="27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7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4"/>
      <c r="R76" s="284"/>
      <c r="S76" s="284"/>
      <c r="T76" s="285"/>
      <c r="U76" s="34"/>
      <c r="V76" s="34"/>
      <c r="W76" s="35" t="s">
        <v>70</v>
      </c>
      <c r="X76" s="270">
        <v>14</v>
      </c>
      <c r="Y76" s="271">
        <f>IFERROR(IF(X76="","",X76),"")</f>
        <v>14</v>
      </c>
      <c r="Z76" s="36">
        <f>IFERROR(IF(X76="","",X76*0.01788),"")</f>
        <v>0.25031999999999999</v>
      </c>
      <c r="AA76" s="56"/>
      <c r="AB76" s="57"/>
      <c r="AC76" s="112" t="s">
        <v>143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292"/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93"/>
      <c r="P77" s="280" t="s">
        <v>73</v>
      </c>
      <c r="Q77" s="281"/>
      <c r="R77" s="281"/>
      <c r="S77" s="281"/>
      <c r="T77" s="281"/>
      <c r="U77" s="281"/>
      <c r="V77" s="282"/>
      <c r="W77" s="37" t="s">
        <v>70</v>
      </c>
      <c r="X77" s="272">
        <f>IFERROR(SUM(X76:X76),"0")</f>
        <v>14</v>
      </c>
      <c r="Y77" s="272">
        <f>IFERROR(SUM(Y76:Y76),"0")</f>
        <v>14</v>
      </c>
      <c r="Z77" s="272">
        <f>IFERROR(IF(Z76="",0,Z76),"0")</f>
        <v>0.25031999999999999</v>
      </c>
      <c r="AA77" s="273"/>
      <c r="AB77" s="273"/>
      <c r="AC77" s="273"/>
    </row>
    <row r="78" spans="1:68" x14ac:dyDescent="0.2">
      <c r="A78" s="277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93"/>
      <c r="P78" s="280" t="s">
        <v>73</v>
      </c>
      <c r="Q78" s="281"/>
      <c r="R78" s="281"/>
      <c r="S78" s="281"/>
      <c r="T78" s="281"/>
      <c r="U78" s="281"/>
      <c r="V78" s="282"/>
      <c r="W78" s="37" t="s">
        <v>74</v>
      </c>
      <c r="X78" s="272">
        <f>IFERROR(SUMPRODUCT(X76:X76*H76:H76),"0")</f>
        <v>50.4</v>
      </c>
      <c r="Y78" s="272">
        <f>IFERROR(SUMPRODUCT(Y76:Y76*H76:H76),"0")</f>
        <v>50.4</v>
      </c>
      <c r="Z78" s="37"/>
      <c r="AA78" s="273"/>
      <c r="AB78" s="273"/>
      <c r="AC78" s="273"/>
    </row>
    <row r="79" spans="1:68" ht="16.5" customHeight="1" x14ac:dyDescent="0.25">
      <c r="A79" s="304" t="s">
        <v>144</v>
      </c>
      <c r="B79" s="277"/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  <c r="Z79" s="277"/>
      <c r="AA79" s="265"/>
      <c r="AB79" s="265"/>
      <c r="AC79" s="265"/>
    </row>
    <row r="80" spans="1:68" ht="14.25" customHeight="1" x14ac:dyDescent="0.25">
      <c r="A80" s="276" t="s">
        <v>145</v>
      </c>
      <c r="B80" s="277"/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66"/>
      <c r="AB80" s="266"/>
      <c r="AC80" s="266"/>
    </row>
    <row r="81" spans="1:68" ht="27" customHeight="1" x14ac:dyDescent="0.25">
      <c r="A81" s="54" t="s">
        <v>146</v>
      </c>
      <c r="B81" s="54" t="s">
        <v>147</v>
      </c>
      <c r="C81" s="31">
        <v>4301131047</v>
      </c>
      <c r="D81" s="274">
        <v>4607111034120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2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4"/>
      <c r="R81" s="284"/>
      <c r="S81" s="284"/>
      <c r="T81" s="285"/>
      <c r="U81" s="34"/>
      <c r="V81" s="34"/>
      <c r="W81" s="35" t="s">
        <v>70</v>
      </c>
      <c r="X81" s="270">
        <v>14</v>
      </c>
      <c r="Y81" s="271">
        <f>IFERROR(IF(X81="","",X81),"")</f>
        <v>14</v>
      </c>
      <c r="Z81" s="36">
        <f>IFERROR(IF(X81="","",X81*0.01788),"")</f>
        <v>0.25031999999999999</v>
      </c>
      <c r="AA81" s="56"/>
      <c r="AB81" s="57"/>
      <c r="AC81" s="114" t="s">
        <v>148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customHeight="1" x14ac:dyDescent="0.25">
      <c r="A82" s="54" t="s">
        <v>149</v>
      </c>
      <c r="B82" s="54" t="s">
        <v>150</v>
      </c>
      <c r="C82" s="31">
        <v>4301131046</v>
      </c>
      <c r="D82" s="274">
        <v>4607111034137</v>
      </c>
      <c r="E82" s="27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4"/>
      <c r="R82" s="284"/>
      <c r="S82" s="284"/>
      <c r="T82" s="285"/>
      <c r="U82" s="34"/>
      <c r="V82" s="34"/>
      <c r="W82" s="35" t="s">
        <v>70</v>
      </c>
      <c r="X82" s="270">
        <v>0</v>
      </c>
      <c r="Y82" s="271">
        <f>IFERROR(IF(X82="","",X82),"")</f>
        <v>0</v>
      </c>
      <c r="Z82" s="36">
        <f>IFERROR(IF(X82="","",X82*0.01788),"")</f>
        <v>0</v>
      </c>
      <c r="AA82" s="56"/>
      <c r="AB82" s="57"/>
      <c r="AC82" s="116" t="s">
        <v>151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292"/>
      <c r="B83" s="277"/>
      <c r="C83" s="277"/>
      <c r="D83" s="277"/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93"/>
      <c r="P83" s="280" t="s">
        <v>73</v>
      </c>
      <c r="Q83" s="281"/>
      <c r="R83" s="281"/>
      <c r="S83" s="281"/>
      <c r="T83" s="281"/>
      <c r="U83" s="281"/>
      <c r="V83" s="282"/>
      <c r="W83" s="37" t="s">
        <v>70</v>
      </c>
      <c r="X83" s="272">
        <f>IFERROR(SUM(X81:X82),"0")</f>
        <v>14</v>
      </c>
      <c r="Y83" s="272">
        <f>IFERROR(SUM(Y81:Y82),"0")</f>
        <v>14</v>
      </c>
      <c r="Z83" s="272">
        <f>IFERROR(IF(Z81="",0,Z81),"0")+IFERROR(IF(Z82="",0,Z82),"0")</f>
        <v>0.25031999999999999</v>
      </c>
      <c r="AA83" s="273"/>
      <c r="AB83" s="273"/>
      <c r="AC83" s="273"/>
    </row>
    <row r="84" spans="1:68" x14ac:dyDescent="0.2">
      <c r="A84" s="277"/>
      <c r="B84" s="277"/>
      <c r="C84" s="277"/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93"/>
      <c r="P84" s="280" t="s">
        <v>73</v>
      </c>
      <c r="Q84" s="281"/>
      <c r="R84" s="281"/>
      <c r="S84" s="281"/>
      <c r="T84" s="281"/>
      <c r="U84" s="281"/>
      <c r="V84" s="282"/>
      <c r="W84" s="37" t="s">
        <v>74</v>
      </c>
      <c r="X84" s="272">
        <f>IFERROR(SUMPRODUCT(X81:X82*H81:H82),"0")</f>
        <v>50.4</v>
      </c>
      <c r="Y84" s="272">
        <f>IFERROR(SUMPRODUCT(Y81:Y82*H81:H82),"0")</f>
        <v>50.4</v>
      </c>
      <c r="Z84" s="37"/>
      <c r="AA84" s="273"/>
      <c r="AB84" s="273"/>
      <c r="AC84" s="273"/>
    </row>
    <row r="85" spans="1:68" ht="16.5" customHeight="1" x14ac:dyDescent="0.25">
      <c r="A85" s="304" t="s">
        <v>152</v>
      </c>
      <c r="B85" s="277"/>
      <c r="C85" s="277"/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  <c r="Z85" s="277"/>
      <c r="AA85" s="265"/>
      <c r="AB85" s="265"/>
      <c r="AC85" s="265"/>
    </row>
    <row r="86" spans="1:68" ht="14.25" customHeight="1" x14ac:dyDescent="0.25">
      <c r="A86" s="276" t="s">
        <v>123</v>
      </c>
      <c r="B86" s="277"/>
      <c r="C86" s="277"/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  <c r="Z86" s="277"/>
      <c r="AA86" s="266"/>
      <c r="AB86" s="266"/>
      <c r="AC86" s="266"/>
    </row>
    <row r="87" spans="1:68" ht="27" customHeight="1" x14ac:dyDescent="0.25">
      <c r="A87" s="54" t="s">
        <v>153</v>
      </c>
      <c r="B87" s="54" t="s">
        <v>154</v>
      </c>
      <c r="C87" s="31">
        <v>4301135763</v>
      </c>
      <c r="D87" s="274">
        <v>4620207491027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4"/>
      <c r="R87" s="284"/>
      <c r="S87" s="284"/>
      <c r="T87" s="285"/>
      <c r="U87" s="34"/>
      <c r="V87" s="34"/>
      <c r="W87" s="35" t="s">
        <v>70</v>
      </c>
      <c r="X87" s="270">
        <v>0</v>
      </c>
      <c r="Y87" s="271">
        <f t="shared" ref="Y87:Y92" si="0">IFERROR(IF(X87="","",X87),"")</f>
        <v>0</v>
      </c>
      <c r="Z87" s="36">
        <f t="shared" ref="Z87:Z92" si="1">IFERROR(IF(X87="","",X87*0.01788),"")</f>
        <v>0</v>
      </c>
      <c r="AA87" s="56"/>
      <c r="AB87" s="57"/>
      <c r="AC87" s="118" t="s">
        <v>143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0</v>
      </c>
      <c r="BN87" s="67">
        <f t="shared" ref="BN87:BN92" si="3">IFERROR(Y87*I87,"0")</f>
        <v>0</v>
      </c>
      <c r="BO87" s="67">
        <f t="shared" ref="BO87:BO92" si="4">IFERROR(X87/J87,"0")</f>
        <v>0</v>
      </c>
      <c r="BP87" s="67">
        <f t="shared" ref="BP87:BP92" si="5">IFERROR(Y87/J87,"0")</f>
        <v>0</v>
      </c>
    </row>
    <row r="88" spans="1:68" ht="27" customHeight="1" x14ac:dyDescent="0.25">
      <c r="A88" s="54" t="s">
        <v>155</v>
      </c>
      <c r="B88" s="54" t="s">
        <v>156</v>
      </c>
      <c r="C88" s="31">
        <v>4301135793</v>
      </c>
      <c r="D88" s="274">
        <v>4620207491003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4"/>
      <c r="R88" s="284"/>
      <c r="S88" s="284"/>
      <c r="T88" s="285"/>
      <c r="U88" s="34"/>
      <c r="V88" s="34"/>
      <c r="W88" s="35" t="s">
        <v>70</v>
      </c>
      <c r="X88" s="270">
        <v>14</v>
      </c>
      <c r="Y88" s="271">
        <f t="shared" si="0"/>
        <v>14</v>
      </c>
      <c r="Z88" s="36">
        <f t="shared" si="1"/>
        <v>0.25031999999999999</v>
      </c>
      <c r="AA88" s="56"/>
      <c r="AB88" s="57"/>
      <c r="AC88" s="120" t="s">
        <v>143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50.170400000000001</v>
      </c>
      <c r="BN88" s="67">
        <f t="shared" si="3"/>
        <v>50.170400000000001</v>
      </c>
      <c r="BO88" s="67">
        <f t="shared" si="4"/>
        <v>0.2</v>
      </c>
      <c r="BP88" s="67">
        <f t="shared" si="5"/>
        <v>0.2</v>
      </c>
    </row>
    <row r="89" spans="1:68" ht="27" customHeight="1" x14ac:dyDescent="0.25">
      <c r="A89" s="54" t="s">
        <v>157</v>
      </c>
      <c r="B89" s="54" t="s">
        <v>158</v>
      </c>
      <c r="C89" s="31">
        <v>4301135768</v>
      </c>
      <c r="D89" s="274">
        <v>4620207491034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8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4"/>
      <c r="R89" s="284"/>
      <c r="S89" s="284"/>
      <c r="T89" s="285"/>
      <c r="U89" s="34"/>
      <c r="V89" s="34"/>
      <c r="W89" s="35" t="s">
        <v>70</v>
      </c>
      <c r="X89" s="270">
        <v>14</v>
      </c>
      <c r="Y89" s="271">
        <f t="shared" si="0"/>
        <v>14</v>
      </c>
      <c r="Z89" s="36">
        <f t="shared" si="1"/>
        <v>0.25031999999999999</v>
      </c>
      <c r="AA89" s="56"/>
      <c r="AB89" s="57"/>
      <c r="AC89" s="122" t="s">
        <v>159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50.170400000000001</v>
      </c>
      <c r="BN89" s="67">
        <f t="shared" si="3"/>
        <v>50.170400000000001</v>
      </c>
      <c r="BO89" s="67">
        <f t="shared" si="4"/>
        <v>0.2</v>
      </c>
      <c r="BP89" s="67">
        <f t="shared" si="5"/>
        <v>0.2</v>
      </c>
    </row>
    <row r="90" spans="1:68" ht="27" customHeight="1" x14ac:dyDescent="0.25">
      <c r="A90" s="54" t="s">
        <v>160</v>
      </c>
      <c r="B90" s="54" t="s">
        <v>161</v>
      </c>
      <c r="C90" s="31">
        <v>4301135760</v>
      </c>
      <c r="D90" s="274">
        <v>4620207491010</v>
      </c>
      <c r="E90" s="27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0">
        <v>14</v>
      </c>
      <c r="Y90" s="271">
        <f t="shared" si="0"/>
        <v>14</v>
      </c>
      <c r="Z90" s="36">
        <f t="shared" si="1"/>
        <v>0.25031999999999999</v>
      </c>
      <c r="AA90" s="56"/>
      <c r="AB90" s="57"/>
      <c r="AC90" s="124" t="s">
        <v>143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50.170400000000001</v>
      </c>
      <c r="BN90" s="67">
        <f t="shared" si="3"/>
        <v>50.170400000000001</v>
      </c>
      <c r="BO90" s="67">
        <f t="shared" si="4"/>
        <v>0.2</v>
      </c>
      <c r="BP90" s="67">
        <f t="shared" si="5"/>
        <v>0.2</v>
      </c>
    </row>
    <row r="91" spans="1:68" ht="27" customHeight="1" x14ac:dyDescent="0.25">
      <c r="A91" s="54" t="s">
        <v>162</v>
      </c>
      <c r="B91" s="54" t="s">
        <v>163</v>
      </c>
      <c r="C91" s="31">
        <v>4301135571</v>
      </c>
      <c r="D91" s="274">
        <v>4607111035028</v>
      </c>
      <c r="E91" s="27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0">
        <v>0</v>
      </c>
      <c r="Y91" s="271">
        <f t="shared" si="0"/>
        <v>0</v>
      </c>
      <c r="Z91" s="36">
        <f t="shared" si="1"/>
        <v>0</v>
      </c>
      <c r="AA91" s="56"/>
      <c r="AB91" s="57"/>
      <c r="AC91" s="126" t="s">
        <v>143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164</v>
      </c>
      <c r="B92" s="54" t="s">
        <v>165</v>
      </c>
      <c r="C92" s="31">
        <v>4301135285</v>
      </c>
      <c r="D92" s="274">
        <v>4607111036407</v>
      </c>
      <c r="E92" s="27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3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4"/>
      <c r="R92" s="284"/>
      <c r="S92" s="284"/>
      <c r="T92" s="285"/>
      <c r="U92" s="34"/>
      <c r="V92" s="34"/>
      <c r="W92" s="35" t="s">
        <v>70</v>
      </c>
      <c r="X92" s="270">
        <v>14</v>
      </c>
      <c r="Y92" s="271">
        <f t="shared" si="0"/>
        <v>14</v>
      </c>
      <c r="Z92" s="36">
        <f t="shared" si="1"/>
        <v>0.25031999999999999</v>
      </c>
      <c r="AA92" s="56"/>
      <c r="AB92" s="57"/>
      <c r="AC92" s="128" t="s">
        <v>166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63.408800000000006</v>
      </c>
      <c r="BN92" s="67">
        <f t="shared" si="3"/>
        <v>63.408800000000006</v>
      </c>
      <c r="BO92" s="67">
        <f t="shared" si="4"/>
        <v>0.2</v>
      </c>
      <c r="BP92" s="67">
        <f t="shared" si="5"/>
        <v>0.2</v>
      </c>
    </row>
    <row r="93" spans="1:68" x14ac:dyDescent="0.2">
      <c r="A93" s="292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93"/>
      <c r="P93" s="280" t="s">
        <v>73</v>
      </c>
      <c r="Q93" s="281"/>
      <c r="R93" s="281"/>
      <c r="S93" s="281"/>
      <c r="T93" s="281"/>
      <c r="U93" s="281"/>
      <c r="V93" s="282"/>
      <c r="W93" s="37" t="s">
        <v>70</v>
      </c>
      <c r="X93" s="272">
        <f>IFERROR(SUM(X87:X92),"0")</f>
        <v>56</v>
      </c>
      <c r="Y93" s="272">
        <f>IFERROR(SUM(Y87:Y92),"0")</f>
        <v>56</v>
      </c>
      <c r="Z93" s="272">
        <f>IFERROR(IF(Z87="",0,Z87),"0")+IFERROR(IF(Z88="",0,Z88),"0")+IFERROR(IF(Z89="",0,Z89),"0")+IFERROR(IF(Z90="",0,Z90),"0")+IFERROR(IF(Z91="",0,Z91),"0")+IFERROR(IF(Z92="",0,Z92),"0")</f>
        <v>1.0012799999999999</v>
      </c>
      <c r="AA93" s="273"/>
      <c r="AB93" s="273"/>
      <c r="AC93" s="273"/>
    </row>
    <row r="94" spans="1:68" x14ac:dyDescent="0.2">
      <c r="A94" s="277"/>
      <c r="B94" s="277"/>
      <c r="C94" s="277"/>
      <c r="D94" s="277"/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93"/>
      <c r="P94" s="280" t="s">
        <v>73</v>
      </c>
      <c r="Q94" s="281"/>
      <c r="R94" s="281"/>
      <c r="S94" s="281"/>
      <c r="T94" s="281"/>
      <c r="U94" s="281"/>
      <c r="V94" s="282"/>
      <c r="W94" s="37" t="s">
        <v>74</v>
      </c>
      <c r="X94" s="272">
        <f>IFERROR(SUMPRODUCT(X87:X92*H87:H92),"0")</f>
        <v>179.76000000000002</v>
      </c>
      <c r="Y94" s="272">
        <f>IFERROR(SUMPRODUCT(Y87:Y92*H87:H92),"0")</f>
        <v>179.76000000000002</v>
      </c>
      <c r="Z94" s="37"/>
      <c r="AA94" s="273"/>
      <c r="AB94" s="273"/>
      <c r="AC94" s="273"/>
    </row>
    <row r="95" spans="1:68" ht="16.5" customHeight="1" x14ac:dyDescent="0.25">
      <c r="A95" s="304" t="s">
        <v>167</v>
      </c>
      <c r="B95" s="277"/>
      <c r="C95" s="277"/>
      <c r="D95" s="277"/>
      <c r="E95" s="277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  <c r="Z95" s="277"/>
      <c r="AA95" s="265"/>
      <c r="AB95" s="265"/>
      <c r="AC95" s="265"/>
    </row>
    <row r="96" spans="1:68" ht="14.25" customHeight="1" x14ac:dyDescent="0.25">
      <c r="A96" s="276" t="s">
        <v>117</v>
      </c>
      <c r="B96" s="277"/>
      <c r="C96" s="277"/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  <c r="Z96" s="277"/>
      <c r="AA96" s="266"/>
      <c r="AB96" s="266"/>
      <c r="AC96" s="266"/>
    </row>
    <row r="97" spans="1:68" ht="27" customHeight="1" x14ac:dyDescent="0.25">
      <c r="A97" s="54" t="s">
        <v>168</v>
      </c>
      <c r="B97" s="54" t="s">
        <v>169</v>
      </c>
      <c r="C97" s="31">
        <v>4301136070</v>
      </c>
      <c r="D97" s="274">
        <v>4607025784012</v>
      </c>
      <c r="E97" s="27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3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4"/>
      <c r="R97" s="284"/>
      <c r="S97" s="284"/>
      <c r="T97" s="285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IFERROR(IF(X97="","",X97*0.00936),"")</f>
        <v>0</v>
      </c>
      <c r="AA97" s="56"/>
      <c r="AB97" s="57"/>
      <c r="AC97" s="130" t="s">
        <v>170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4301136079</v>
      </c>
      <c r="D98" s="274">
        <v>4607025784319</v>
      </c>
      <c r="E98" s="27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41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4"/>
      <c r="R98" s="284"/>
      <c r="S98" s="284"/>
      <c r="T98" s="285"/>
      <c r="U98" s="34"/>
      <c r="V98" s="34"/>
      <c r="W98" s="35" t="s">
        <v>70</v>
      </c>
      <c r="X98" s="270">
        <v>14</v>
      </c>
      <c r="Y98" s="271">
        <f>IFERROR(IF(X98="","",X98),"")</f>
        <v>14</v>
      </c>
      <c r="Z98" s="36">
        <f>IFERROR(IF(X98="","",X98*0.01788),"")</f>
        <v>0.25031999999999999</v>
      </c>
      <c r="AA98" s="56"/>
      <c r="AB98" s="57"/>
      <c r="AC98" s="132" t="s">
        <v>143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59.415999999999997</v>
      </c>
      <c r="BN98" s="67">
        <f>IFERROR(Y98*I98,"0")</f>
        <v>59.415999999999997</v>
      </c>
      <c r="BO98" s="67">
        <f>IFERROR(X98/J98,"0")</f>
        <v>0.2</v>
      </c>
      <c r="BP98" s="67">
        <f>IFERROR(Y98/J98,"0")</f>
        <v>0.2</v>
      </c>
    </row>
    <row r="99" spans="1:68" x14ac:dyDescent="0.2">
      <c r="A99" s="292"/>
      <c r="B99" s="277"/>
      <c r="C99" s="277"/>
      <c r="D99" s="277"/>
      <c r="E99" s="277"/>
      <c r="F99" s="277"/>
      <c r="G99" s="277"/>
      <c r="H99" s="277"/>
      <c r="I99" s="277"/>
      <c r="J99" s="277"/>
      <c r="K99" s="277"/>
      <c r="L99" s="277"/>
      <c r="M99" s="277"/>
      <c r="N99" s="277"/>
      <c r="O99" s="293"/>
      <c r="P99" s="280" t="s">
        <v>73</v>
      </c>
      <c r="Q99" s="281"/>
      <c r="R99" s="281"/>
      <c r="S99" s="281"/>
      <c r="T99" s="281"/>
      <c r="U99" s="281"/>
      <c r="V99" s="282"/>
      <c r="W99" s="37" t="s">
        <v>70</v>
      </c>
      <c r="X99" s="272">
        <f>IFERROR(SUM(X97:X98),"0")</f>
        <v>14</v>
      </c>
      <c r="Y99" s="272">
        <f>IFERROR(SUM(Y97:Y98),"0")</f>
        <v>14</v>
      </c>
      <c r="Z99" s="272">
        <f>IFERROR(IF(Z97="",0,Z97),"0")+IFERROR(IF(Z98="",0,Z98),"0")</f>
        <v>0.25031999999999999</v>
      </c>
      <c r="AA99" s="273"/>
      <c r="AB99" s="273"/>
      <c r="AC99" s="273"/>
    </row>
    <row r="100" spans="1:68" x14ac:dyDescent="0.2">
      <c r="A100" s="277"/>
      <c r="B100" s="277"/>
      <c r="C100" s="277"/>
      <c r="D100" s="277"/>
      <c r="E100" s="277"/>
      <c r="F100" s="277"/>
      <c r="G100" s="277"/>
      <c r="H100" s="277"/>
      <c r="I100" s="277"/>
      <c r="J100" s="277"/>
      <c r="K100" s="277"/>
      <c r="L100" s="277"/>
      <c r="M100" s="277"/>
      <c r="N100" s="277"/>
      <c r="O100" s="293"/>
      <c r="P100" s="280" t="s">
        <v>73</v>
      </c>
      <c r="Q100" s="281"/>
      <c r="R100" s="281"/>
      <c r="S100" s="281"/>
      <c r="T100" s="281"/>
      <c r="U100" s="281"/>
      <c r="V100" s="282"/>
      <c r="W100" s="37" t="s">
        <v>74</v>
      </c>
      <c r="X100" s="272">
        <f>IFERROR(SUMPRODUCT(X97:X98*H97:H98),"0")</f>
        <v>50.4</v>
      </c>
      <c r="Y100" s="272">
        <f>IFERROR(SUMPRODUCT(Y97:Y98*H97:H98),"0")</f>
        <v>50.4</v>
      </c>
      <c r="Z100" s="37"/>
      <c r="AA100" s="273"/>
      <c r="AB100" s="273"/>
      <c r="AC100" s="273"/>
    </row>
    <row r="101" spans="1:68" ht="16.5" customHeight="1" x14ac:dyDescent="0.25">
      <c r="A101" s="304" t="s">
        <v>173</v>
      </c>
      <c r="B101" s="277"/>
      <c r="C101" s="277"/>
      <c r="D101" s="277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65"/>
      <c r="AB101" s="265"/>
      <c r="AC101" s="265"/>
    </row>
    <row r="102" spans="1:68" ht="14.25" customHeight="1" x14ac:dyDescent="0.25">
      <c r="A102" s="276" t="s">
        <v>64</v>
      </c>
      <c r="B102" s="277"/>
      <c r="C102" s="277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66"/>
      <c r="AB102" s="266"/>
      <c r="AC102" s="266"/>
    </row>
    <row r="103" spans="1:68" ht="27" customHeight="1" x14ac:dyDescent="0.25">
      <c r="A103" s="54" t="s">
        <v>174</v>
      </c>
      <c r="B103" s="54" t="s">
        <v>175</v>
      </c>
      <c r="C103" s="31">
        <v>4301071074</v>
      </c>
      <c r="D103" s="274">
        <v>4620207491157</v>
      </c>
      <c r="E103" s="27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33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4"/>
      <c r="R103" s="284"/>
      <c r="S103" s="284"/>
      <c r="T103" s="285"/>
      <c r="U103" s="34"/>
      <c r="V103" s="34"/>
      <c r="W103" s="35" t="s">
        <v>70</v>
      </c>
      <c r="X103" s="270">
        <v>0</v>
      </c>
      <c r="Y103" s="271">
        <f t="shared" ref="Y103:Y109" si="6">IFERROR(IF(X103="","",X103),"")</f>
        <v>0</v>
      </c>
      <c r="Z103" s="36">
        <f t="shared" ref="Z103:Z109" si="7">IFERROR(IF(X103="","",X103*0.0155),"")</f>
        <v>0</v>
      </c>
      <c r="AA103" s="56"/>
      <c r="AB103" s="57"/>
      <c r="AC103" s="134" t="s">
        <v>176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0</v>
      </c>
      <c r="BN103" s="67">
        <f t="shared" ref="BN103:BN109" si="9">IFERROR(Y103*I103,"0")</f>
        <v>0</v>
      </c>
      <c r="BO103" s="67">
        <f t="shared" ref="BO103:BO109" si="10">IFERROR(X103/J103,"0")</f>
        <v>0</v>
      </c>
      <c r="BP103" s="67">
        <f t="shared" ref="BP103:BP109" si="11">IFERROR(Y103/J103,"0")</f>
        <v>0</v>
      </c>
    </row>
    <row r="104" spans="1:68" ht="27" customHeight="1" x14ac:dyDescent="0.25">
      <c r="A104" s="54" t="s">
        <v>177</v>
      </c>
      <c r="B104" s="54" t="s">
        <v>178</v>
      </c>
      <c r="C104" s="31">
        <v>4301071051</v>
      </c>
      <c r="D104" s="274">
        <v>4607111039262</v>
      </c>
      <c r="E104" s="27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2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4"/>
      <c r="R104" s="284"/>
      <c r="S104" s="284"/>
      <c r="T104" s="285"/>
      <c r="U104" s="34"/>
      <c r="V104" s="34"/>
      <c r="W104" s="35" t="s">
        <v>70</v>
      </c>
      <c r="X104" s="270">
        <v>0</v>
      </c>
      <c r="Y104" s="271">
        <f t="shared" si="6"/>
        <v>0</v>
      </c>
      <c r="Z104" s="36">
        <f t="shared" si="7"/>
        <v>0</v>
      </c>
      <c r="AA104" s="56"/>
      <c r="AB104" s="57"/>
      <c r="AC104" s="136" t="s">
        <v>137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ht="27" customHeight="1" x14ac:dyDescent="0.25">
      <c r="A105" s="54" t="s">
        <v>179</v>
      </c>
      <c r="B105" s="54" t="s">
        <v>180</v>
      </c>
      <c r="C105" s="31">
        <v>4301071038</v>
      </c>
      <c r="D105" s="274">
        <v>4607111039248</v>
      </c>
      <c r="E105" s="27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2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4"/>
      <c r="R105" s="284"/>
      <c r="S105" s="284"/>
      <c r="T105" s="285"/>
      <c r="U105" s="34"/>
      <c r="V105" s="34"/>
      <c r="W105" s="35" t="s">
        <v>70</v>
      </c>
      <c r="X105" s="270">
        <v>24</v>
      </c>
      <c r="Y105" s="271">
        <f t="shared" si="6"/>
        <v>24</v>
      </c>
      <c r="Z105" s="36">
        <f t="shared" si="7"/>
        <v>0.372</v>
      </c>
      <c r="AA105" s="56"/>
      <c r="AB105" s="57"/>
      <c r="AC105" s="138" t="s">
        <v>137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175.2</v>
      </c>
      <c r="BN105" s="67">
        <f t="shared" si="9"/>
        <v>175.2</v>
      </c>
      <c r="BO105" s="67">
        <f t="shared" si="10"/>
        <v>0.2857142857142857</v>
      </c>
      <c r="BP105" s="67">
        <f t="shared" si="11"/>
        <v>0.2857142857142857</v>
      </c>
    </row>
    <row r="106" spans="1:68" ht="27" customHeight="1" x14ac:dyDescent="0.25">
      <c r="A106" s="54" t="s">
        <v>181</v>
      </c>
      <c r="B106" s="54" t="s">
        <v>182</v>
      </c>
      <c r="C106" s="31">
        <v>4301070979</v>
      </c>
      <c r="D106" s="274">
        <v>4607111037145</v>
      </c>
      <c r="E106" s="27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183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184</v>
      </c>
      <c r="B107" s="54" t="s">
        <v>185</v>
      </c>
      <c r="C107" s="31">
        <v>4301071049</v>
      </c>
      <c r="D107" s="274">
        <v>4607111039293</v>
      </c>
      <c r="E107" s="27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3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0">
        <v>0</v>
      </c>
      <c r="Y107" s="271">
        <f t="shared" si="6"/>
        <v>0</v>
      </c>
      <c r="Z107" s="36">
        <f t="shared" si="7"/>
        <v>0</v>
      </c>
      <c r="AA107" s="56"/>
      <c r="AB107" s="57"/>
      <c r="AC107" s="142" t="s">
        <v>137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186</v>
      </c>
      <c r="B108" s="54" t="s">
        <v>187</v>
      </c>
      <c r="C108" s="31">
        <v>4301071039</v>
      </c>
      <c r="D108" s="274">
        <v>4607111039279</v>
      </c>
      <c r="E108" s="27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137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customHeight="1" x14ac:dyDescent="0.25">
      <c r="A109" s="54" t="s">
        <v>188</v>
      </c>
      <c r="B109" s="54" t="s">
        <v>189</v>
      </c>
      <c r="C109" s="31">
        <v>4301070978</v>
      </c>
      <c r="D109" s="274">
        <v>4607111037435</v>
      </c>
      <c r="E109" s="27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190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92"/>
      <c r="B110" s="277"/>
      <c r="C110" s="277"/>
      <c r="D110" s="277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93"/>
      <c r="P110" s="280" t="s">
        <v>73</v>
      </c>
      <c r="Q110" s="281"/>
      <c r="R110" s="281"/>
      <c r="S110" s="281"/>
      <c r="T110" s="281"/>
      <c r="U110" s="281"/>
      <c r="V110" s="282"/>
      <c r="W110" s="37" t="s">
        <v>70</v>
      </c>
      <c r="X110" s="272">
        <f>IFERROR(SUM(X103:X109),"0")</f>
        <v>24</v>
      </c>
      <c r="Y110" s="272">
        <f>IFERROR(SUM(Y103:Y109),"0")</f>
        <v>24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0.372</v>
      </c>
      <c r="AA110" s="273"/>
      <c r="AB110" s="273"/>
      <c r="AC110" s="273"/>
    </row>
    <row r="111" spans="1:68" x14ac:dyDescent="0.2">
      <c r="A111" s="277"/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93"/>
      <c r="P111" s="280" t="s">
        <v>73</v>
      </c>
      <c r="Q111" s="281"/>
      <c r="R111" s="281"/>
      <c r="S111" s="281"/>
      <c r="T111" s="281"/>
      <c r="U111" s="281"/>
      <c r="V111" s="282"/>
      <c r="W111" s="37" t="s">
        <v>74</v>
      </c>
      <c r="X111" s="272">
        <f>IFERROR(SUMPRODUCT(X103:X109*H103:H109),"0")</f>
        <v>168</v>
      </c>
      <c r="Y111" s="272">
        <f>IFERROR(SUMPRODUCT(Y103:Y109*H103:H109),"0")</f>
        <v>168</v>
      </c>
      <c r="Z111" s="37"/>
      <c r="AA111" s="273"/>
      <c r="AB111" s="273"/>
      <c r="AC111" s="273"/>
    </row>
    <row r="112" spans="1:68" ht="14.25" customHeight="1" x14ac:dyDescent="0.25">
      <c r="A112" s="276" t="s">
        <v>123</v>
      </c>
      <c r="B112" s="277"/>
      <c r="C112" s="277"/>
      <c r="D112" s="277"/>
      <c r="E112" s="277"/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277"/>
      <c r="V112" s="277"/>
      <c r="W112" s="277"/>
      <c r="X112" s="277"/>
      <c r="Y112" s="277"/>
      <c r="Z112" s="277"/>
      <c r="AA112" s="266"/>
      <c r="AB112" s="266"/>
      <c r="AC112" s="266"/>
    </row>
    <row r="113" spans="1:68" ht="27" customHeight="1" x14ac:dyDescent="0.25">
      <c r="A113" s="54" t="s">
        <v>191</v>
      </c>
      <c r="B113" s="54" t="s">
        <v>192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36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4"/>
      <c r="R113" s="284"/>
      <c r="S113" s="284"/>
      <c r="T113" s="285"/>
      <c r="U113" s="34"/>
      <c r="V113" s="34"/>
      <c r="W113" s="35" t="s">
        <v>70</v>
      </c>
      <c r="X113" s="270">
        <v>14</v>
      </c>
      <c r="Y113" s="27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46.810400000000001</v>
      </c>
      <c r="BN113" s="67">
        <f>IFERROR(Y113*I113,"0")</f>
        <v>46.810400000000001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292"/>
      <c r="B114" s="277"/>
      <c r="C114" s="277"/>
      <c r="D114" s="277"/>
      <c r="E114" s="277"/>
      <c r="F114" s="277"/>
      <c r="G114" s="277"/>
      <c r="H114" s="277"/>
      <c r="I114" s="277"/>
      <c r="J114" s="277"/>
      <c r="K114" s="277"/>
      <c r="L114" s="277"/>
      <c r="M114" s="277"/>
      <c r="N114" s="277"/>
      <c r="O114" s="293"/>
      <c r="P114" s="280" t="s">
        <v>73</v>
      </c>
      <c r="Q114" s="281"/>
      <c r="R114" s="281"/>
      <c r="S114" s="281"/>
      <c r="T114" s="281"/>
      <c r="U114" s="281"/>
      <c r="V114" s="282"/>
      <c r="W114" s="37" t="s">
        <v>70</v>
      </c>
      <c r="X114" s="272">
        <f>IFERROR(SUM(X113:X113),"0")</f>
        <v>14</v>
      </c>
      <c r="Y114" s="272">
        <f>IFERROR(SUM(Y113:Y113),"0")</f>
        <v>14</v>
      </c>
      <c r="Z114" s="272">
        <f>IFERROR(IF(Z113="",0,Z113),"0")</f>
        <v>0.25031999999999999</v>
      </c>
      <c r="AA114" s="273"/>
      <c r="AB114" s="273"/>
      <c r="AC114" s="273"/>
    </row>
    <row r="115" spans="1:68" x14ac:dyDescent="0.2">
      <c r="A115" s="277"/>
      <c r="B115" s="277"/>
      <c r="C115" s="277"/>
      <c r="D115" s="277"/>
      <c r="E115" s="277"/>
      <c r="F115" s="277"/>
      <c r="G115" s="277"/>
      <c r="H115" s="277"/>
      <c r="I115" s="277"/>
      <c r="J115" s="277"/>
      <c r="K115" s="277"/>
      <c r="L115" s="277"/>
      <c r="M115" s="277"/>
      <c r="N115" s="277"/>
      <c r="O115" s="293"/>
      <c r="P115" s="280" t="s">
        <v>73</v>
      </c>
      <c r="Q115" s="281"/>
      <c r="R115" s="281"/>
      <c r="S115" s="281"/>
      <c r="T115" s="281"/>
      <c r="U115" s="281"/>
      <c r="V115" s="282"/>
      <c r="W115" s="37" t="s">
        <v>74</v>
      </c>
      <c r="X115" s="272">
        <f>IFERROR(SUMPRODUCT(X113:X113*H113:H113),"0")</f>
        <v>36.96</v>
      </c>
      <c r="Y115" s="272">
        <f>IFERROR(SUMPRODUCT(Y113:Y113*H113:H113),"0")</f>
        <v>36.96</v>
      </c>
      <c r="Z115" s="37"/>
      <c r="AA115" s="273"/>
      <c r="AB115" s="273"/>
      <c r="AC115" s="273"/>
    </row>
    <row r="116" spans="1:68" ht="14.25" customHeight="1" x14ac:dyDescent="0.25">
      <c r="A116" s="276" t="s">
        <v>194</v>
      </c>
      <c r="B116" s="277"/>
      <c r="C116" s="277"/>
      <c r="D116" s="277"/>
      <c r="E116" s="277"/>
      <c r="F116" s="277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277"/>
      <c r="V116" s="277"/>
      <c r="W116" s="277"/>
      <c r="X116" s="277"/>
      <c r="Y116" s="277"/>
      <c r="Z116" s="277"/>
      <c r="AA116" s="266"/>
      <c r="AB116" s="266"/>
      <c r="AC116" s="266"/>
    </row>
    <row r="117" spans="1:68" ht="27" customHeight="1" x14ac:dyDescent="0.25">
      <c r="A117" s="54" t="s">
        <v>195</v>
      </c>
      <c r="B117" s="54" t="s">
        <v>196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56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4"/>
      <c r="R117" s="284"/>
      <c r="S117" s="284"/>
      <c r="T117" s="285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197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92"/>
      <c r="B118" s="277"/>
      <c r="C118" s="277"/>
      <c r="D118" s="277"/>
      <c r="E118" s="277"/>
      <c r="F118" s="277"/>
      <c r="G118" s="277"/>
      <c r="H118" s="277"/>
      <c r="I118" s="277"/>
      <c r="J118" s="277"/>
      <c r="K118" s="277"/>
      <c r="L118" s="277"/>
      <c r="M118" s="277"/>
      <c r="N118" s="277"/>
      <c r="O118" s="293"/>
      <c r="P118" s="280" t="s">
        <v>73</v>
      </c>
      <c r="Q118" s="281"/>
      <c r="R118" s="281"/>
      <c r="S118" s="281"/>
      <c r="T118" s="281"/>
      <c r="U118" s="281"/>
      <c r="V118" s="282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x14ac:dyDescent="0.2">
      <c r="A119" s="277"/>
      <c r="B119" s="277"/>
      <c r="C119" s="277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7"/>
      <c r="O119" s="293"/>
      <c r="P119" s="280" t="s">
        <v>73</v>
      </c>
      <c r="Q119" s="281"/>
      <c r="R119" s="281"/>
      <c r="S119" s="281"/>
      <c r="T119" s="281"/>
      <c r="U119" s="281"/>
      <c r="V119" s="282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customHeight="1" x14ac:dyDescent="0.25">
      <c r="A120" s="304" t="s">
        <v>198</v>
      </c>
      <c r="B120" s="277"/>
      <c r="C120" s="277"/>
      <c r="D120" s="277"/>
      <c r="E120" s="277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277"/>
      <c r="V120" s="277"/>
      <c r="W120" s="277"/>
      <c r="X120" s="277"/>
      <c r="Y120" s="277"/>
      <c r="Z120" s="277"/>
      <c r="AA120" s="265"/>
      <c r="AB120" s="265"/>
      <c r="AC120" s="265"/>
    </row>
    <row r="121" spans="1:68" ht="14.25" customHeight="1" x14ac:dyDescent="0.25">
      <c r="A121" s="276" t="s">
        <v>123</v>
      </c>
      <c r="B121" s="277"/>
      <c r="C121" s="277"/>
      <c r="D121" s="277"/>
      <c r="E121" s="277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277"/>
      <c r="V121" s="277"/>
      <c r="W121" s="277"/>
      <c r="X121" s="277"/>
      <c r="Y121" s="277"/>
      <c r="Z121" s="277"/>
      <c r="AA121" s="266"/>
      <c r="AB121" s="266"/>
      <c r="AC121" s="266"/>
    </row>
    <row r="122" spans="1:68" ht="27" customHeight="1" x14ac:dyDescent="0.25">
      <c r="A122" s="54" t="s">
        <v>199</v>
      </c>
      <c r="B122" s="54" t="s">
        <v>200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7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4"/>
      <c r="R122" s="284"/>
      <c r="S122" s="284"/>
      <c r="T122" s="285"/>
      <c r="U122" s="34"/>
      <c r="V122" s="34"/>
      <c r="W122" s="35" t="s">
        <v>70</v>
      </c>
      <c r="X122" s="270">
        <v>14</v>
      </c>
      <c r="Y122" s="27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52" t="s">
        <v>201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202</v>
      </c>
      <c r="B123" s="54" t="s">
        <v>203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126</v>
      </c>
      <c r="M123" s="33" t="s">
        <v>69</v>
      </c>
      <c r="N123" s="33"/>
      <c r="O123" s="32">
        <v>180</v>
      </c>
      <c r="P123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4"/>
      <c r="R123" s="284"/>
      <c r="S123" s="284"/>
      <c r="T123" s="285"/>
      <c r="U123" s="34"/>
      <c r="V123" s="34"/>
      <c r="W123" s="35" t="s">
        <v>70</v>
      </c>
      <c r="X123" s="270">
        <v>14</v>
      </c>
      <c r="Y123" s="271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54" t="s">
        <v>143</v>
      </c>
      <c r="AG123" s="67"/>
      <c r="AJ123" s="71" t="s">
        <v>127</v>
      </c>
      <c r="AK123" s="71">
        <v>70</v>
      </c>
      <c r="BB123" s="155" t="s">
        <v>82</v>
      </c>
      <c r="BM123" s="67">
        <f>IFERROR(X123*I123,"0")</f>
        <v>51.850399999999993</v>
      </c>
      <c r="BN123" s="67">
        <f>IFERROR(Y123*I123,"0")</f>
        <v>51.850399999999993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292"/>
      <c r="B124" s="277"/>
      <c r="C124" s="277"/>
      <c r="D124" s="277"/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93"/>
      <c r="P124" s="280" t="s">
        <v>73</v>
      </c>
      <c r="Q124" s="281"/>
      <c r="R124" s="281"/>
      <c r="S124" s="281"/>
      <c r="T124" s="281"/>
      <c r="U124" s="281"/>
      <c r="V124" s="282"/>
      <c r="W124" s="37" t="s">
        <v>70</v>
      </c>
      <c r="X124" s="272">
        <f>IFERROR(SUM(X122:X123),"0")</f>
        <v>28</v>
      </c>
      <c r="Y124" s="272">
        <f>IFERROR(SUM(Y122:Y123),"0")</f>
        <v>28</v>
      </c>
      <c r="Z124" s="272">
        <f>IFERROR(IF(Z122="",0,Z122),"0")+IFERROR(IF(Z123="",0,Z123),"0")</f>
        <v>0.50063999999999997</v>
      </c>
      <c r="AA124" s="273"/>
      <c r="AB124" s="273"/>
      <c r="AC124" s="273"/>
    </row>
    <row r="125" spans="1:68" x14ac:dyDescent="0.2">
      <c r="A125" s="277"/>
      <c r="B125" s="277"/>
      <c r="C125" s="277"/>
      <c r="D125" s="277"/>
      <c r="E125" s="277"/>
      <c r="F125" s="277"/>
      <c r="G125" s="277"/>
      <c r="H125" s="277"/>
      <c r="I125" s="277"/>
      <c r="J125" s="277"/>
      <c r="K125" s="277"/>
      <c r="L125" s="277"/>
      <c r="M125" s="277"/>
      <c r="N125" s="277"/>
      <c r="O125" s="293"/>
      <c r="P125" s="280" t="s">
        <v>73</v>
      </c>
      <c r="Q125" s="281"/>
      <c r="R125" s="281"/>
      <c r="S125" s="281"/>
      <c r="T125" s="281"/>
      <c r="U125" s="281"/>
      <c r="V125" s="282"/>
      <c r="W125" s="37" t="s">
        <v>74</v>
      </c>
      <c r="X125" s="272">
        <f>IFERROR(SUMPRODUCT(X122:X123*H122:H123),"0")</f>
        <v>84</v>
      </c>
      <c r="Y125" s="272">
        <f>IFERROR(SUMPRODUCT(Y122:Y123*H122:H123),"0")</f>
        <v>84</v>
      </c>
      <c r="Z125" s="37"/>
      <c r="AA125" s="273"/>
      <c r="AB125" s="273"/>
      <c r="AC125" s="273"/>
    </row>
    <row r="126" spans="1:68" ht="16.5" customHeight="1" x14ac:dyDescent="0.25">
      <c r="A126" s="304" t="s">
        <v>204</v>
      </c>
      <c r="B126" s="277"/>
      <c r="C126" s="277"/>
      <c r="D126" s="277"/>
      <c r="E126" s="277"/>
      <c r="F126" s="277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277"/>
      <c r="V126" s="277"/>
      <c r="W126" s="277"/>
      <c r="X126" s="277"/>
      <c r="Y126" s="277"/>
      <c r="Z126" s="277"/>
      <c r="AA126" s="265"/>
      <c r="AB126" s="265"/>
      <c r="AC126" s="265"/>
    </row>
    <row r="127" spans="1:68" ht="14.25" customHeight="1" x14ac:dyDescent="0.25">
      <c r="A127" s="276" t="s">
        <v>123</v>
      </c>
      <c r="B127" s="277"/>
      <c r="C127" s="277"/>
      <c r="D127" s="277"/>
      <c r="E127" s="277"/>
      <c r="F127" s="277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277"/>
      <c r="V127" s="277"/>
      <c r="W127" s="277"/>
      <c r="X127" s="277"/>
      <c r="Y127" s="277"/>
      <c r="Z127" s="277"/>
      <c r="AA127" s="266"/>
      <c r="AB127" s="266"/>
      <c r="AC127" s="266"/>
    </row>
    <row r="128" spans="1:68" ht="27" customHeight="1" x14ac:dyDescent="0.25">
      <c r="A128" s="54" t="s">
        <v>205</v>
      </c>
      <c r="B128" s="54" t="s">
        <v>206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36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4"/>
      <c r="R128" s="284"/>
      <c r="S128" s="284"/>
      <c r="T128" s="285"/>
      <c r="U128" s="34"/>
      <c r="V128" s="34"/>
      <c r="W128" s="35" t="s">
        <v>70</v>
      </c>
      <c r="X128" s="270">
        <v>14</v>
      </c>
      <c r="Y128" s="271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52.472000000000001</v>
      </c>
      <c r="BN128" s="67">
        <f>IFERROR(Y128*I128,"0")</f>
        <v>52.472000000000001</v>
      </c>
      <c r="BO128" s="67">
        <f>IFERROR(X128/J128,"0")</f>
        <v>0.2</v>
      </c>
      <c r="BP128" s="67">
        <f>IFERROR(Y128/J128,"0")</f>
        <v>0.2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34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4"/>
      <c r="R129" s="284"/>
      <c r="S129" s="284"/>
      <c r="T129" s="285"/>
      <c r="U129" s="34"/>
      <c r="V129" s="34"/>
      <c r="W129" s="35" t="s">
        <v>70</v>
      </c>
      <c r="X129" s="270">
        <v>14</v>
      </c>
      <c r="Y129" s="27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292"/>
      <c r="B130" s="277"/>
      <c r="C130" s="277"/>
      <c r="D130" s="277"/>
      <c r="E130" s="277"/>
      <c r="F130" s="277"/>
      <c r="G130" s="277"/>
      <c r="H130" s="277"/>
      <c r="I130" s="277"/>
      <c r="J130" s="277"/>
      <c r="K130" s="277"/>
      <c r="L130" s="277"/>
      <c r="M130" s="277"/>
      <c r="N130" s="277"/>
      <c r="O130" s="293"/>
      <c r="P130" s="280" t="s">
        <v>73</v>
      </c>
      <c r="Q130" s="281"/>
      <c r="R130" s="281"/>
      <c r="S130" s="281"/>
      <c r="T130" s="281"/>
      <c r="U130" s="281"/>
      <c r="V130" s="282"/>
      <c r="W130" s="37" t="s">
        <v>70</v>
      </c>
      <c r="X130" s="272">
        <f>IFERROR(SUM(X128:X129),"0")</f>
        <v>28</v>
      </c>
      <c r="Y130" s="272">
        <f>IFERROR(SUM(Y128:Y129),"0")</f>
        <v>28</v>
      </c>
      <c r="Z130" s="272">
        <f>IFERROR(IF(Z128="",0,Z128),"0")+IFERROR(IF(Z129="",0,Z129),"0")</f>
        <v>0.50063999999999997</v>
      </c>
      <c r="AA130" s="273"/>
      <c r="AB130" s="273"/>
      <c r="AC130" s="273"/>
    </row>
    <row r="131" spans="1:68" x14ac:dyDescent="0.2">
      <c r="A131" s="277"/>
      <c r="B131" s="277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7"/>
      <c r="O131" s="293"/>
      <c r="P131" s="280" t="s">
        <v>73</v>
      </c>
      <c r="Q131" s="281"/>
      <c r="R131" s="281"/>
      <c r="S131" s="281"/>
      <c r="T131" s="281"/>
      <c r="U131" s="281"/>
      <c r="V131" s="282"/>
      <c r="W131" s="37" t="s">
        <v>74</v>
      </c>
      <c r="X131" s="272">
        <f>IFERROR(SUMPRODUCT(X128:X129*H128:H129),"0")</f>
        <v>84</v>
      </c>
      <c r="Y131" s="272">
        <f>IFERROR(SUMPRODUCT(Y128:Y129*H128:H129),"0")</f>
        <v>84</v>
      </c>
      <c r="Z131" s="37"/>
      <c r="AA131" s="273"/>
      <c r="AB131" s="273"/>
      <c r="AC131" s="273"/>
    </row>
    <row r="132" spans="1:68" ht="16.5" customHeight="1" x14ac:dyDescent="0.25">
      <c r="A132" s="304" t="s">
        <v>211</v>
      </c>
      <c r="B132" s="277"/>
      <c r="C132" s="277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277"/>
      <c r="V132" s="277"/>
      <c r="W132" s="277"/>
      <c r="X132" s="277"/>
      <c r="Y132" s="277"/>
      <c r="Z132" s="277"/>
      <c r="AA132" s="265"/>
      <c r="AB132" s="265"/>
      <c r="AC132" s="265"/>
    </row>
    <row r="133" spans="1:68" ht="14.25" customHeight="1" x14ac:dyDescent="0.25">
      <c r="A133" s="276" t="s">
        <v>123</v>
      </c>
      <c r="B133" s="277"/>
      <c r="C133" s="277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  <c r="V133" s="277"/>
      <c r="W133" s="277"/>
      <c r="X133" s="277"/>
      <c r="Y133" s="277"/>
      <c r="Z133" s="277"/>
      <c r="AA133" s="266"/>
      <c r="AB133" s="266"/>
      <c r="AC133" s="266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4"/>
      <c r="R134" s="284"/>
      <c r="S134" s="284"/>
      <c r="T134" s="285"/>
      <c r="U134" s="34"/>
      <c r="V134" s="34"/>
      <c r="W134" s="35" t="s">
        <v>70</v>
      </c>
      <c r="X134" s="270">
        <v>14</v>
      </c>
      <c r="Y134" s="271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201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ht="27" customHeight="1" x14ac:dyDescent="0.25">
      <c r="A135" s="54" t="s">
        <v>214</v>
      </c>
      <c r="B135" s="54" t="s">
        <v>215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43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4"/>
      <c r="R135" s="284"/>
      <c r="S135" s="284"/>
      <c r="T135" s="285"/>
      <c r="U135" s="34"/>
      <c r="V135" s="34"/>
      <c r="W135" s="35" t="s">
        <v>70</v>
      </c>
      <c r="X135" s="270">
        <v>14</v>
      </c>
      <c r="Y135" s="271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62" t="s">
        <v>201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292"/>
      <c r="B136" s="277"/>
      <c r="C136" s="277"/>
      <c r="D136" s="277"/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93"/>
      <c r="P136" s="280" t="s">
        <v>73</v>
      </c>
      <c r="Q136" s="281"/>
      <c r="R136" s="281"/>
      <c r="S136" s="281"/>
      <c r="T136" s="281"/>
      <c r="U136" s="281"/>
      <c r="V136" s="282"/>
      <c r="W136" s="37" t="s">
        <v>70</v>
      </c>
      <c r="X136" s="272">
        <f>IFERROR(SUM(X134:X135),"0")</f>
        <v>28</v>
      </c>
      <c r="Y136" s="272">
        <f>IFERROR(SUM(Y134:Y135),"0")</f>
        <v>28</v>
      </c>
      <c r="Z136" s="272">
        <f>IFERROR(IF(Z134="",0,Z134),"0")+IFERROR(IF(Z135="",0,Z135),"0")</f>
        <v>0.50063999999999997</v>
      </c>
      <c r="AA136" s="273"/>
      <c r="AB136" s="273"/>
      <c r="AC136" s="273"/>
    </row>
    <row r="137" spans="1:68" x14ac:dyDescent="0.2">
      <c r="A137" s="277"/>
      <c r="B137" s="277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93"/>
      <c r="P137" s="280" t="s">
        <v>73</v>
      </c>
      <c r="Q137" s="281"/>
      <c r="R137" s="281"/>
      <c r="S137" s="281"/>
      <c r="T137" s="281"/>
      <c r="U137" s="281"/>
      <c r="V137" s="282"/>
      <c r="W137" s="37" t="s">
        <v>74</v>
      </c>
      <c r="X137" s="272">
        <f>IFERROR(SUMPRODUCT(X134:X135*H134:H135),"0")</f>
        <v>67.2</v>
      </c>
      <c r="Y137" s="272">
        <f>IFERROR(SUMPRODUCT(Y134:Y135*H134:H135),"0")</f>
        <v>67.2</v>
      </c>
      <c r="Z137" s="37"/>
      <c r="AA137" s="273"/>
      <c r="AB137" s="273"/>
      <c r="AC137" s="273"/>
    </row>
    <row r="138" spans="1:68" ht="16.5" customHeight="1" x14ac:dyDescent="0.25">
      <c r="A138" s="304" t="s">
        <v>216</v>
      </c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277"/>
      <c r="V138" s="277"/>
      <c r="W138" s="277"/>
      <c r="X138" s="277"/>
      <c r="Y138" s="277"/>
      <c r="Z138" s="277"/>
      <c r="AA138" s="265"/>
      <c r="AB138" s="265"/>
      <c r="AC138" s="265"/>
    </row>
    <row r="139" spans="1:68" ht="14.25" customHeight="1" x14ac:dyDescent="0.25">
      <c r="A139" s="276" t="s">
        <v>123</v>
      </c>
      <c r="B139" s="277"/>
      <c r="C139" s="277"/>
      <c r="D139" s="277"/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  <c r="R139" s="277"/>
      <c r="S139" s="277"/>
      <c r="T139" s="277"/>
      <c r="U139" s="277"/>
      <c r="V139" s="277"/>
      <c r="W139" s="277"/>
      <c r="X139" s="277"/>
      <c r="Y139" s="277"/>
      <c r="Z139" s="277"/>
      <c r="AA139" s="266"/>
      <c r="AB139" s="266"/>
      <c r="AC139" s="266"/>
    </row>
    <row r="140" spans="1:68" ht="27" customHeight="1" x14ac:dyDescent="0.25">
      <c r="A140" s="54" t="s">
        <v>217</v>
      </c>
      <c r="B140" s="54" t="s">
        <v>218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7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4"/>
      <c r="R140" s="284"/>
      <c r="S140" s="284"/>
      <c r="T140" s="285"/>
      <c r="U140" s="34"/>
      <c r="V140" s="34"/>
      <c r="W140" s="35" t="s">
        <v>70</v>
      </c>
      <c r="X140" s="270">
        <v>14</v>
      </c>
      <c r="Y140" s="271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51.850399999999993</v>
      </c>
      <c r="BN140" s="67">
        <f>IFERROR(Y140*I140,"0")</f>
        <v>51.850399999999993</v>
      </c>
      <c r="BO140" s="67">
        <f>IFERROR(X140/J140,"0")</f>
        <v>0.2</v>
      </c>
      <c r="BP140" s="67">
        <f>IFERROR(Y140/J140,"0")</f>
        <v>0.2</v>
      </c>
    </row>
    <row r="141" spans="1:68" x14ac:dyDescent="0.2">
      <c r="A141" s="292"/>
      <c r="B141" s="277"/>
      <c r="C141" s="277"/>
      <c r="D141" s="277"/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93"/>
      <c r="P141" s="280" t="s">
        <v>73</v>
      </c>
      <c r="Q141" s="281"/>
      <c r="R141" s="281"/>
      <c r="S141" s="281"/>
      <c r="T141" s="281"/>
      <c r="U141" s="281"/>
      <c r="V141" s="282"/>
      <c r="W141" s="37" t="s">
        <v>70</v>
      </c>
      <c r="X141" s="272">
        <f>IFERROR(SUM(X140:X140),"0")</f>
        <v>14</v>
      </c>
      <c r="Y141" s="272">
        <f>IFERROR(SUM(Y140:Y140),"0")</f>
        <v>14</v>
      </c>
      <c r="Z141" s="272">
        <f>IFERROR(IF(Z140="",0,Z140),"0")</f>
        <v>0.25031999999999999</v>
      </c>
      <c r="AA141" s="273"/>
      <c r="AB141" s="273"/>
      <c r="AC141" s="273"/>
    </row>
    <row r="142" spans="1:68" x14ac:dyDescent="0.2">
      <c r="A142" s="277"/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93"/>
      <c r="P142" s="280" t="s">
        <v>73</v>
      </c>
      <c r="Q142" s="281"/>
      <c r="R142" s="281"/>
      <c r="S142" s="281"/>
      <c r="T142" s="281"/>
      <c r="U142" s="281"/>
      <c r="V142" s="282"/>
      <c r="W142" s="37" t="s">
        <v>74</v>
      </c>
      <c r="X142" s="272">
        <f>IFERROR(SUMPRODUCT(X140:X140*H140:H140),"0")</f>
        <v>42</v>
      </c>
      <c r="Y142" s="272">
        <f>IFERROR(SUMPRODUCT(Y140:Y140*H140:H140),"0")</f>
        <v>42</v>
      </c>
      <c r="Z142" s="37"/>
      <c r="AA142" s="273"/>
      <c r="AB142" s="273"/>
      <c r="AC142" s="273"/>
    </row>
    <row r="143" spans="1:68" ht="16.5" customHeight="1" x14ac:dyDescent="0.25">
      <c r="A143" s="304" t="s">
        <v>220</v>
      </c>
      <c r="B143" s="277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277"/>
      <c r="V143" s="277"/>
      <c r="W143" s="277"/>
      <c r="X143" s="277"/>
      <c r="Y143" s="277"/>
      <c r="Z143" s="277"/>
      <c r="AA143" s="265"/>
      <c r="AB143" s="265"/>
      <c r="AC143" s="265"/>
    </row>
    <row r="144" spans="1:68" ht="14.25" customHeight="1" x14ac:dyDescent="0.25">
      <c r="A144" s="276" t="s">
        <v>123</v>
      </c>
      <c r="B144" s="277"/>
      <c r="C144" s="277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7"/>
      <c r="S144" s="277"/>
      <c r="T144" s="277"/>
      <c r="U144" s="277"/>
      <c r="V144" s="277"/>
      <c r="W144" s="277"/>
      <c r="X144" s="277"/>
      <c r="Y144" s="277"/>
      <c r="Z144" s="277"/>
      <c r="AA144" s="266"/>
      <c r="AB144" s="266"/>
      <c r="AC144" s="266"/>
    </row>
    <row r="145" spans="1:68" ht="16.5" customHeight="1" x14ac:dyDescent="0.25">
      <c r="A145" s="54" t="s">
        <v>221</v>
      </c>
      <c r="B145" s="54" t="s">
        <v>222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3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4"/>
      <c r="R145" s="284"/>
      <c r="S145" s="284"/>
      <c r="T145" s="285"/>
      <c r="U145" s="34"/>
      <c r="V145" s="34"/>
      <c r="W145" s="35" t="s">
        <v>70</v>
      </c>
      <c r="X145" s="270">
        <v>14</v>
      </c>
      <c r="Y145" s="271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292"/>
      <c r="B146" s="277"/>
      <c r="C146" s="277"/>
      <c r="D146" s="277"/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93"/>
      <c r="P146" s="280" t="s">
        <v>73</v>
      </c>
      <c r="Q146" s="281"/>
      <c r="R146" s="281"/>
      <c r="S146" s="281"/>
      <c r="T146" s="281"/>
      <c r="U146" s="281"/>
      <c r="V146" s="282"/>
      <c r="W146" s="37" t="s">
        <v>70</v>
      </c>
      <c r="X146" s="272">
        <f>IFERROR(SUM(X145:X145),"0")</f>
        <v>14</v>
      </c>
      <c r="Y146" s="272">
        <f>IFERROR(SUM(Y145:Y145),"0")</f>
        <v>14</v>
      </c>
      <c r="Z146" s="272">
        <f>IFERROR(IF(Z145="",0,Z145),"0")</f>
        <v>0.13103999999999999</v>
      </c>
      <c r="AA146" s="273"/>
      <c r="AB146" s="273"/>
      <c r="AC146" s="273"/>
    </row>
    <row r="147" spans="1:68" x14ac:dyDescent="0.2">
      <c r="A147" s="277"/>
      <c r="B147" s="277"/>
      <c r="C147" s="277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93"/>
      <c r="P147" s="280" t="s">
        <v>73</v>
      </c>
      <c r="Q147" s="281"/>
      <c r="R147" s="281"/>
      <c r="S147" s="281"/>
      <c r="T147" s="281"/>
      <c r="U147" s="281"/>
      <c r="V147" s="282"/>
      <c r="W147" s="37" t="s">
        <v>74</v>
      </c>
      <c r="X147" s="272">
        <f>IFERROR(SUMPRODUCT(X145:X145*H145:H145),"0")</f>
        <v>37.800000000000004</v>
      </c>
      <c r="Y147" s="272">
        <f>IFERROR(SUMPRODUCT(Y145:Y145*H145:H145),"0")</f>
        <v>37.800000000000004</v>
      </c>
      <c r="Z147" s="37"/>
      <c r="AA147" s="273"/>
      <c r="AB147" s="273"/>
      <c r="AC147" s="273"/>
    </row>
    <row r="148" spans="1:68" ht="16.5" customHeight="1" x14ac:dyDescent="0.25">
      <c r="A148" s="304" t="s">
        <v>223</v>
      </c>
      <c r="B148" s="277"/>
      <c r="C148" s="277"/>
      <c r="D148" s="277"/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277"/>
      <c r="V148" s="277"/>
      <c r="W148" s="277"/>
      <c r="X148" s="277"/>
      <c r="Y148" s="277"/>
      <c r="Z148" s="277"/>
      <c r="AA148" s="265"/>
      <c r="AB148" s="265"/>
      <c r="AC148" s="265"/>
    </row>
    <row r="149" spans="1:68" ht="14.25" customHeight="1" x14ac:dyDescent="0.25">
      <c r="A149" s="276" t="s">
        <v>194</v>
      </c>
      <c r="B149" s="277"/>
      <c r="C149" s="277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277"/>
      <c r="V149" s="277"/>
      <c r="W149" s="277"/>
      <c r="X149" s="277"/>
      <c r="Y149" s="277"/>
      <c r="Z149" s="277"/>
      <c r="AA149" s="266"/>
      <c r="AB149" s="266"/>
      <c r="AC149" s="266"/>
    </row>
    <row r="150" spans="1:68" ht="27" customHeight="1" x14ac:dyDescent="0.25">
      <c r="A150" s="54" t="s">
        <v>224</v>
      </c>
      <c r="B150" s="54" t="s">
        <v>225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2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4"/>
      <c r="R150" s="284"/>
      <c r="S150" s="284"/>
      <c r="T150" s="285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92"/>
      <c r="B151" s="277"/>
      <c r="C151" s="277"/>
      <c r="D151" s="277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93"/>
      <c r="P151" s="280" t="s">
        <v>73</v>
      </c>
      <c r="Q151" s="281"/>
      <c r="R151" s="281"/>
      <c r="S151" s="281"/>
      <c r="T151" s="281"/>
      <c r="U151" s="281"/>
      <c r="V151" s="282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x14ac:dyDescent="0.2">
      <c r="A152" s="277"/>
      <c r="B152" s="277"/>
      <c r="C152" s="277"/>
      <c r="D152" s="277"/>
      <c r="E152" s="277"/>
      <c r="F152" s="277"/>
      <c r="G152" s="277"/>
      <c r="H152" s="277"/>
      <c r="I152" s="277"/>
      <c r="J152" s="277"/>
      <c r="K152" s="277"/>
      <c r="L152" s="277"/>
      <c r="M152" s="277"/>
      <c r="N152" s="277"/>
      <c r="O152" s="293"/>
      <c r="P152" s="280" t="s">
        <v>73</v>
      </c>
      <c r="Q152" s="281"/>
      <c r="R152" s="281"/>
      <c r="S152" s="281"/>
      <c r="T152" s="281"/>
      <c r="U152" s="281"/>
      <c r="V152" s="282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customHeight="1" x14ac:dyDescent="0.25">
      <c r="A153" s="304" t="s">
        <v>228</v>
      </c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277"/>
      <c r="V153" s="277"/>
      <c r="W153" s="277"/>
      <c r="X153" s="277"/>
      <c r="Y153" s="277"/>
      <c r="Z153" s="277"/>
      <c r="AA153" s="265"/>
      <c r="AB153" s="265"/>
      <c r="AC153" s="265"/>
    </row>
    <row r="154" spans="1:68" ht="14.25" customHeight="1" x14ac:dyDescent="0.25">
      <c r="A154" s="276" t="s">
        <v>123</v>
      </c>
      <c r="B154" s="277"/>
      <c r="C154" s="277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  <c r="P154" s="277"/>
      <c r="Q154" s="277"/>
      <c r="R154" s="277"/>
      <c r="S154" s="277"/>
      <c r="T154" s="277"/>
      <c r="U154" s="277"/>
      <c r="V154" s="277"/>
      <c r="W154" s="277"/>
      <c r="X154" s="277"/>
      <c r="Y154" s="277"/>
      <c r="Z154" s="277"/>
      <c r="AA154" s="266"/>
      <c r="AB154" s="266"/>
      <c r="AC154" s="266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28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4"/>
      <c r="R155" s="284"/>
      <c r="S155" s="284"/>
      <c r="T155" s="285"/>
      <c r="U155" s="34"/>
      <c r="V155" s="34"/>
      <c r="W155" s="35" t="s">
        <v>70</v>
      </c>
      <c r="X155" s="270">
        <v>0</v>
      </c>
      <c r="Y155" s="271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92"/>
      <c r="B156" s="277"/>
      <c r="C156" s="277"/>
      <c r="D156" s="277"/>
      <c r="E156" s="277"/>
      <c r="F156" s="277"/>
      <c r="G156" s="277"/>
      <c r="H156" s="277"/>
      <c r="I156" s="277"/>
      <c r="J156" s="277"/>
      <c r="K156" s="277"/>
      <c r="L156" s="277"/>
      <c r="M156" s="277"/>
      <c r="N156" s="277"/>
      <c r="O156" s="293"/>
      <c r="P156" s="280" t="s">
        <v>73</v>
      </c>
      <c r="Q156" s="281"/>
      <c r="R156" s="281"/>
      <c r="S156" s="281"/>
      <c r="T156" s="281"/>
      <c r="U156" s="281"/>
      <c r="V156" s="282"/>
      <c r="W156" s="37" t="s">
        <v>70</v>
      </c>
      <c r="X156" s="272">
        <f>IFERROR(SUM(X155:X155),"0")</f>
        <v>0</v>
      </c>
      <c r="Y156" s="272">
        <f>IFERROR(SUM(Y155:Y155),"0")</f>
        <v>0</v>
      </c>
      <c r="Z156" s="272">
        <f>IFERROR(IF(Z155="",0,Z155),"0")</f>
        <v>0</v>
      </c>
      <c r="AA156" s="273"/>
      <c r="AB156" s="273"/>
      <c r="AC156" s="273"/>
    </row>
    <row r="157" spans="1:68" x14ac:dyDescent="0.2">
      <c r="A157" s="277"/>
      <c r="B157" s="277"/>
      <c r="C157" s="277"/>
      <c r="D157" s="277"/>
      <c r="E157" s="277"/>
      <c r="F157" s="277"/>
      <c r="G157" s="277"/>
      <c r="H157" s="277"/>
      <c r="I157" s="277"/>
      <c r="J157" s="277"/>
      <c r="K157" s="277"/>
      <c r="L157" s="277"/>
      <c r="M157" s="277"/>
      <c r="N157" s="277"/>
      <c r="O157" s="293"/>
      <c r="P157" s="280" t="s">
        <v>73</v>
      </c>
      <c r="Q157" s="281"/>
      <c r="R157" s="281"/>
      <c r="S157" s="281"/>
      <c r="T157" s="281"/>
      <c r="U157" s="281"/>
      <c r="V157" s="282"/>
      <c r="W157" s="37" t="s">
        <v>74</v>
      </c>
      <c r="X157" s="272">
        <f>IFERROR(SUMPRODUCT(X155:X155*H155:H155),"0")</f>
        <v>0</v>
      </c>
      <c r="Y157" s="272">
        <f>IFERROR(SUMPRODUCT(Y155:Y155*H155:H155),"0")</f>
        <v>0</v>
      </c>
      <c r="Z157" s="37"/>
      <c r="AA157" s="273"/>
      <c r="AB157" s="273"/>
      <c r="AC157" s="273"/>
    </row>
    <row r="158" spans="1:68" ht="27.75" customHeight="1" x14ac:dyDescent="0.2">
      <c r="A158" s="322" t="s">
        <v>232</v>
      </c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23"/>
      <c r="P158" s="323"/>
      <c r="Q158" s="323"/>
      <c r="R158" s="323"/>
      <c r="S158" s="323"/>
      <c r="T158" s="323"/>
      <c r="U158" s="323"/>
      <c r="V158" s="323"/>
      <c r="W158" s="323"/>
      <c r="X158" s="323"/>
      <c r="Y158" s="323"/>
      <c r="Z158" s="323"/>
      <c r="AA158" s="48"/>
      <c r="AB158" s="48"/>
      <c r="AC158" s="48"/>
    </row>
    <row r="159" spans="1:68" ht="16.5" customHeight="1" x14ac:dyDescent="0.25">
      <c r="A159" s="304" t="s">
        <v>233</v>
      </c>
      <c r="B159" s="277"/>
      <c r="C159" s="277"/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7"/>
      <c r="Y159" s="277"/>
      <c r="Z159" s="277"/>
      <c r="AA159" s="265"/>
      <c r="AB159" s="265"/>
      <c r="AC159" s="265"/>
    </row>
    <row r="160" spans="1:68" ht="14.25" customHeight="1" x14ac:dyDescent="0.25">
      <c r="A160" s="276" t="s">
        <v>64</v>
      </c>
      <c r="B160" s="277"/>
      <c r="C160" s="277"/>
      <c r="D160" s="277"/>
      <c r="E160" s="277"/>
      <c r="F160" s="277"/>
      <c r="G160" s="277"/>
      <c r="H160" s="277"/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277"/>
      <c r="V160" s="277"/>
      <c r="W160" s="277"/>
      <c r="X160" s="277"/>
      <c r="Y160" s="277"/>
      <c r="Z160" s="277"/>
      <c r="AA160" s="266"/>
      <c r="AB160" s="266"/>
      <c r="AC160" s="266"/>
    </row>
    <row r="161" spans="1:68" ht="16.5" customHeight="1" x14ac:dyDescent="0.25">
      <c r="A161" s="54" t="s">
        <v>234</v>
      </c>
      <c r="B161" s="54" t="s">
        <v>235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92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4"/>
      <c r="R161" s="284"/>
      <c r="S161" s="284"/>
      <c r="T161" s="285"/>
      <c r="U161" s="34"/>
      <c r="V161" s="34"/>
      <c r="W161" s="35" t="s">
        <v>70</v>
      </c>
      <c r="X161" s="270">
        <v>36</v>
      </c>
      <c r="Y161" s="271">
        <f>IFERROR(IF(X161="","",X161),"")</f>
        <v>36</v>
      </c>
      <c r="Z161" s="36">
        <f>IFERROR(IF(X161="","",X161*0.00866),"")</f>
        <v>0.31175999999999998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187.58160000000001</v>
      </c>
      <c r="BN161" s="67">
        <f>IFERROR(Y161*I161,"0")</f>
        <v>187.58160000000001</v>
      </c>
      <c r="BO161" s="67">
        <f>IFERROR(X161/J161,"0")</f>
        <v>0.25</v>
      </c>
      <c r="BP161" s="67">
        <f>IFERROR(Y161/J161,"0")</f>
        <v>0.25</v>
      </c>
    </row>
    <row r="162" spans="1:68" ht="27" customHeight="1" x14ac:dyDescent="0.25">
      <c r="A162" s="54" t="s">
        <v>237</v>
      </c>
      <c r="B162" s="54" t="s">
        <v>238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4"/>
      <c r="R162" s="284"/>
      <c r="S162" s="284"/>
      <c r="T162" s="285"/>
      <c r="U162" s="34"/>
      <c r="V162" s="34"/>
      <c r="W162" s="35" t="s">
        <v>70</v>
      </c>
      <c r="X162" s="270">
        <v>96</v>
      </c>
      <c r="Y162" s="271">
        <f>IFERROR(IF(X162="","",X162),"")</f>
        <v>96</v>
      </c>
      <c r="Z162" s="36">
        <f>IFERROR(IF(X162="","",X162*0.00866),"")</f>
        <v>0.83135999999999988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500.46719999999993</v>
      </c>
      <c r="BN162" s="67">
        <f>IFERROR(Y162*I162,"0")</f>
        <v>500.46719999999993</v>
      </c>
      <c r="BO162" s="67">
        <f>IFERROR(X162/J162,"0")</f>
        <v>0.66666666666666663</v>
      </c>
      <c r="BP162" s="67">
        <f>IFERROR(Y162/J162,"0")</f>
        <v>0.66666666666666663</v>
      </c>
    </row>
    <row r="163" spans="1:68" x14ac:dyDescent="0.2">
      <c r="A163" s="292"/>
      <c r="B163" s="277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7"/>
      <c r="O163" s="293"/>
      <c r="P163" s="280" t="s">
        <v>73</v>
      </c>
      <c r="Q163" s="281"/>
      <c r="R163" s="281"/>
      <c r="S163" s="281"/>
      <c r="T163" s="281"/>
      <c r="U163" s="281"/>
      <c r="V163" s="282"/>
      <c r="W163" s="37" t="s">
        <v>70</v>
      </c>
      <c r="X163" s="272">
        <f>IFERROR(SUM(X161:X162),"0")</f>
        <v>132</v>
      </c>
      <c r="Y163" s="272">
        <f>IFERROR(SUM(Y161:Y162),"0")</f>
        <v>132</v>
      </c>
      <c r="Z163" s="272">
        <f>IFERROR(IF(Z161="",0,Z161),"0")+IFERROR(IF(Z162="",0,Z162),"0")</f>
        <v>1.1431199999999999</v>
      </c>
      <c r="AA163" s="273"/>
      <c r="AB163" s="273"/>
      <c r="AC163" s="273"/>
    </row>
    <row r="164" spans="1:68" x14ac:dyDescent="0.2">
      <c r="A164" s="277"/>
      <c r="B164" s="277"/>
      <c r="C164" s="277"/>
      <c r="D164" s="277"/>
      <c r="E164" s="277"/>
      <c r="F164" s="277"/>
      <c r="G164" s="277"/>
      <c r="H164" s="277"/>
      <c r="I164" s="277"/>
      <c r="J164" s="277"/>
      <c r="K164" s="277"/>
      <c r="L164" s="277"/>
      <c r="M164" s="277"/>
      <c r="N164" s="277"/>
      <c r="O164" s="293"/>
      <c r="P164" s="280" t="s">
        <v>73</v>
      </c>
      <c r="Q164" s="281"/>
      <c r="R164" s="281"/>
      <c r="S164" s="281"/>
      <c r="T164" s="281"/>
      <c r="U164" s="281"/>
      <c r="V164" s="282"/>
      <c r="W164" s="37" t="s">
        <v>74</v>
      </c>
      <c r="X164" s="272">
        <f>IFERROR(SUMPRODUCT(X161:X162*H161:H162),"0")</f>
        <v>660</v>
      </c>
      <c r="Y164" s="272">
        <f>IFERROR(SUMPRODUCT(Y161:Y162*H161:H162),"0")</f>
        <v>660</v>
      </c>
      <c r="Z164" s="37"/>
      <c r="AA164" s="273"/>
      <c r="AB164" s="273"/>
      <c r="AC164" s="273"/>
    </row>
    <row r="165" spans="1:68" ht="27.75" customHeight="1" x14ac:dyDescent="0.2">
      <c r="A165" s="322" t="s">
        <v>240</v>
      </c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48"/>
      <c r="AB165" s="48"/>
      <c r="AC165" s="48"/>
    </row>
    <row r="166" spans="1:68" ht="16.5" customHeight="1" x14ac:dyDescent="0.25">
      <c r="A166" s="304" t="s">
        <v>241</v>
      </c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277"/>
      <c r="AA166" s="265"/>
      <c r="AB166" s="265"/>
      <c r="AC166" s="265"/>
    </row>
    <row r="167" spans="1:68" ht="14.25" customHeight="1" x14ac:dyDescent="0.25">
      <c r="A167" s="276" t="s">
        <v>77</v>
      </c>
      <c r="B167" s="277"/>
      <c r="C167" s="277"/>
      <c r="D167" s="277"/>
      <c r="E167" s="277"/>
      <c r="F167" s="277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277"/>
      <c r="V167" s="277"/>
      <c r="W167" s="277"/>
      <c r="X167" s="277"/>
      <c r="Y167" s="277"/>
      <c r="Z167" s="277"/>
      <c r="AA167" s="266"/>
      <c r="AB167" s="266"/>
      <c r="AC167" s="266"/>
    </row>
    <row r="168" spans="1:68" ht="16.5" customHeight="1" x14ac:dyDescent="0.25">
      <c r="A168" s="54" t="s">
        <v>242</v>
      </c>
      <c r="B168" s="54" t="s">
        <v>243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3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4"/>
      <c r="R168" s="284"/>
      <c r="S168" s="284"/>
      <c r="T168" s="285"/>
      <c r="U168" s="34"/>
      <c r="V168" s="34"/>
      <c r="W168" s="35" t="s">
        <v>70</v>
      </c>
      <c r="X168" s="270">
        <v>0</v>
      </c>
      <c r="Y168" s="271">
        <f>IFERROR(IF(X168="","",X168),"")</f>
        <v>0</v>
      </c>
      <c r="Z168" s="36">
        <f>IFERROR(IF(X168="","",X168*0.01788),"")</f>
        <v>0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245</v>
      </c>
      <c r="B169" s="54" t="s">
        <v>246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35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4"/>
      <c r="R169" s="284"/>
      <c r="S169" s="284"/>
      <c r="T169" s="285"/>
      <c r="U169" s="34"/>
      <c r="V169" s="34"/>
      <c r="W169" s="35" t="s">
        <v>70</v>
      </c>
      <c r="X169" s="270">
        <v>14</v>
      </c>
      <c r="Y169" s="271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248</v>
      </c>
      <c r="B170" s="54" t="s">
        <v>249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30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0">
        <v>0</v>
      </c>
      <c r="Y170" s="271">
        <f>IFERROR(IF(X170="","",X170),"")</f>
        <v>0</v>
      </c>
      <c r="Z170" s="36">
        <f>IFERROR(IF(X170="","",X170*0.01788),"")</f>
        <v>0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92"/>
      <c r="B171" s="277"/>
      <c r="C171" s="277"/>
      <c r="D171" s="277"/>
      <c r="E171" s="277"/>
      <c r="F171" s="277"/>
      <c r="G171" s="277"/>
      <c r="H171" s="277"/>
      <c r="I171" s="277"/>
      <c r="J171" s="277"/>
      <c r="K171" s="277"/>
      <c r="L171" s="277"/>
      <c r="M171" s="277"/>
      <c r="N171" s="277"/>
      <c r="O171" s="293"/>
      <c r="P171" s="280" t="s">
        <v>73</v>
      </c>
      <c r="Q171" s="281"/>
      <c r="R171" s="281"/>
      <c r="S171" s="281"/>
      <c r="T171" s="281"/>
      <c r="U171" s="281"/>
      <c r="V171" s="282"/>
      <c r="W171" s="37" t="s">
        <v>70</v>
      </c>
      <c r="X171" s="272">
        <f>IFERROR(SUM(X168:X170),"0")</f>
        <v>14</v>
      </c>
      <c r="Y171" s="272">
        <f>IFERROR(SUM(Y168:Y170),"0")</f>
        <v>14</v>
      </c>
      <c r="Z171" s="272">
        <f>IFERROR(IF(Z168="",0,Z168),"0")+IFERROR(IF(Z169="",0,Z169),"0")+IFERROR(IF(Z170="",0,Z170),"0")</f>
        <v>0.25031999999999999</v>
      </c>
      <c r="AA171" s="273"/>
      <c r="AB171" s="273"/>
      <c r="AC171" s="273"/>
    </row>
    <row r="172" spans="1:68" x14ac:dyDescent="0.2">
      <c r="A172" s="277"/>
      <c r="B172" s="277"/>
      <c r="C172" s="277"/>
      <c r="D172" s="277"/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93"/>
      <c r="P172" s="280" t="s">
        <v>73</v>
      </c>
      <c r="Q172" s="281"/>
      <c r="R172" s="281"/>
      <c r="S172" s="281"/>
      <c r="T172" s="281"/>
      <c r="U172" s="281"/>
      <c r="V172" s="282"/>
      <c r="W172" s="37" t="s">
        <v>74</v>
      </c>
      <c r="X172" s="272">
        <f>IFERROR(SUMPRODUCT(X168:X170*H168:H170),"0")</f>
        <v>42</v>
      </c>
      <c r="Y172" s="272">
        <f>IFERROR(SUMPRODUCT(Y168:Y170*H168:H170),"0")</f>
        <v>42</v>
      </c>
      <c r="Z172" s="37"/>
      <c r="AA172" s="273"/>
      <c r="AB172" s="273"/>
      <c r="AC172" s="273"/>
    </row>
    <row r="173" spans="1:68" ht="14.25" customHeight="1" x14ac:dyDescent="0.25">
      <c r="A173" s="276" t="s">
        <v>251</v>
      </c>
      <c r="B173" s="277"/>
      <c r="C173" s="277"/>
      <c r="D173" s="277"/>
      <c r="E173" s="277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  <c r="W173" s="277"/>
      <c r="X173" s="277"/>
      <c r="Y173" s="277"/>
      <c r="Z173" s="277"/>
      <c r="AA173" s="266"/>
      <c r="AB173" s="266"/>
      <c r="AC173" s="266"/>
    </row>
    <row r="174" spans="1:68" ht="27" customHeight="1" x14ac:dyDescent="0.25">
      <c r="A174" s="54" t="s">
        <v>252</v>
      </c>
      <c r="B174" s="54" t="s">
        <v>253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453" t="s">
        <v>256</v>
      </c>
      <c r="Q174" s="284"/>
      <c r="R174" s="284"/>
      <c r="S174" s="284"/>
      <c r="T174" s="285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92"/>
      <c r="B175" s="277"/>
      <c r="C175" s="277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7"/>
      <c r="O175" s="293"/>
      <c r="P175" s="280" t="s">
        <v>73</v>
      </c>
      <c r="Q175" s="281"/>
      <c r="R175" s="281"/>
      <c r="S175" s="281"/>
      <c r="T175" s="281"/>
      <c r="U175" s="281"/>
      <c r="V175" s="282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x14ac:dyDescent="0.2">
      <c r="A176" s="277"/>
      <c r="B176" s="277"/>
      <c r="C176" s="277"/>
      <c r="D176" s="277"/>
      <c r="E176" s="277"/>
      <c r="F176" s="277"/>
      <c r="G176" s="277"/>
      <c r="H176" s="277"/>
      <c r="I176" s="277"/>
      <c r="J176" s="277"/>
      <c r="K176" s="277"/>
      <c r="L176" s="277"/>
      <c r="M176" s="277"/>
      <c r="N176" s="277"/>
      <c r="O176" s="293"/>
      <c r="P176" s="280" t="s">
        <v>73</v>
      </c>
      <c r="Q176" s="281"/>
      <c r="R176" s="281"/>
      <c r="S176" s="281"/>
      <c r="T176" s="281"/>
      <c r="U176" s="281"/>
      <c r="V176" s="282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customHeight="1" x14ac:dyDescent="0.2">
      <c r="A177" s="322" t="s">
        <v>259</v>
      </c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23"/>
      <c r="P177" s="323"/>
      <c r="Q177" s="323"/>
      <c r="R177" s="323"/>
      <c r="S177" s="323"/>
      <c r="T177" s="323"/>
      <c r="U177" s="323"/>
      <c r="V177" s="323"/>
      <c r="W177" s="323"/>
      <c r="X177" s="323"/>
      <c r="Y177" s="323"/>
      <c r="Z177" s="323"/>
      <c r="AA177" s="48"/>
      <c r="AB177" s="48"/>
      <c r="AC177" s="48"/>
    </row>
    <row r="178" spans="1:68" ht="16.5" customHeight="1" x14ac:dyDescent="0.25">
      <c r="A178" s="304" t="s">
        <v>260</v>
      </c>
      <c r="B178" s="277"/>
      <c r="C178" s="277"/>
      <c r="D178" s="277"/>
      <c r="E178" s="277"/>
      <c r="F178" s="277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7"/>
      <c r="AA178" s="265"/>
      <c r="AB178" s="265"/>
      <c r="AC178" s="265"/>
    </row>
    <row r="179" spans="1:68" ht="14.25" customHeight="1" x14ac:dyDescent="0.25">
      <c r="A179" s="276" t="s">
        <v>77</v>
      </c>
      <c r="B179" s="277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  <c r="AA179" s="266"/>
      <c r="AB179" s="266"/>
      <c r="AC179" s="266"/>
    </row>
    <row r="180" spans="1:68" ht="27" customHeight="1" x14ac:dyDescent="0.25">
      <c r="A180" s="54" t="s">
        <v>261</v>
      </c>
      <c r="B180" s="54" t="s">
        <v>262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355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4"/>
      <c r="R180" s="284"/>
      <c r="S180" s="284"/>
      <c r="T180" s="285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292"/>
      <c r="B181" s="277"/>
      <c r="C181" s="277"/>
      <c r="D181" s="277"/>
      <c r="E181" s="277"/>
      <c r="F181" s="277"/>
      <c r="G181" s="277"/>
      <c r="H181" s="277"/>
      <c r="I181" s="277"/>
      <c r="J181" s="277"/>
      <c r="K181" s="277"/>
      <c r="L181" s="277"/>
      <c r="M181" s="277"/>
      <c r="N181" s="277"/>
      <c r="O181" s="293"/>
      <c r="P181" s="280" t="s">
        <v>73</v>
      </c>
      <c r="Q181" s="281"/>
      <c r="R181" s="281"/>
      <c r="S181" s="281"/>
      <c r="T181" s="281"/>
      <c r="U181" s="281"/>
      <c r="V181" s="282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x14ac:dyDescent="0.2">
      <c r="A182" s="277"/>
      <c r="B182" s="277"/>
      <c r="C182" s="277"/>
      <c r="D182" s="277"/>
      <c r="E182" s="277"/>
      <c r="F182" s="277"/>
      <c r="G182" s="277"/>
      <c r="H182" s="277"/>
      <c r="I182" s="277"/>
      <c r="J182" s="277"/>
      <c r="K182" s="277"/>
      <c r="L182" s="277"/>
      <c r="M182" s="277"/>
      <c r="N182" s="277"/>
      <c r="O182" s="293"/>
      <c r="P182" s="280" t="s">
        <v>73</v>
      </c>
      <c r="Q182" s="281"/>
      <c r="R182" s="281"/>
      <c r="S182" s="281"/>
      <c r="T182" s="281"/>
      <c r="U182" s="281"/>
      <c r="V182" s="282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customHeight="1" x14ac:dyDescent="0.25">
      <c r="A183" s="276" t="s">
        <v>123</v>
      </c>
      <c r="B183" s="277"/>
      <c r="C183" s="277"/>
      <c r="D183" s="277"/>
      <c r="E183" s="277"/>
      <c r="F183" s="277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7"/>
      <c r="AA183" s="266"/>
      <c r="AB183" s="266"/>
      <c r="AC183" s="266"/>
    </row>
    <row r="184" spans="1:68" ht="27" customHeight="1" x14ac:dyDescent="0.25">
      <c r="A184" s="54" t="s">
        <v>264</v>
      </c>
      <c r="B184" s="54" t="s">
        <v>265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3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4"/>
      <c r="R184" s="284"/>
      <c r="S184" s="284"/>
      <c r="T184" s="285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267</v>
      </c>
      <c r="B185" s="54" t="s">
        <v>268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85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4"/>
      <c r="R185" s="284"/>
      <c r="S185" s="284"/>
      <c r="T185" s="285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86</v>
      </c>
      <c r="AK185" s="71">
        <v>14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272</v>
      </c>
      <c r="B187" s="54" t="s">
        <v>273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85</v>
      </c>
      <c r="M187" s="33" t="s">
        <v>69</v>
      </c>
      <c r="N187" s="33"/>
      <c r="O187" s="32">
        <v>180</v>
      </c>
      <c r="P187" s="3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274</v>
      </c>
      <c r="AG187" s="67"/>
      <c r="AJ187" s="71" t="s">
        <v>86</v>
      </c>
      <c r="AK187" s="71">
        <v>14</v>
      </c>
      <c r="BB187" s="19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92"/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93"/>
      <c r="P188" s="280" t="s">
        <v>73</v>
      </c>
      <c r="Q188" s="281"/>
      <c r="R188" s="281"/>
      <c r="S188" s="281"/>
      <c r="T188" s="281"/>
      <c r="U188" s="281"/>
      <c r="V188" s="282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x14ac:dyDescent="0.2">
      <c r="A189" s="277"/>
      <c r="B189" s="277"/>
      <c r="C189" s="277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7"/>
      <c r="O189" s="293"/>
      <c r="P189" s="280" t="s">
        <v>73</v>
      </c>
      <c r="Q189" s="281"/>
      <c r="R189" s="281"/>
      <c r="S189" s="281"/>
      <c r="T189" s="281"/>
      <c r="U189" s="281"/>
      <c r="V189" s="282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customHeight="1" x14ac:dyDescent="0.25">
      <c r="A190" s="304" t="s">
        <v>275</v>
      </c>
      <c r="B190" s="277"/>
      <c r="C190" s="277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277"/>
      <c r="V190" s="277"/>
      <c r="W190" s="277"/>
      <c r="X190" s="277"/>
      <c r="Y190" s="277"/>
      <c r="Z190" s="277"/>
      <c r="AA190" s="265"/>
      <c r="AB190" s="265"/>
      <c r="AC190" s="265"/>
    </row>
    <row r="191" spans="1:68" ht="14.25" customHeight="1" x14ac:dyDescent="0.25">
      <c r="A191" s="276" t="s">
        <v>64</v>
      </c>
      <c r="B191" s="277"/>
      <c r="C191" s="277"/>
      <c r="D191" s="277"/>
      <c r="E191" s="277"/>
      <c r="F191" s="277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277"/>
      <c r="V191" s="277"/>
      <c r="W191" s="277"/>
      <c r="X191" s="277"/>
      <c r="Y191" s="277"/>
      <c r="Z191" s="277"/>
      <c r="AA191" s="266"/>
      <c r="AB191" s="266"/>
      <c r="AC191" s="266"/>
    </row>
    <row r="192" spans="1:68" ht="27" customHeight="1" x14ac:dyDescent="0.25">
      <c r="A192" s="54" t="s">
        <v>276</v>
      </c>
      <c r="B192" s="54" t="s">
        <v>277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5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4"/>
      <c r="R192" s="284"/>
      <c r="S192" s="284"/>
      <c r="T192" s="285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0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4"/>
      <c r="R193" s="284"/>
      <c r="S193" s="284"/>
      <c r="T193" s="285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4"/>
      <c r="R194" s="284"/>
      <c r="S194" s="284"/>
      <c r="T194" s="285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0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4"/>
      <c r="R195" s="284"/>
      <c r="S195" s="284"/>
      <c r="T195" s="285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4"/>
      <c r="R196" s="284"/>
      <c r="S196" s="284"/>
      <c r="T196" s="285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2"/>
      <c r="B197" s="277"/>
      <c r="C197" s="277"/>
      <c r="D197" s="277"/>
      <c r="E197" s="277"/>
      <c r="F197" s="277"/>
      <c r="G197" s="277"/>
      <c r="H197" s="277"/>
      <c r="I197" s="277"/>
      <c r="J197" s="277"/>
      <c r="K197" s="277"/>
      <c r="L197" s="277"/>
      <c r="M197" s="277"/>
      <c r="N197" s="277"/>
      <c r="O197" s="293"/>
      <c r="P197" s="280" t="s">
        <v>73</v>
      </c>
      <c r="Q197" s="281"/>
      <c r="R197" s="281"/>
      <c r="S197" s="281"/>
      <c r="T197" s="281"/>
      <c r="U197" s="281"/>
      <c r="V197" s="282"/>
      <c r="W197" s="37" t="s">
        <v>70</v>
      </c>
      <c r="X197" s="272">
        <f>IFERROR(SUM(X192:X196),"0")</f>
        <v>0</v>
      </c>
      <c r="Y197" s="272">
        <f>IFERROR(SUM(Y192:Y196),"0")</f>
        <v>0</v>
      </c>
      <c r="Z197" s="272">
        <f>IFERROR(IF(Z192="",0,Z192),"0")+IFERROR(IF(Z193="",0,Z193),"0")+IFERROR(IF(Z194="",0,Z194),"0")+IFERROR(IF(Z195="",0,Z195),"0")+IFERROR(IF(Z196="",0,Z196),"0")</f>
        <v>0</v>
      </c>
      <c r="AA197" s="273"/>
      <c r="AB197" s="273"/>
      <c r="AC197" s="273"/>
    </row>
    <row r="198" spans="1:68" x14ac:dyDescent="0.2">
      <c r="A198" s="277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77"/>
      <c r="M198" s="277"/>
      <c r="N198" s="277"/>
      <c r="O198" s="293"/>
      <c r="P198" s="280" t="s">
        <v>73</v>
      </c>
      <c r="Q198" s="281"/>
      <c r="R198" s="281"/>
      <c r="S198" s="281"/>
      <c r="T198" s="281"/>
      <c r="U198" s="281"/>
      <c r="V198" s="282"/>
      <c r="W198" s="37" t="s">
        <v>74</v>
      </c>
      <c r="X198" s="272">
        <f>IFERROR(SUMPRODUCT(X192:X196*H192:H196),"0")</f>
        <v>0</v>
      </c>
      <c r="Y198" s="272">
        <f>IFERROR(SUMPRODUCT(Y192:Y196*H192:H196),"0")</f>
        <v>0</v>
      </c>
      <c r="Z198" s="37"/>
      <c r="AA198" s="273"/>
      <c r="AB198" s="273"/>
      <c r="AC198" s="273"/>
    </row>
    <row r="199" spans="1:68" ht="16.5" customHeight="1" x14ac:dyDescent="0.25">
      <c r="A199" s="304" t="s">
        <v>287</v>
      </c>
      <c r="B199" s="277"/>
      <c r="C199" s="277"/>
      <c r="D199" s="277"/>
      <c r="E199" s="277"/>
      <c r="F199" s="277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277"/>
      <c r="V199" s="277"/>
      <c r="W199" s="277"/>
      <c r="X199" s="277"/>
      <c r="Y199" s="277"/>
      <c r="Z199" s="277"/>
      <c r="AA199" s="265"/>
      <c r="AB199" s="265"/>
      <c r="AC199" s="265"/>
    </row>
    <row r="200" spans="1:68" ht="14.25" customHeight="1" x14ac:dyDescent="0.25">
      <c r="A200" s="276" t="s">
        <v>64</v>
      </c>
      <c r="B200" s="277"/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277"/>
      <c r="V200" s="277"/>
      <c r="W200" s="277"/>
      <c r="X200" s="277"/>
      <c r="Y200" s="277"/>
      <c r="Z200" s="277"/>
      <c r="AA200" s="266"/>
      <c r="AB200" s="266"/>
      <c r="AC200" s="266"/>
    </row>
    <row r="201" spans="1:68" ht="27" customHeight="1" x14ac:dyDescent="0.25">
      <c r="A201" s="54" t="s">
        <v>288</v>
      </c>
      <c r="B201" s="54" t="s">
        <v>289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425" t="s">
        <v>290</v>
      </c>
      <c r="Q201" s="284"/>
      <c r="R201" s="284"/>
      <c r="S201" s="284"/>
      <c r="T201" s="285"/>
      <c r="U201" s="34"/>
      <c r="V201" s="34"/>
      <c r="W201" s="35" t="s">
        <v>70</v>
      </c>
      <c r="X201" s="270">
        <v>0</v>
      </c>
      <c r="Y201" s="271">
        <f>IFERROR(IF(X201="","",X201),"")</f>
        <v>0</v>
      </c>
      <c r="Z201" s="36">
        <f>IFERROR(IF(X201="","",X201*0.0155),"")</f>
        <v>0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292"/>
      <c r="B202" s="277"/>
      <c r="C202" s="277"/>
      <c r="D202" s="277"/>
      <c r="E202" s="277"/>
      <c r="F202" s="277"/>
      <c r="G202" s="277"/>
      <c r="H202" s="277"/>
      <c r="I202" s="277"/>
      <c r="J202" s="277"/>
      <c r="K202" s="277"/>
      <c r="L202" s="277"/>
      <c r="M202" s="277"/>
      <c r="N202" s="277"/>
      <c r="O202" s="293"/>
      <c r="P202" s="280" t="s">
        <v>73</v>
      </c>
      <c r="Q202" s="281"/>
      <c r="R202" s="281"/>
      <c r="S202" s="281"/>
      <c r="T202" s="281"/>
      <c r="U202" s="281"/>
      <c r="V202" s="282"/>
      <c r="W202" s="37" t="s">
        <v>70</v>
      </c>
      <c r="X202" s="272">
        <f>IFERROR(SUM(X201:X201),"0")</f>
        <v>0</v>
      </c>
      <c r="Y202" s="272">
        <f>IFERROR(SUM(Y201:Y201),"0")</f>
        <v>0</v>
      </c>
      <c r="Z202" s="272">
        <f>IFERROR(IF(Z201="",0,Z201),"0")</f>
        <v>0</v>
      </c>
      <c r="AA202" s="273"/>
      <c r="AB202" s="273"/>
      <c r="AC202" s="273"/>
    </row>
    <row r="203" spans="1:68" x14ac:dyDescent="0.2">
      <c r="A203" s="277"/>
      <c r="B203" s="277"/>
      <c r="C203" s="277"/>
      <c r="D203" s="277"/>
      <c r="E203" s="277"/>
      <c r="F203" s="277"/>
      <c r="G203" s="277"/>
      <c r="H203" s="277"/>
      <c r="I203" s="277"/>
      <c r="J203" s="277"/>
      <c r="K203" s="277"/>
      <c r="L203" s="277"/>
      <c r="M203" s="277"/>
      <c r="N203" s="277"/>
      <c r="O203" s="293"/>
      <c r="P203" s="280" t="s">
        <v>73</v>
      </c>
      <c r="Q203" s="281"/>
      <c r="R203" s="281"/>
      <c r="S203" s="281"/>
      <c r="T203" s="281"/>
      <c r="U203" s="281"/>
      <c r="V203" s="282"/>
      <c r="W203" s="37" t="s">
        <v>74</v>
      </c>
      <c r="X203" s="272">
        <f>IFERROR(SUMPRODUCT(X201:X201*H201:H201),"0")</f>
        <v>0</v>
      </c>
      <c r="Y203" s="272">
        <f>IFERROR(SUMPRODUCT(Y201:Y201*H201:H201),"0")</f>
        <v>0</v>
      </c>
      <c r="Z203" s="37"/>
      <c r="AA203" s="273"/>
      <c r="AB203" s="273"/>
      <c r="AC203" s="273"/>
    </row>
    <row r="204" spans="1:68" ht="16.5" customHeight="1" x14ac:dyDescent="0.25">
      <c r="A204" s="304" t="s">
        <v>292</v>
      </c>
      <c r="B204" s="277"/>
      <c r="C204" s="277"/>
      <c r="D204" s="277"/>
      <c r="E204" s="277"/>
      <c r="F204" s="277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277"/>
      <c r="V204" s="277"/>
      <c r="W204" s="277"/>
      <c r="X204" s="277"/>
      <c r="Y204" s="277"/>
      <c r="Z204" s="277"/>
      <c r="AA204" s="265"/>
      <c r="AB204" s="265"/>
      <c r="AC204" s="265"/>
    </row>
    <row r="205" spans="1:68" ht="14.25" customHeight="1" x14ac:dyDescent="0.25">
      <c r="A205" s="276" t="s">
        <v>64</v>
      </c>
      <c r="B205" s="277"/>
      <c r="C205" s="277"/>
      <c r="D205" s="277"/>
      <c r="E205" s="277"/>
      <c r="F205" s="277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277"/>
      <c r="V205" s="277"/>
      <c r="W205" s="277"/>
      <c r="X205" s="277"/>
      <c r="Y205" s="277"/>
      <c r="Z205" s="277"/>
      <c r="AA205" s="266"/>
      <c r="AB205" s="266"/>
      <c r="AC205" s="266"/>
    </row>
    <row r="206" spans="1:68" ht="27" customHeight="1" x14ac:dyDescent="0.25">
      <c r="A206" s="54" t="s">
        <v>293</v>
      </c>
      <c r="B206" s="54" t="s">
        <v>294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4"/>
      <c r="R206" s="284"/>
      <c r="S206" s="284"/>
      <c r="T206" s="285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92"/>
      <c r="B207" s="277"/>
      <c r="C207" s="277"/>
      <c r="D207" s="277"/>
      <c r="E207" s="277"/>
      <c r="F207" s="277"/>
      <c r="G207" s="277"/>
      <c r="H207" s="277"/>
      <c r="I207" s="277"/>
      <c r="J207" s="277"/>
      <c r="K207" s="277"/>
      <c r="L207" s="277"/>
      <c r="M207" s="277"/>
      <c r="N207" s="277"/>
      <c r="O207" s="293"/>
      <c r="P207" s="280" t="s">
        <v>73</v>
      </c>
      <c r="Q207" s="281"/>
      <c r="R207" s="281"/>
      <c r="S207" s="281"/>
      <c r="T207" s="281"/>
      <c r="U207" s="281"/>
      <c r="V207" s="282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x14ac:dyDescent="0.2">
      <c r="A208" s="277"/>
      <c r="B208" s="277"/>
      <c r="C208" s="277"/>
      <c r="D208" s="277"/>
      <c r="E208" s="277"/>
      <c r="F208" s="277"/>
      <c r="G208" s="277"/>
      <c r="H208" s="277"/>
      <c r="I208" s="277"/>
      <c r="J208" s="277"/>
      <c r="K208" s="277"/>
      <c r="L208" s="277"/>
      <c r="M208" s="277"/>
      <c r="N208" s="277"/>
      <c r="O208" s="293"/>
      <c r="P208" s="280" t="s">
        <v>73</v>
      </c>
      <c r="Q208" s="281"/>
      <c r="R208" s="281"/>
      <c r="S208" s="281"/>
      <c r="T208" s="281"/>
      <c r="U208" s="281"/>
      <c r="V208" s="282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customHeight="1" x14ac:dyDescent="0.25">
      <c r="A209" s="276" t="s">
        <v>123</v>
      </c>
      <c r="B209" s="277"/>
      <c r="C209" s="277"/>
      <c r="D209" s="277"/>
      <c r="E209" s="277"/>
      <c r="F209" s="277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277"/>
      <c r="V209" s="277"/>
      <c r="W209" s="277"/>
      <c r="X209" s="277"/>
      <c r="Y209" s="277"/>
      <c r="Z209" s="277"/>
      <c r="AA209" s="266"/>
      <c r="AB209" s="266"/>
      <c r="AC209" s="266"/>
    </row>
    <row r="210" spans="1:68" ht="27" customHeight="1" x14ac:dyDescent="0.25">
      <c r="A210" s="54" t="s">
        <v>296</v>
      </c>
      <c r="B210" s="54" t="s">
        <v>297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85</v>
      </c>
      <c r="M210" s="33" t="s">
        <v>69</v>
      </c>
      <c r="N210" s="33"/>
      <c r="O210" s="32">
        <v>180</v>
      </c>
      <c r="P210" s="3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4"/>
      <c r="R210" s="284"/>
      <c r="S210" s="284"/>
      <c r="T210" s="285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298</v>
      </c>
      <c r="AG210" s="67"/>
      <c r="AJ210" s="71" t="s">
        <v>86</v>
      </c>
      <c r="AK210" s="71">
        <v>14</v>
      </c>
      <c r="BB210" s="209" t="s">
        <v>82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299</v>
      </c>
      <c r="B211" s="54" t="s">
        <v>300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85</v>
      </c>
      <c r="M211" s="33" t="s">
        <v>69</v>
      </c>
      <c r="N211" s="33"/>
      <c r="O211" s="32">
        <v>180</v>
      </c>
      <c r="P211" s="38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4"/>
      <c r="R211" s="284"/>
      <c r="S211" s="284"/>
      <c r="T211" s="285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86</v>
      </c>
      <c r="AK211" s="71">
        <v>14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301</v>
      </c>
      <c r="B212" s="54" t="s">
        <v>302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85</v>
      </c>
      <c r="M212" s="33" t="s">
        <v>69</v>
      </c>
      <c r="N212" s="33"/>
      <c r="O212" s="32">
        <v>180</v>
      </c>
      <c r="P212" s="39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4"/>
      <c r="R212" s="284"/>
      <c r="S212" s="284"/>
      <c r="T212" s="285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86</v>
      </c>
      <c r="AK212" s="71">
        <v>14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2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77"/>
      <c r="M213" s="277"/>
      <c r="N213" s="277"/>
      <c r="O213" s="293"/>
      <c r="P213" s="280" t="s">
        <v>73</v>
      </c>
      <c r="Q213" s="281"/>
      <c r="R213" s="281"/>
      <c r="S213" s="281"/>
      <c r="T213" s="281"/>
      <c r="U213" s="281"/>
      <c r="V213" s="282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x14ac:dyDescent="0.2">
      <c r="A214" s="277"/>
      <c r="B214" s="277"/>
      <c r="C214" s="277"/>
      <c r="D214" s="277"/>
      <c r="E214" s="277"/>
      <c r="F214" s="277"/>
      <c r="G214" s="277"/>
      <c r="H214" s="277"/>
      <c r="I214" s="277"/>
      <c r="J214" s="277"/>
      <c r="K214" s="277"/>
      <c r="L214" s="277"/>
      <c r="M214" s="277"/>
      <c r="N214" s="277"/>
      <c r="O214" s="293"/>
      <c r="P214" s="280" t="s">
        <v>73</v>
      </c>
      <c r="Q214" s="281"/>
      <c r="R214" s="281"/>
      <c r="S214" s="281"/>
      <c r="T214" s="281"/>
      <c r="U214" s="281"/>
      <c r="V214" s="282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customHeight="1" x14ac:dyDescent="0.25">
      <c r="A215" s="304" t="s">
        <v>303</v>
      </c>
      <c r="B215" s="277"/>
      <c r="C215" s="277"/>
      <c r="D215" s="277"/>
      <c r="E215" s="277"/>
      <c r="F215" s="277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277"/>
      <c r="V215" s="277"/>
      <c r="W215" s="277"/>
      <c r="X215" s="277"/>
      <c r="Y215" s="277"/>
      <c r="Z215" s="277"/>
      <c r="AA215" s="265"/>
      <c r="AB215" s="265"/>
      <c r="AC215" s="265"/>
    </row>
    <row r="216" spans="1:68" ht="14.25" customHeight="1" x14ac:dyDescent="0.25">
      <c r="A216" s="276" t="s">
        <v>64</v>
      </c>
      <c r="B216" s="277"/>
      <c r="C216" s="277"/>
      <c r="D216" s="277"/>
      <c r="E216" s="277"/>
      <c r="F216" s="277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277"/>
      <c r="V216" s="277"/>
      <c r="W216" s="277"/>
      <c r="X216" s="277"/>
      <c r="Y216" s="277"/>
      <c r="Z216" s="277"/>
      <c r="AA216" s="266"/>
      <c r="AB216" s="266"/>
      <c r="AC216" s="266"/>
    </row>
    <row r="217" spans="1:68" ht="16.5" customHeight="1" x14ac:dyDescent="0.25">
      <c r="A217" s="54" t="s">
        <v>304</v>
      </c>
      <c r="B217" s="54" t="s">
        <v>305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3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4"/>
      <c r="R217" s="284"/>
      <c r="S217" s="284"/>
      <c r="T217" s="285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307</v>
      </c>
      <c r="B218" s="54" t="s">
        <v>308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4"/>
      <c r="R218" s="284"/>
      <c r="S218" s="284"/>
      <c r="T218" s="285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2"/>
      <c r="B219" s="277"/>
      <c r="C219" s="277"/>
      <c r="D219" s="277"/>
      <c r="E219" s="277"/>
      <c r="F219" s="277"/>
      <c r="G219" s="277"/>
      <c r="H219" s="277"/>
      <c r="I219" s="277"/>
      <c r="J219" s="277"/>
      <c r="K219" s="277"/>
      <c r="L219" s="277"/>
      <c r="M219" s="277"/>
      <c r="N219" s="277"/>
      <c r="O219" s="293"/>
      <c r="P219" s="280" t="s">
        <v>73</v>
      </c>
      <c r="Q219" s="281"/>
      <c r="R219" s="281"/>
      <c r="S219" s="281"/>
      <c r="T219" s="281"/>
      <c r="U219" s="281"/>
      <c r="V219" s="282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x14ac:dyDescent="0.2">
      <c r="A220" s="277"/>
      <c r="B220" s="277"/>
      <c r="C220" s="277"/>
      <c r="D220" s="277"/>
      <c r="E220" s="277"/>
      <c r="F220" s="277"/>
      <c r="G220" s="277"/>
      <c r="H220" s="277"/>
      <c r="I220" s="277"/>
      <c r="J220" s="277"/>
      <c r="K220" s="277"/>
      <c r="L220" s="277"/>
      <c r="M220" s="277"/>
      <c r="N220" s="277"/>
      <c r="O220" s="293"/>
      <c r="P220" s="280" t="s">
        <v>73</v>
      </c>
      <c r="Q220" s="281"/>
      <c r="R220" s="281"/>
      <c r="S220" s="281"/>
      <c r="T220" s="281"/>
      <c r="U220" s="281"/>
      <c r="V220" s="282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customHeight="1" x14ac:dyDescent="0.2">
      <c r="A221" s="322" t="s">
        <v>309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48"/>
      <c r="AB221" s="48"/>
      <c r="AC221" s="48"/>
    </row>
    <row r="222" spans="1:68" ht="16.5" customHeight="1" x14ac:dyDescent="0.25">
      <c r="A222" s="304" t="s">
        <v>310</v>
      </c>
      <c r="B222" s="277"/>
      <c r="C222" s="277"/>
      <c r="D222" s="277"/>
      <c r="E222" s="277"/>
      <c r="F222" s="277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277"/>
      <c r="V222" s="277"/>
      <c r="W222" s="277"/>
      <c r="X222" s="277"/>
      <c r="Y222" s="277"/>
      <c r="Z222" s="277"/>
      <c r="AA222" s="265"/>
      <c r="AB222" s="265"/>
      <c r="AC222" s="265"/>
    </row>
    <row r="223" spans="1:68" ht="14.25" customHeight="1" x14ac:dyDescent="0.25">
      <c r="A223" s="276" t="s">
        <v>64</v>
      </c>
      <c r="B223" s="277"/>
      <c r="C223" s="277"/>
      <c r="D223" s="277"/>
      <c r="E223" s="277"/>
      <c r="F223" s="277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277"/>
      <c r="V223" s="277"/>
      <c r="W223" s="277"/>
      <c r="X223" s="277"/>
      <c r="Y223" s="277"/>
      <c r="Z223" s="277"/>
      <c r="AA223" s="266"/>
      <c r="AB223" s="266"/>
      <c r="AC223" s="266"/>
    </row>
    <row r="224" spans="1:68" ht="27" customHeight="1" x14ac:dyDescent="0.25">
      <c r="A224" s="54" t="s">
        <v>311</v>
      </c>
      <c r="B224" s="54" t="s">
        <v>312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4"/>
      <c r="R224" s="284"/>
      <c r="S224" s="284"/>
      <c r="T224" s="285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2"/>
      <c r="B225" s="277"/>
      <c r="C225" s="277"/>
      <c r="D225" s="277"/>
      <c r="E225" s="277"/>
      <c r="F225" s="277"/>
      <c r="G225" s="277"/>
      <c r="H225" s="277"/>
      <c r="I225" s="277"/>
      <c r="J225" s="277"/>
      <c r="K225" s="277"/>
      <c r="L225" s="277"/>
      <c r="M225" s="277"/>
      <c r="N225" s="277"/>
      <c r="O225" s="293"/>
      <c r="P225" s="280" t="s">
        <v>73</v>
      </c>
      <c r="Q225" s="281"/>
      <c r="R225" s="281"/>
      <c r="S225" s="281"/>
      <c r="T225" s="281"/>
      <c r="U225" s="281"/>
      <c r="V225" s="282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x14ac:dyDescent="0.2">
      <c r="A226" s="277"/>
      <c r="B226" s="277"/>
      <c r="C226" s="277"/>
      <c r="D226" s="277"/>
      <c r="E226" s="277"/>
      <c r="F226" s="277"/>
      <c r="G226" s="277"/>
      <c r="H226" s="277"/>
      <c r="I226" s="277"/>
      <c r="J226" s="277"/>
      <c r="K226" s="277"/>
      <c r="L226" s="277"/>
      <c r="M226" s="277"/>
      <c r="N226" s="277"/>
      <c r="O226" s="293"/>
      <c r="P226" s="280" t="s">
        <v>73</v>
      </c>
      <c r="Q226" s="281"/>
      <c r="R226" s="281"/>
      <c r="S226" s="281"/>
      <c r="T226" s="281"/>
      <c r="U226" s="281"/>
      <c r="V226" s="282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customHeight="1" x14ac:dyDescent="0.2">
      <c r="A227" s="322" t="s">
        <v>314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48"/>
      <c r="AB227" s="48"/>
      <c r="AC227" s="48"/>
    </row>
    <row r="228" spans="1:68" ht="16.5" customHeight="1" x14ac:dyDescent="0.25">
      <c r="A228" s="304" t="s">
        <v>315</v>
      </c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77"/>
      <c r="M228" s="277"/>
      <c r="N228" s="277"/>
      <c r="O228" s="277"/>
      <c r="P228" s="277"/>
      <c r="Q228" s="277"/>
      <c r="R228" s="277"/>
      <c r="S228" s="277"/>
      <c r="T228" s="277"/>
      <c r="U228" s="277"/>
      <c r="V228" s="277"/>
      <c r="W228" s="277"/>
      <c r="X228" s="277"/>
      <c r="Y228" s="277"/>
      <c r="Z228" s="277"/>
      <c r="AA228" s="265"/>
      <c r="AB228" s="265"/>
      <c r="AC228" s="265"/>
    </row>
    <row r="229" spans="1:68" ht="14.25" customHeight="1" x14ac:dyDescent="0.25">
      <c r="A229" s="276" t="s">
        <v>64</v>
      </c>
      <c r="B229" s="277"/>
      <c r="C229" s="277"/>
      <c r="D229" s="277"/>
      <c r="E229" s="277"/>
      <c r="F229" s="277"/>
      <c r="G229" s="277"/>
      <c r="H229" s="277"/>
      <c r="I229" s="277"/>
      <c r="J229" s="277"/>
      <c r="K229" s="277"/>
      <c r="L229" s="277"/>
      <c r="M229" s="277"/>
      <c r="N229" s="277"/>
      <c r="O229" s="277"/>
      <c r="P229" s="277"/>
      <c r="Q229" s="277"/>
      <c r="R229" s="277"/>
      <c r="S229" s="277"/>
      <c r="T229" s="277"/>
      <c r="U229" s="277"/>
      <c r="V229" s="277"/>
      <c r="W229" s="277"/>
      <c r="X229" s="277"/>
      <c r="Y229" s="277"/>
      <c r="Z229" s="277"/>
      <c r="AA229" s="266"/>
      <c r="AB229" s="266"/>
      <c r="AC229" s="266"/>
    </row>
    <row r="230" spans="1:68" ht="27" customHeight="1" x14ac:dyDescent="0.25">
      <c r="A230" s="54" t="s">
        <v>316</v>
      </c>
      <c r="B230" s="54" t="s">
        <v>317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85</v>
      </c>
      <c r="M230" s="33" t="s">
        <v>69</v>
      </c>
      <c r="N230" s="33"/>
      <c r="O230" s="32">
        <v>180</v>
      </c>
      <c r="P230" s="3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4"/>
      <c r="R230" s="284"/>
      <c r="S230" s="284"/>
      <c r="T230" s="285"/>
      <c r="U230" s="34"/>
      <c r="V230" s="34"/>
      <c r="W230" s="35" t="s">
        <v>70</v>
      </c>
      <c r="X230" s="270">
        <v>96</v>
      </c>
      <c r="Y230" s="271">
        <f>IFERROR(IF(X230="","",X230),"")</f>
        <v>96</v>
      </c>
      <c r="Z230" s="36">
        <f>IFERROR(IF(X230="","",X230*0.0155),"")</f>
        <v>1.488</v>
      </c>
      <c r="AA230" s="56"/>
      <c r="AB230" s="57"/>
      <c r="AC230" s="220" t="s">
        <v>239</v>
      </c>
      <c r="AG230" s="67"/>
      <c r="AJ230" s="71" t="s">
        <v>86</v>
      </c>
      <c r="AK230" s="71">
        <v>12</v>
      </c>
      <c r="BB230" s="221" t="s">
        <v>1</v>
      </c>
      <c r="BM230" s="67">
        <f>IFERROR(X230*I230,"0")</f>
        <v>505.15199999999993</v>
      </c>
      <c r="BN230" s="67">
        <f>IFERROR(Y230*I230,"0")</f>
        <v>505.15199999999993</v>
      </c>
      <c r="BO230" s="67">
        <f>IFERROR(X230/J230,"0")</f>
        <v>1.1428571428571428</v>
      </c>
      <c r="BP230" s="67">
        <f>IFERROR(Y230/J230,"0")</f>
        <v>1.1428571428571428</v>
      </c>
    </row>
    <row r="231" spans="1:68" x14ac:dyDescent="0.2">
      <c r="A231" s="292"/>
      <c r="B231" s="277"/>
      <c r="C231" s="277"/>
      <c r="D231" s="277"/>
      <c r="E231" s="277"/>
      <c r="F231" s="277"/>
      <c r="G231" s="277"/>
      <c r="H231" s="277"/>
      <c r="I231" s="277"/>
      <c r="J231" s="277"/>
      <c r="K231" s="277"/>
      <c r="L231" s="277"/>
      <c r="M231" s="277"/>
      <c r="N231" s="277"/>
      <c r="O231" s="293"/>
      <c r="P231" s="280" t="s">
        <v>73</v>
      </c>
      <c r="Q231" s="281"/>
      <c r="R231" s="281"/>
      <c r="S231" s="281"/>
      <c r="T231" s="281"/>
      <c r="U231" s="281"/>
      <c r="V231" s="282"/>
      <c r="W231" s="37" t="s">
        <v>70</v>
      </c>
      <c r="X231" s="272">
        <f>IFERROR(SUM(X230:X230),"0")</f>
        <v>96</v>
      </c>
      <c r="Y231" s="272">
        <f>IFERROR(SUM(Y230:Y230),"0")</f>
        <v>96</v>
      </c>
      <c r="Z231" s="272">
        <f>IFERROR(IF(Z230="",0,Z230),"0")</f>
        <v>1.488</v>
      </c>
      <c r="AA231" s="273"/>
      <c r="AB231" s="273"/>
      <c r="AC231" s="273"/>
    </row>
    <row r="232" spans="1:68" x14ac:dyDescent="0.2">
      <c r="A232" s="277"/>
      <c r="B232" s="277"/>
      <c r="C232" s="277"/>
      <c r="D232" s="277"/>
      <c r="E232" s="277"/>
      <c r="F232" s="277"/>
      <c r="G232" s="277"/>
      <c r="H232" s="277"/>
      <c r="I232" s="277"/>
      <c r="J232" s="277"/>
      <c r="K232" s="277"/>
      <c r="L232" s="277"/>
      <c r="M232" s="277"/>
      <c r="N232" s="277"/>
      <c r="O232" s="293"/>
      <c r="P232" s="280" t="s">
        <v>73</v>
      </c>
      <c r="Q232" s="281"/>
      <c r="R232" s="281"/>
      <c r="S232" s="281"/>
      <c r="T232" s="281"/>
      <c r="U232" s="281"/>
      <c r="V232" s="282"/>
      <c r="W232" s="37" t="s">
        <v>74</v>
      </c>
      <c r="X232" s="272">
        <f>IFERROR(SUMPRODUCT(X230:X230*H230:H230),"0")</f>
        <v>480</v>
      </c>
      <c r="Y232" s="272">
        <f>IFERROR(SUMPRODUCT(Y230:Y230*H230:H230),"0")</f>
        <v>480</v>
      </c>
      <c r="Z232" s="37"/>
      <c r="AA232" s="273"/>
      <c r="AB232" s="273"/>
      <c r="AC232" s="273"/>
    </row>
    <row r="233" spans="1:68" ht="27.75" customHeight="1" x14ac:dyDescent="0.2">
      <c r="A233" s="322" t="s">
        <v>318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  <c r="AA233" s="48"/>
      <c r="AB233" s="48"/>
      <c r="AC233" s="48"/>
    </row>
    <row r="234" spans="1:68" ht="16.5" customHeight="1" x14ac:dyDescent="0.25">
      <c r="A234" s="304" t="s">
        <v>319</v>
      </c>
      <c r="B234" s="277"/>
      <c r="C234" s="277"/>
      <c r="D234" s="277"/>
      <c r="E234" s="277"/>
      <c r="F234" s="277"/>
      <c r="G234" s="277"/>
      <c r="H234" s="277"/>
      <c r="I234" s="277"/>
      <c r="J234" s="277"/>
      <c r="K234" s="277"/>
      <c r="L234" s="277"/>
      <c r="M234" s="277"/>
      <c r="N234" s="277"/>
      <c r="O234" s="277"/>
      <c r="P234" s="277"/>
      <c r="Q234" s="277"/>
      <c r="R234" s="277"/>
      <c r="S234" s="277"/>
      <c r="T234" s="277"/>
      <c r="U234" s="277"/>
      <c r="V234" s="277"/>
      <c r="W234" s="277"/>
      <c r="X234" s="277"/>
      <c r="Y234" s="277"/>
      <c r="Z234" s="277"/>
      <c r="AA234" s="265"/>
      <c r="AB234" s="265"/>
      <c r="AC234" s="265"/>
    </row>
    <row r="235" spans="1:68" ht="14.25" customHeight="1" x14ac:dyDescent="0.25">
      <c r="A235" s="276" t="s">
        <v>320</v>
      </c>
      <c r="B235" s="277"/>
      <c r="C235" s="277"/>
      <c r="D235" s="277"/>
      <c r="E235" s="277"/>
      <c r="F235" s="277"/>
      <c r="G235" s="277"/>
      <c r="H235" s="277"/>
      <c r="I235" s="277"/>
      <c r="J235" s="277"/>
      <c r="K235" s="277"/>
      <c r="L235" s="277"/>
      <c r="M235" s="277"/>
      <c r="N235" s="277"/>
      <c r="O235" s="277"/>
      <c r="P235" s="277"/>
      <c r="Q235" s="277"/>
      <c r="R235" s="277"/>
      <c r="S235" s="277"/>
      <c r="T235" s="277"/>
      <c r="U235" s="277"/>
      <c r="V235" s="277"/>
      <c r="W235" s="277"/>
      <c r="X235" s="277"/>
      <c r="Y235" s="277"/>
      <c r="Z235" s="277"/>
      <c r="AA235" s="266"/>
      <c r="AB235" s="266"/>
      <c r="AC235" s="266"/>
    </row>
    <row r="236" spans="1:68" ht="27" customHeight="1" x14ac:dyDescent="0.25">
      <c r="A236" s="54" t="s">
        <v>321</v>
      </c>
      <c r="B236" s="54" t="s">
        <v>322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4"/>
      <c r="R236" s="284"/>
      <c r="S236" s="284"/>
      <c r="T236" s="285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92"/>
      <c r="B237" s="277"/>
      <c r="C237" s="277"/>
      <c r="D237" s="277"/>
      <c r="E237" s="277"/>
      <c r="F237" s="277"/>
      <c r="G237" s="277"/>
      <c r="H237" s="277"/>
      <c r="I237" s="277"/>
      <c r="J237" s="277"/>
      <c r="K237" s="277"/>
      <c r="L237" s="277"/>
      <c r="M237" s="277"/>
      <c r="N237" s="277"/>
      <c r="O237" s="293"/>
      <c r="P237" s="280" t="s">
        <v>73</v>
      </c>
      <c r="Q237" s="281"/>
      <c r="R237" s="281"/>
      <c r="S237" s="281"/>
      <c r="T237" s="281"/>
      <c r="U237" s="281"/>
      <c r="V237" s="282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x14ac:dyDescent="0.2">
      <c r="A238" s="277"/>
      <c r="B238" s="277"/>
      <c r="C238" s="277"/>
      <c r="D238" s="277"/>
      <c r="E238" s="277"/>
      <c r="F238" s="277"/>
      <c r="G238" s="277"/>
      <c r="H238" s="277"/>
      <c r="I238" s="277"/>
      <c r="J238" s="277"/>
      <c r="K238" s="277"/>
      <c r="L238" s="277"/>
      <c r="M238" s="277"/>
      <c r="N238" s="277"/>
      <c r="O238" s="293"/>
      <c r="P238" s="280" t="s">
        <v>73</v>
      </c>
      <c r="Q238" s="281"/>
      <c r="R238" s="281"/>
      <c r="S238" s="281"/>
      <c r="T238" s="281"/>
      <c r="U238" s="281"/>
      <c r="V238" s="282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customHeight="1" x14ac:dyDescent="0.25">
      <c r="A239" s="276" t="s">
        <v>123</v>
      </c>
      <c r="B239" s="277"/>
      <c r="C239" s="277"/>
      <c r="D239" s="277"/>
      <c r="E239" s="277"/>
      <c r="F239" s="277"/>
      <c r="G239" s="277"/>
      <c r="H239" s="277"/>
      <c r="I239" s="277"/>
      <c r="J239" s="277"/>
      <c r="K239" s="277"/>
      <c r="L239" s="277"/>
      <c r="M239" s="277"/>
      <c r="N239" s="277"/>
      <c r="O239" s="277"/>
      <c r="P239" s="277"/>
      <c r="Q239" s="277"/>
      <c r="R239" s="277"/>
      <c r="S239" s="277"/>
      <c r="T239" s="277"/>
      <c r="U239" s="277"/>
      <c r="V239" s="277"/>
      <c r="W239" s="277"/>
      <c r="X239" s="277"/>
      <c r="Y239" s="277"/>
      <c r="Z239" s="277"/>
      <c r="AA239" s="266"/>
      <c r="AB239" s="266"/>
      <c r="AC239" s="266"/>
    </row>
    <row r="240" spans="1:68" ht="37.5" customHeight="1" x14ac:dyDescent="0.25">
      <c r="A240" s="54" t="s">
        <v>324</v>
      </c>
      <c r="B240" s="54" t="s">
        <v>325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85</v>
      </c>
      <c r="M240" s="33" t="s">
        <v>69</v>
      </c>
      <c r="N240" s="33"/>
      <c r="O240" s="32">
        <v>180</v>
      </c>
      <c r="P240" s="3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4"/>
      <c r="R240" s="284"/>
      <c r="S240" s="284"/>
      <c r="T240" s="285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86</v>
      </c>
      <c r="AK240" s="71">
        <v>14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92"/>
      <c r="B241" s="277"/>
      <c r="C241" s="277"/>
      <c r="D241" s="277"/>
      <c r="E241" s="277"/>
      <c r="F241" s="277"/>
      <c r="G241" s="277"/>
      <c r="H241" s="277"/>
      <c r="I241" s="277"/>
      <c r="J241" s="277"/>
      <c r="K241" s="277"/>
      <c r="L241" s="277"/>
      <c r="M241" s="277"/>
      <c r="N241" s="277"/>
      <c r="O241" s="293"/>
      <c r="P241" s="280" t="s">
        <v>73</v>
      </c>
      <c r="Q241" s="281"/>
      <c r="R241" s="281"/>
      <c r="S241" s="281"/>
      <c r="T241" s="281"/>
      <c r="U241" s="281"/>
      <c r="V241" s="282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x14ac:dyDescent="0.2">
      <c r="A242" s="277"/>
      <c r="B242" s="277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93"/>
      <c r="P242" s="280" t="s">
        <v>73</v>
      </c>
      <c r="Q242" s="281"/>
      <c r="R242" s="281"/>
      <c r="S242" s="281"/>
      <c r="T242" s="281"/>
      <c r="U242" s="281"/>
      <c r="V242" s="282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customHeight="1" x14ac:dyDescent="0.2">
      <c r="A243" s="322" t="s">
        <v>326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48"/>
      <c r="AB243" s="48"/>
      <c r="AC243" s="48"/>
    </row>
    <row r="244" spans="1:68" ht="16.5" customHeight="1" x14ac:dyDescent="0.25">
      <c r="A244" s="304" t="s">
        <v>326</v>
      </c>
      <c r="B244" s="277"/>
      <c r="C244" s="277"/>
      <c r="D244" s="277"/>
      <c r="E244" s="277"/>
      <c r="F244" s="277"/>
      <c r="G244" s="277"/>
      <c r="H244" s="277"/>
      <c r="I244" s="277"/>
      <c r="J244" s="277"/>
      <c r="K244" s="277"/>
      <c r="L244" s="277"/>
      <c r="M244" s="277"/>
      <c r="N244" s="277"/>
      <c r="O244" s="277"/>
      <c r="P244" s="277"/>
      <c r="Q244" s="277"/>
      <c r="R244" s="277"/>
      <c r="S244" s="277"/>
      <c r="T244" s="277"/>
      <c r="U244" s="277"/>
      <c r="V244" s="277"/>
      <c r="W244" s="277"/>
      <c r="X244" s="277"/>
      <c r="Y244" s="277"/>
      <c r="Z244" s="277"/>
      <c r="AA244" s="265"/>
      <c r="AB244" s="265"/>
      <c r="AC244" s="265"/>
    </row>
    <row r="245" spans="1:68" ht="14.25" customHeight="1" x14ac:dyDescent="0.25">
      <c r="A245" s="276" t="s">
        <v>64</v>
      </c>
      <c r="B245" s="277"/>
      <c r="C245" s="277"/>
      <c r="D245" s="277"/>
      <c r="E245" s="277"/>
      <c r="F245" s="277"/>
      <c r="G245" s="277"/>
      <c r="H245" s="277"/>
      <c r="I245" s="277"/>
      <c r="J245" s="277"/>
      <c r="K245" s="277"/>
      <c r="L245" s="277"/>
      <c r="M245" s="277"/>
      <c r="N245" s="277"/>
      <c r="O245" s="277"/>
      <c r="P245" s="277"/>
      <c r="Q245" s="277"/>
      <c r="R245" s="277"/>
      <c r="S245" s="277"/>
      <c r="T245" s="277"/>
      <c r="U245" s="277"/>
      <c r="V245" s="277"/>
      <c r="W245" s="277"/>
      <c r="X245" s="277"/>
      <c r="Y245" s="277"/>
      <c r="Z245" s="277"/>
      <c r="AA245" s="266"/>
      <c r="AB245" s="266"/>
      <c r="AC245" s="266"/>
    </row>
    <row r="246" spans="1:68" ht="27" customHeight="1" x14ac:dyDescent="0.25">
      <c r="A246" s="54" t="s">
        <v>327</v>
      </c>
      <c r="B246" s="54" t="s">
        <v>328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4"/>
      <c r="R246" s="284"/>
      <c r="S246" s="284"/>
      <c r="T246" s="285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42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4"/>
      <c r="R247" s="284"/>
      <c r="S247" s="284"/>
      <c r="T247" s="285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332</v>
      </c>
      <c r="B248" s="54" t="s">
        <v>333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85</v>
      </c>
      <c r="M248" s="33" t="s">
        <v>69</v>
      </c>
      <c r="N248" s="33"/>
      <c r="O248" s="32">
        <v>180</v>
      </c>
      <c r="P248" s="390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4"/>
      <c r="R248" s="284"/>
      <c r="S248" s="284"/>
      <c r="T248" s="285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86</v>
      </c>
      <c r="AK248" s="71">
        <v>12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2"/>
      <c r="B249" s="277"/>
      <c r="C249" s="277"/>
      <c r="D249" s="277"/>
      <c r="E249" s="277"/>
      <c r="F249" s="277"/>
      <c r="G249" s="277"/>
      <c r="H249" s="277"/>
      <c r="I249" s="277"/>
      <c r="J249" s="277"/>
      <c r="K249" s="277"/>
      <c r="L249" s="277"/>
      <c r="M249" s="277"/>
      <c r="N249" s="277"/>
      <c r="O249" s="293"/>
      <c r="P249" s="280" t="s">
        <v>73</v>
      </c>
      <c r="Q249" s="281"/>
      <c r="R249" s="281"/>
      <c r="S249" s="281"/>
      <c r="T249" s="281"/>
      <c r="U249" s="281"/>
      <c r="V249" s="282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x14ac:dyDescent="0.2">
      <c r="A250" s="277"/>
      <c r="B250" s="277"/>
      <c r="C250" s="277"/>
      <c r="D250" s="277"/>
      <c r="E250" s="277"/>
      <c r="F250" s="277"/>
      <c r="G250" s="277"/>
      <c r="H250" s="277"/>
      <c r="I250" s="277"/>
      <c r="J250" s="277"/>
      <c r="K250" s="277"/>
      <c r="L250" s="277"/>
      <c r="M250" s="277"/>
      <c r="N250" s="277"/>
      <c r="O250" s="293"/>
      <c r="P250" s="280" t="s">
        <v>73</v>
      </c>
      <c r="Q250" s="281"/>
      <c r="R250" s="281"/>
      <c r="S250" s="281"/>
      <c r="T250" s="281"/>
      <c r="U250" s="281"/>
      <c r="V250" s="282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customHeight="1" x14ac:dyDescent="0.25">
      <c r="A251" s="276" t="s">
        <v>77</v>
      </c>
      <c r="B251" s="277"/>
      <c r="C251" s="277"/>
      <c r="D251" s="277"/>
      <c r="E251" s="277"/>
      <c r="F251" s="277"/>
      <c r="G251" s="277"/>
      <c r="H251" s="277"/>
      <c r="I251" s="277"/>
      <c r="J251" s="277"/>
      <c r="K251" s="277"/>
      <c r="L251" s="277"/>
      <c r="M251" s="277"/>
      <c r="N251" s="277"/>
      <c r="O251" s="277"/>
      <c r="P251" s="277"/>
      <c r="Q251" s="277"/>
      <c r="R251" s="277"/>
      <c r="S251" s="277"/>
      <c r="T251" s="277"/>
      <c r="U251" s="277"/>
      <c r="V251" s="277"/>
      <c r="W251" s="277"/>
      <c r="X251" s="277"/>
      <c r="Y251" s="277"/>
      <c r="Z251" s="277"/>
      <c r="AA251" s="266"/>
      <c r="AB251" s="266"/>
      <c r="AC251" s="266"/>
    </row>
    <row r="252" spans="1:68" ht="27" customHeight="1" x14ac:dyDescent="0.25">
      <c r="A252" s="54" t="s">
        <v>335</v>
      </c>
      <c r="B252" s="54" t="s">
        <v>336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2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4"/>
      <c r="R252" s="284"/>
      <c r="S252" s="284"/>
      <c r="T252" s="285"/>
      <c r="U252" s="34"/>
      <c r="V252" s="34"/>
      <c r="W252" s="35" t="s">
        <v>70</v>
      </c>
      <c r="X252" s="270">
        <v>48</v>
      </c>
      <c r="Y252" s="271">
        <f>IFERROR(IF(X252="","",X252),"")</f>
        <v>48</v>
      </c>
      <c r="Z252" s="36">
        <f>IFERROR(IF(X252="","",X252*0.0155),"")</f>
        <v>0.74399999999999999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300.48</v>
      </c>
      <c r="BN252" s="67">
        <f>IFERROR(Y252*I252,"0")</f>
        <v>300.48</v>
      </c>
      <c r="BO252" s="67">
        <f>IFERROR(X252/J252,"0")</f>
        <v>0.5714285714285714</v>
      </c>
      <c r="BP252" s="67">
        <f>IFERROR(Y252/J252,"0")</f>
        <v>0.5714285714285714</v>
      </c>
    </row>
    <row r="253" spans="1:68" ht="27" customHeight="1" x14ac:dyDescent="0.25">
      <c r="A253" s="54" t="s">
        <v>338</v>
      </c>
      <c r="B253" s="54" t="s">
        <v>339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136</v>
      </c>
      <c r="L253" s="32" t="s">
        <v>85</v>
      </c>
      <c r="M253" s="33" t="s">
        <v>69</v>
      </c>
      <c r="N253" s="33"/>
      <c r="O253" s="32">
        <v>180</v>
      </c>
      <c r="P253" s="44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86</v>
      </c>
      <c r="AK253" s="71">
        <v>18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92"/>
      <c r="B254" s="277"/>
      <c r="C254" s="277"/>
      <c r="D254" s="277"/>
      <c r="E254" s="277"/>
      <c r="F254" s="277"/>
      <c r="G254" s="277"/>
      <c r="H254" s="277"/>
      <c r="I254" s="277"/>
      <c r="J254" s="277"/>
      <c r="K254" s="277"/>
      <c r="L254" s="277"/>
      <c r="M254" s="277"/>
      <c r="N254" s="277"/>
      <c r="O254" s="293"/>
      <c r="P254" s="280" t="s">
        <v>73</v>
      </c>
      <c r="Q254" s="281"/>
      <c r="R254" s="281"/>
      <c r="S254" s="281"/>
      <c r="T254" s="281"/>
      <c r="U254" s="281"/>
      <c r="V254" s="282"/>
      <c r="W254" s="37" t="s">
        <v>70</v>
      </c>
      <c r="X254" s="272">
        <f>IFERROR(SUM(X252:X253),"0")</f>
        <v>48</v>
      </c>
      <c r="Y254" s="272">
        <f>IFERROR(SUM(Y252:Y253),"0")</f>
        <v>48</v>
      </c>
      <c r="Z254" s="272">
        <f>IFERROR(IF(Z252="",0,Z252),"0")+IFERROR(IF(Z253="",0,Z253),"0")</f>
        <v>0.74399999999999999</v>
      </c>
      <c r="AA254" s="273"/>
      <c r="AB254" s="273"/>
      <c r="AC254" s="273"/>
    </row>
    <row r="255" spans="1:68" x14ac:dyDescent="0.2">
      <c r="A255" s="277"/>
      <c r="B255" s="277"/>
      <c r="C255" s="277"/>
      <c r="D255" s="277"/>
      <c r="E255" s="277"/>
      <c r="F255" s="277"/>
      <c r="G255" s="277"/>
      <c r="H255" s="277"/>
      <c r="I255" s="277"/>
      <c r="J255" s="277"/>
      <c r="K255" s="277"/>
      <c r="L255" s="277"/>
      <c r="M255" s="277"/>
      <c r="N255" s="277"/>
      <c r="O255" s="293"/>
      <c r="P255" s="280" t="s">
        <v>73</v>
      </c>
      <c r="Q255" s="281"/>
      <c r="R255" s="281"/>
      <c r="S255" s="281"/>
      <c r="T255" s="281"/>
      <c r="U255" s="281"/>
      <c r="V255" s="282"/>
      <c r="W255" s="37" t="s">
        <v>74</v>
      </c>
      <c r="X255" s="272">
        <f>IFERROR(SUMPRODUCT(X252:X253*H252:H253),"0")</f>
        <v>288</v>
      </c>
      <c r="Y255" s="272">
        <f>IFERROR(SUMPRODUCT(Y252:Y253*H252:H253),"0")</f>
        <v>288</v>
      </c>
      <c r="Z255" s="37"/>
      <c r="AA255" s="273"/>
      <c r="AB255" s="273"/>
      <c r="AC255" s="273"/>
    </row>
    <row r="256" spans="1:68" ht="14.25" customHeight="1" x14ac:dyDescent="0.25">
      <c r="A256" s="276" t="s">
        <v>117</v>
      </c>
      <c r="B256" s="277"/>
      <c r="C256" s="277"/>
      <c r="D256" s="277"/>
      <c r="E256" s="277"/>
      <c r="F256" s="277"/>
      <c r="G256" s="277"/>
      <c r="H256" s="277"/>
      <c r="I256" s="277"/>
      <c r="J256" s="277"/>
      <c r="K256" s="277"/>
      <c r="L256" s="277"/>
      <c r="M256" s="277"/>
      <c r="N256" s="277"/>
      <c r="O256" s="277"/>
      <c r="P256" s="277"/>
      <c r="Q256" s="277"/>
      <c r="R256" s="277"/>
      <c r="S256" s="277"/>
      <c r="T256" s="277"/>
      <c r="U256" s="277"/>
      <c r="V256" s="277"/>
      <c r="W256" s="277"/>
      <c r="X256" s="277"/>
      <c r="Y256" s="277"/>
      <c r="Z256" s="277"/>
      <c r="AA256" s="266"/>
      <c r="AB256" s="266"/>
      <c r="AC256" s="266"/>
    </row>
    <row r="257" spans="1:68" ht="27" customHeight="1" x14ac:dyDescent="0.25">
      <c r="A257" s="54" t="s">
        <v>340</v>
      </c>
      <c r="B257" s="54" t="s">
        <v>341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4"/>
      <c r="R257" s="284"/>
      <c r="S257" s="284"/>
      <c r="T257" s="285"/>
      <c r="U257" s="34"/>
      <c r="V257" s="34"/>
      <c r="W257" s="35" t="s">
        <v>70</v>
      </c>
      <c r="X257" s="270">
        <v>0</v>
      </c>
      <c r="Y257" s="271">
        <f>IFERROR(IF(X257="","",X257),"")</f>
        <v>0</v>
      </c>
      <c r="Z257" s="36">
        <f>IFERROR(IF(X257="","",X257*0.00936),"")</f>
        <v>0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343</v>
      </c>
      <c r="B258" s="54" t="s">
        <v>344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34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4"/>
      <c r="R258" s="284"/>
      <c r="S258" s="284"/>
      <c r="T258" s="285"/>
      <c r="U258" s="34"/>
      <c r="V258" s="34"/>
      <c r="W258" s="35" t="s">
        <v>70</v>
      </c>
      <c r="X258" s="270">
        <v>36</v>
      </c>
      <c r="Y258" s="271">
        <f>IFERROR(IF(X258="","",X258),"")</f>
        <v>36</v>
      </c>
      <c r="Z258" s="36">
        <f>IFERROR(IF(X258="","",X258*0.0155),"")</f>
        <v>0.55800000000000005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188.46</v>
      </c>
      <c r="BN258" s="67">
        <f>IFERROR(Y258*I258,"0")</f>
        <v>188.46</v>
      </c>
      <c r="BO258" s="67">
        <f>IFERROR(X258/J258,"0")</f>
        <v>0.42857142857142855</v>
      </c>
      <c r="BP258" s="67">
        <f>IFERROR(Y258/J258,"0")</f>
        <v>0.42857142857142855</v>
      </c>
    </row>
    <row r="259" spans="1:68" ht="27" customHeight="1" x14ac:dyDescent="0.25">
      <c r="A259" s="54" t="s">
        <v>345</v>
      </c>
      <c r="B259" s="54" t="s">
        <v>346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4"/>
      <c r="R259" s="284"/>
      <c r="S259" s="284"/>
      <c r="T259" s="285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2"/>
      <c r="B260" s="277"/>
      <c r="C260" s="277"/>
      <c r="D260" s="277"/>
      <c r="E260" s="277"/>
      <c r="F260" s="277"/>
      <c r="G260" s="277"/>
      <c r="H260" s="277"/>
      <c r="I260" s="277"/>
      <c r="J260" s="277"/>
      <c r="K260" s="277"/>
      <c r="L260" s="277"/>
      <c r="M260" s="277"/>
      <c r="N260" s="277"/>
      <c r="O260" s="293"/>
      <c r="P260" s="280" t="s">
        <v>73</v>
      </c>
      <c r="Q260" s="281"/>
      <c r="R260" s="281"/>
      <c r="S260" s="281"/>
      <c r="T260" s="281"/>
      <c r="U260" s="281"/>
      <c r="V260" s="282"/>
      <c r="W260" s="37" t="s">
        <v>70</v>
      </c>
      <c r="X260" s="272">
        <f>IFERROR(SUM(X257:X259),"0")</f>
        <v>36</v>
      </c>
      <c r="Y260" s="272">
        <f>IFERROR(SUM(Y257:Y259),"0")</f>
        <v>36</v>
      </c>
      <c r="Z260" s="272">
        <f>IFERROR(IF(Z257="",0,Z257),"0")+IFERROR(IF(Z258="",0,Z258),"0")+IFERROR(IF(Z259="",0,Z259),"0")</f>
        <v>0.55800000000000005</v>
      </c>
      <c r="AA260" s="273"/>
      <c r="AB260" s="273"/>
      <c r="AC260" s="273"/>
    </row>
    <row r="261" spans="1:68" x14ac:dyDescent="0.2">
      <c r="A261" s="277"/>
      <c r="B261" s="277"/>
      <c r="C261" s="277"/>
      <c r="D261" s="277"/>
      <c r="E261" s="277"/>
      <c r="F261" s="277"/>
      <c r="G261" s="277"/>
      <c r="H261" s="277"/>
      <c r="I261" s="277"/>
      <c r="J261" s="277"/>
      <c r="K261" s="277"/>
      <c r="L261" s="277"/>
      <c r="M261" s="277"/>
      <c r="N261" s="277"/>
      <c r="O261" s="293"/>
      <c r="P261" s="280" t="s">
        <v>73</v>
      </c>
      <c r="Q261" s="281"/>
      <c r="R261" s="281"/>
      <c r="S261" s="281"/>
      <c r="T261" s="281"/>
      <c r="U261" s="281"/>
      <c r="V261" s="282"/>
      <c r="W261" s="37" t="s">
        <v>74</v>
      </c>
      <c r="X261" s="272">
        <f>IFERROR(SUMPRODUCT(X257:X259*H257:H259),"0")</f>
        <v>180</v>
      </c>
      <c r="Y261" s="272">
        <f>IFERROR(SUMPRODUCT(Y257:Y259*H257:H259),"0")</f>
        <v>180</v>
      </c>
      <c r="Z261" s="37"/>
      <c r="AA261" s="273"/>
      <c r="AB261" s="273"/>
      <c r="AC261" s="273"/>
    </row>
    <row r="262" spans="1:68" ht="14.25" customHeight="1" x14ac:dyDescent="0.25">
      <c r="A262" s="276" t="s">
        <v>123</v>
      </c>
      <c r="B262" s="277"/>
      <c r="C262" s="277"/>
      <c r="D262" s="277"/>
      <c r="E262" s="277"/>
      <c r="F262" s="277"/>
      <c r="G262" s="277"/>
      <c r="H262" s="277"/>
      <c r="I262" s="277"/>
      <c r="J262" s="277"/>
      <c r="K262" s="277"/>
      <c r="L262" s="277"/>
      <c r="M262" s="277"/>
      <c r="N262" s="277"/>
      <c r="O262" s="277"/>
      <c r="P262" s="277"/>
      <c r="Q262" s="277"/>
      <c r="R262" s="277"/>
      <c r="S262" s="277"/>
      <c r="T262" s="277"/>
      <c r="U262" s="277"/>
      <c r="V262" s="277"/>
      <c r="W262" s="277"/>
      <c r="X262" s="277"/>
      <c r="Y262" s="277"/>
      <c r="Z262" s="277"/>
      <c r="AA262" s="266"/>
      <c r="AB262" s="266"/>
      <c r="AC262" s="266"/>
    </row>
    <row r="263" spans="1:68" ht="37.5" customHeight="1" x14ac:dyDescent="0.25">
      <c r="A263" s="54" t="s">
        <v>347</v>
      </c>
      <c r="B263" s="54" t="s">
        <v>348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85</v>
      </c>
      <c r="M263" s="33" t="s">
        <v>69</v>
      </c>
      <c r="N263" s="33"/>
      <c r="O263" s="32">
        <v>180</v>
      </c>
      <c r="P263" s="45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4"/>
      <c r="R263" s="284"/>
      <c r="S263" s="284"/>
      <c r="T263" s="285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86</v>
      </c>
      <c r="AK263" s="71">
        <v>14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350</v>
      </c>
      <c r="B264" s="54" t="s">
        <v>351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4"/>
      <c r="R264" s="284"/>
      <c r="S264" s="284"/>
      <c r="T264" s="285"/>
      <c r="U264" s="34"/>
      <c r="V264" s="34"/>
      <c r="W264" s="35" t="s">
        <v>70</v>
      </c>
      <c r="X264" s="270">
        <v>0</v>
      </c>
      <c r="Y264" s="271">
        <f t="shared" si="12"/>
        <v>0</v>
      </c>
      <c r="Z264" s="36">
        <f>IFERROR(IF(X264="","",X264*0.00936),"")</f>
        <v>0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customHeight="1" x14ac:dyDescent="0.25">
      <c r="A265" s="54" t="s">
        <v>353</v>
      </c>
      <c r="B265" s="54" t="s">
        <v>354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4"/>
      <c r="R265" s="284"/>
      <c r="S265" s="284"/>
      <c r="T265" s="285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355</v>
      </c>
      <c r="B266" s="54" t="s">
        <v>356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4"/>
      <c r="R266" s="284"/>
      <c r="S266" s="284"/>
      <c r="T266" s="285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 t="shared" ref="Z266:Z271" si="17">IFERROR(IF(X266="","",X266*0.00936),"")</f>
        <v>0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357</v>
      </c>
      <c r="B267" s="54" t="s">
        <v>358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126</v>
      </c>
      <c r="M267" s="33" t="s">
        <v>69</v>
      </c>
      <c r="N267" s="33"/>
      <c r="O267" s="32">
        <v>180</v>
      </c>
      <c r="P267" s="37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4"/>
      <c r="R267" s="284"/>
      <c r="S267" s="284"/>
      <c r="T267" s="285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si="17"/>
        <v>0</v>
      </c>
      <c r="AA267" s="56"/>
      <c r="AB267" s="57"/>
      <c r="AC267" s="250" t="s">
        <v>349</v>
      </c>
      <c r="AG267" s="67"/>
      <c r="AJ267" s="71" t="s">
        <v>127</v>
      </c>
      <c r="AK267" s="71">
        <v>126</v>
      </c>
      <c r="BB267" s="251" t="s">
        <v>82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customHeight="1" x14ac:dyDescent="0.25">
      <c r="A268" s="54" t="s">
        <v>359</v>
      </c>
      <c r="B268" s="54" t="s">
        <v>360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85</v>
      </c>
      <c r="M268" s="33" t="s">
        <v>69</v>
      </c>
      <c r="N268" s="33"/>
      <c r="O268" s="32">
        <v>180</v>
      </c>
      <c r="P268" s="33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4"/>
      <c r="R268" s="284"/>
      <c r="S268" s="284"/>
      <c r="T268" s="285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86</v>
      </c>
      <c r="AK268" s="71">
        <v>14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361</v>
      </c>
      <c r="B269" s="54" t="s">
        <v>362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85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4"/>
      <c r="R269" s="284"/>
      <c r="S269" s="284"/>
      <c r="T269" s="285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86</v>
      </c>
      <c r="AK269" s="71">
        <v>14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85</v>
      </c>
      <c r="M270" s="33" t="s">
        <v>69</v>
      </c>
      <c r="N270" s="33"/>
      <c r="O270" s="32">
        <v>180</v>
      </c>
      <c r="P270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4"/>
      <c r="R270" s="284"/>
      <c r="S270" s="284"/>
      <c r="T270" s="285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86</v>
      </c>
      <c r="AK270" s="71">
        <v>14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85</v>
      </c>
      <c r="M271" s="33" t="s">
        <v>69</v>
      </c>
      <c r="N271" s="33"/>
      <c r="O271" s="32">
        <v>180</v>
      </c>
      <c r="P271" s="31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4"/>
      <c r="R271" s="284"/>
      <c r="S271" s="284"/>
      <c r="T271" s="285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86</v>
      </c>
      <c r="AK271" s="71">
        <v>14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367</v>
      </c>
      <c r="B272" s="54" t="s">
        <v>368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136</v>
      </c>
      <c r="L272" s="32" t="s">
        <v>85</v>
      </c>
      <c r="M272" s="33" t="s">
        <v>69</v>
      </c>
      <c r="N272" s="33"/>
      <c r="O272" s="32">
        <v>180</v>
      </c>
      <c r="P272" s="36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4"/>
      <c r="R272" s="284"/>
      <c r="S272" s="284"/>
      <c r="T272" s="285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86</v>
      </c>
      <c r="AK272" s="71">
        <v>18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92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77"/>
      <c r="M273" s="277"/>
      <c r="N273" s="277"/>
      <c r="O273" s="293"/>
      <c r="P273" s="280" t="s">
        <v>73</v>
      </c>
      <c r="Q273" s="281"/>
      <c r="R273" s="281"/>
      <c r="S273" s="281"/>
      <c r="T273" s="281"/>
      <c r="U273" s="281"/>
      <c r="V273" s="282"/>
      <c r="W273" s="37" t="s">
        <v>70</v>
      </c>
      <c r="X273" s="272">
        <f>IFERROR(SUM(X263:X272),"0")</f>
        <v>0</v>
      </c>
      <c r="Y273" s="272">
        <f>IFERROR(SUM(Y263:Y272),"0")</f>
        <v>0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273"/>
      <c r="AB273" s="273"/>
      <c r="AC273" s="273"/>
    </row>
    <row r="274" spans="1:32" x14ac:dyDescent="0.2">
      <c r="A274" s="277"/>
      <c r="B274" s="277"/>
      <c r="C274" s="277"/>
      <c r="D274" s="277"/>
      <c r="E274" s="277"/>
      <c r="F274" s="277"/>
      <c r="G274" s="277"/>
      <c r="H274" s="277"/>
      <c r="I274" s="277"/>
      <c r="J274" s="277"/>
      <c r="K274" s="277"/>
      <c r="L274" s="277"/>
      <c r="M274" s="277"/>
      <c r="N274" s="277"/>
      <c r="O274" s="293"/>
      <c r="P274" s="280" t="s">
        <v>73</v>
      </c>
      <c r="Q274" s="281"/>
      <c r="R274" s="281"/>
      <c r="S274" s="281"/>
      <c r="T274" s="281"/>
      <c r="U274" s="281"/>
      <c r="V274" s="282"/>
      <c r="W274" s="37" t="s">
        <v>74</v>
      </c>
      <c r="X274" s="272">
        <f>IFERROR(SUMPRODUCT(X263:X272*H263:H272),"0")</f>
        <v>0</v>
      </c>
      <c r="Y274" s="272">
        <f>IFERROR(SUMPRODUCT(Y263:Y272*H263:H272),"0")</f>
        <v>0</v>
      </c>
      <c r="Z274" s="37"/>
      <c r="AA274" s="273"/>
      <c r="AB274" s="273"/>
      <c r="AC274" s="273"/>
    </row>
    <row r="275" spans="1:32" ht="15" customHeight="1" x14ac:dyDescent="0.2">
      <c r="A275" s="394"/>
      <c r="B275" s="277"/>
      <c r="C275" s="277"/>
      <c r="D275" s="277"/>
      <c r="E275" s="277"/>
      <c r="F275" s="277"/>
      <c r="G275" s="277"/>
      <c r="H275" s="277"/>
      <c r="I275" s="277"/>
      <c r="J275" s="277"/>
      <c r="K275" s="277"/>
      <c r="L275" s="277"/>
      <c r="M275" s="277"/>
      <c r="N275" s="277"/>
      <c r="O275" s="374"/>
      <c r="P275" s="317" t="s">
        <v>369</v>
      </c>
      <c r="Q275" s="318"/>
      <c r="R275" s="318"/>
      <c r="S275" s="318"/>
      <c r="T275" s="318"/>
      <c r="U275" s="318"/>
      <c r="V275" s="319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3216.12</v>
      </c>
      <c r="Y275" s="272">
        <f>IFERROR(Y24+Y32+Y39+Y47+Y52+Y56+Y61+Y67+Y73+Y78+Y84+Y94+Y100+Y111+Y115+Y119+Y125+Y131+Y137+Y142+Y147+Y152+Y157+Y164+Y172+Y176+Y182+Y189+Y198+Y203+Y208+Y214+Y220+Y226+Y232+Y238+Y242+Y250+Y255+Y261+Y274,"0")</f>
        <v>3216.12</v>
      </c>
      <c r="Z275" s="37"/>
      <c r="AA275" s="273"/>
      <c r="AB275" s="273"/>
      <c r="AC275" s="273"/>
    </row>
    <row r="276" spans="1:32" x14ac:dyDescent="0.2">
      <c r="A276" s="277"/>
      <c r="B276" s="277"/>
      <c r="C276" s="277"/>
      <c r="D276" s="277"/>
      <c r="E276" s="277"/>
      <c r="F276" s="277"/>
      <c r="G276" s="277"/>
      <c r="H276" s="277"/>
      <c r="I276" s="277"/>
      <c r="J276" s="277"/>
      <c r="K276" s="277"/>
      <c r="L276" s="277"/>
      <c r="M276" s="277"/>
      <c r="N276" s="277"/>
      <c r="O276" s="374"/>
      <c r="P276" s="317" t="s">
        <v>370</v>
      </c>
      <c r="Q276" s="318"/>
      <c r="R276" s="318"/>
      <c r="S276" s="318"/>
      <c r="T276" s="318"/>
      <c r="U276" s="318"/>
      <c r="V276" s="319"/>
      <c r="W276" s="37" t="s">
        <v>74</v>
      </c>
      <c r="X276" s="272">
        <f>IFERROR(SUM(BM22:BM272),"0")</f>
        <v>3469.5328</v>
      </c>
      <c r="Y276" s="272">
        <f>IFERROR(SUM(BN22:BN272),"0")</f>
        <v>3469.5328</v>
      </c>
      <c r="Z276" s="37"/>
      <c r="AA276" s="273"/>
      <c r="AB276" s="273"/>
      <c r="AC276" s="273"/>
    </row>
    <row r="277" spans="1:32" x14ac:dyDescent="0.2">
      <c r="A277" s="277"/>
      <c r="B277" s="277"/>
      <c r="C277" s="277"/>
      <c r="D277" s="277"/>
      <c r="E277" s="277"/>
      <c r="F277" s="277"/>
      <c r="G277" s="277"/>
      <c r="H277" s="277"/>
      <c r="I277" s="277"/>
      <c r="J277" s="277"/>
      <c r="K277" s="277"/>
      <c r="L277" s="277"/>
      <c r="M277" s="277"/>
      <c r="N277" s="277"/>
      <c r="O277" s="374"/>
      <c r="P277" s="317" t="s">
        <v>371</v>
      </c>
      <c r="Q277" s="318"/>
      <c r="R277" s="318"/>
      <c r="S277" s="318"/>
      <c r="T277" s="318"/>
      <c r="U277" s="318"/>
      <c r="V277" s="319"/>
      <c r="W277" s="37" t="s">
        <v>372</v>
      </c>
      <c r="X277" s="38">
        <f>ROUNDUP(SUM(BO22:BO272),0)</f>
        <v>8</v>
      </c>
      <c r="Y277" s="38">
        <f>ROUNDUP(SUM(BP22:BP272),0)</f>
        <v>8</v>
      </c>
      <c r="Z277" s="37"/>
      <c r="AA277" s="273"/>
      <c r="AB277" s="273"/>
      <c r="AC277" s="273"/>
    </row>
    <row r="278" spans="1:32" x14ac:dyDescent="0.2">
      <c r="A278" s="277"/>
      <c r="B278" s="277"/>
      <c r="C278" s="277"/>
      <c r="D278" s="277"/>
      <c r="E278" s="277"/>
      <c r="F278" s="277"/>
      <c r="G278" s="277"/>
      <c r="H278" s="277"/>
      <c r="I278" s="277"/>
      <c r="J278" s="277"/>
      <c r="K278" s="277"/>
      <c r="L278" s="277"/>
      <c r="M278" s="277"/>
      <c r="N278" s="277"/>
      <c r="O278" s="374"/>
      <c r="P278" s="317" t="s">
        <v>373</v>
      </c>
      <c r="Q278" s="318"/>
      <c r="R278" s="318"/>
      <c r="S278" s="318"/>
      <c r="T278" s="318"/>
      <c r="U278" s="318"/>
      <c r="V278" s="319"/>
      <c r="W278" s="37" t="s">
        <v>74</v>
      </c>
      <c r="X278" s="272">
        <f>GrossWeightTotal+PalletQtyTotal*25</f>
        <v>3669.5328</v>
      </c>
      <c r="Y278" s="272">
        <f>GrossWeightTotalR+PalletQtyTotalR*25</f>
        <v>3669.5328</v>
      </c>
      <c r="Z278" s="37"/>
      <c r="AA278" s="273"/>
      <c r="AB278" s="273"/>
      <c r="AC278" s="273"/>
    </row>
    <row r="279" spans="1:32" x14ac:dyDescent="0.2">
      <c r="A279" s="277"/>
      <c r="B279" s="277"/>
      <c r="C279" s="277"/>
      <c r="D279" s="277"/>
      <c r="E279" s="277"/>
      <c r="F279" s="277"/>
      <c r="G279" s="277"/>
      <c r="H279" s="277"/>
      <c r="I279" s="277"/>
      <c r="J279" s="277"/>
      <c r="K279" s="277"/>
      <c r="L279" s="277"/>
      <c r="M279" s="277"/>
      <c r="N279" s="277"/>
      <c r="O279" s="374"/>
      <c r="P279" s="317" t="s">
        <v>374</v>
      </c>
      <c r="Q279" s="318"/>
      <c r="R279" s="318"/>
      <c r="S279" s="318"/>
      <c r="T279" s="318"/>
      <c r="U279" s="318"/>
      <c r="V279" s="319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706</v>
      </c>
      <c r="Y279" s="272">
        <f>IFERROR(Y23+Y31+Y38+Y46+Y51+Y55+Y60+Y66+Y72+Y77+Y83+Y93+Y99+Y110+Y114+Y118+Y124+Y130+Y136+Y141+Y146+Y151+Y156+Y163+Y171+Y175+Y181+Y188+Y197+Y202+Y207+Y213+Y219+Y225+Y231+Y237+Y241+Y249+Y254+Y260+Y273,"0")</f>
        <v>706</v>
      </c>
      <c r="Z279" s="37"/>
      <c r="AA279" s="273"/>
      <c r="AB279" s="273"/>
      <c r="AC279" s="273"/>
    </row>
    <row r="280" spans="1:32" ht="14.25" customHeight="1" x14ac:dyDescent="0.2">
      <c r="A280" s="277"/>
      <c r="B280" s="277"/>
      <c r="C280" s="277"/>
      <c r="D280" s="277"/>
      <c r="E280" s="277"/>
      <c r="F280" s="277"/>
      <c r="G280" s="277"/>
      <c r="H280" s="277"/>
      <c r="I280" s="277"/>
      <c r="J280" s="277"/>
      <c r="K280" s="277"/>
      <c r="L280" s="277"/>
      <c r="M280" s="277"/>
      <c r="N280" s="277"/>
      <c r="O280" s="374"/>
      <c r="P280" s="317" t="s">
        <v>375</v>
      </c>
      <c r="Q280" s="318"/>
      <c r="R280" s="318"/>
      <c r="S280" s="318"/>
      <c r="T280" s="318"/>
      <c r="U280" s="318"/>
      <c r="V280" s="319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9.8306399999999989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7" t="s">
        <v>63</v>
      </c>
      <c r="C282" s="286" t="s">
        <v>75</v>
      </c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6"/>
      <c r="P282" s="396"/>
      <c r="Q282" s="396"/>
      <c r="R282" s="396"/>
      <c r="S282" s="396"/>
      <c r="T282" s="397"/>
      <c r="U282" s="267" t="s">
        <v>232</v>
      </c>
      <c r="V282" s="267" t="s">
        <v>240</v>
      </c>
      <c r="W282" s="286" t="s">
        <v>259</v>
      </c>
      <c r="X282" s="396"/>
      <c r="Y282" s="396"/>
      <c r="Z282" s="396"/>
      <c r="AA282" s="397"/>
      <c r="AB282" s="267" t="s">
        <v>309</v>
      </c>
      <c r="AC282" s="267" t="s">
        <v>314</v>
      </c>
      <c r="AD282" s="267" t="s">
        <v>318</v>
      </c>
      <c r="AE282" s="267" t="s">
        <v>326</v>
      </c>
      <c r="AF282" s="268"/>
    </row>
    <row r="283" spans="1:32" ht="14.25" customHeight="1" thickTop="1" x14ac:dyDescent="0.2">
      <c r="A283" s="345" t="s">
        <v>378</v>
      </c>
      <c r="B283" s="286" t="s">
        <v>63</v>
      </c>
      <c r="C283" s="286" t="s">
        <v>76</v>
      </c>
      <c r="D283" s="286" t="s">
        <v>89</v>
      </c>
      <c r="E283" s="286" t="s">
        <v>99</v>
      </c>
      <c r="F283" s="286" t="s">
        <v>110</v>
      </c>
      <c r="G283" s="286" t="s">
        <v>133</v>
      </c>
      <c r="H283" s="286" t="s">
        <v>140</v>
      </c>
      <c r="I283" s="286" t="s">
        <v>144</v>
      </c>
      <c r="J283" s="286" t="s">
        <v>152</v>
      </c>
      <c r="K283" s="286" t="s">
        <v>167</v>
      </c>
      <c r="L283" s="286" t="s">
        <v>173</v>
      </c>
      <c r="M283" s="286" t="s">
        <v>198</v>
      </c>
      <c r="N283" s="268"/>
      <c r="O283" s="286" t="s">
        <v>204</v>
      </c>
      <c r="P283" s="286" t="s">
        <v>211</v>
      </c>
      <c r="Q283" s="286" t="s">
        <v>216</v>
      </c>
      <c r="R283" s="286" t="s">
        <v>220</v>
      </c>
      <c r="S283" s="286" t="s">
        <v>223</v>
      </c>
      <c r="T283" s="286" t="s">
        <v>228</v>
      </c>
      <c r="U283" s="286" t="s">
        <v>233</v>
      </c>
      <c r="V283" s="286" t="s">
        <v>241</v>
      </c>
      <c r="W283" s="286" t="s">
        <v>260</v>
      </c>
      <c r="X283" s="286" t="s">
        <v>275</v>
      </c>
      <c r="Y283" s="286" t="s">
        <v>287</v>
      </c>
      <c r="Z283" s="286" t="s">
        <v>292</v>
      </c>
      <c r="AA283" s="286" t="s">
        <v>303</v>
      </c>
      <c r="AB283" s="286" t="s">
        <v>310</v>
      </c>
      <c r="AC283" s="286" t="s">
        <v>315</v>
      </c>
      <c r="AD283" s="286" t="s">
        <v>319</v>
      </c>
      <c r="AE283" s="286" t="s">
        <v>326</v>
      </c>
      <c r="AF283" s="268"/>
    </row>
    <row r="284" spans="1:32" ht="13.5" customHeight="1" thickBot="1" x14ac:dyDescent="0.25">
      <c r="A284" s="346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68"/>
      <c r="O284" s="287"/>
      <c r="P284" s="287"/>
      <c r="Q284" s="287"/>
      <c r="R284" s="287"/>
      <c r="S284" s="287"/>
      <c r="T284" s="287"/>
      <c r="U284" s="287"/>
      <c r="V284" s="287"/>
      <c r="W284" s="287"/>
      <c r="X284" s="287"/>
      <c r="Y284" s="287"/>
      <c r="Z284" s="287"/>
      <c r="AA284" s="287"/>
      <c r="AB284" s="287"/>
      <c r="AC284" s="287"/>
      <c r="AD284" s="287"/>
      <c r="AE284" s="287"/>
      <c r="AF284" s="268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0</v>
      </c>
      <c r="D285" s="46">
        <f>IFERROR(X35*H35,"0")+IFERROR(X36*H36,"0")+IFERROR(X37*H37,"0")</f>
        <v>67.199999999999989</v>
      </c>
      <c r="E285" s="46">
        <f>IFERROR(X42*H42,"0")+IFERROR(X43*H43,"0")+IFERROR(X44*H44,"0")+IFERROR(X45*H45,"0")</f>
        <v>168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480</v>
      </c>
      <c r="H285" s="46">
        <f>IFERROR(X76*H76,"0")</f>
        <v>50.4</v>
      </c>
      <c r="I285" s="46">
        <f>IFERROR(X81*H81,"0")+IFERROR(X82*H82,"0")</f>
        <v>50.4</v>
      </c>
      <c r="J285" s="46">
        <f>IFERROR(X87*H87,"0")+IFERROR(X88*H88,"0")+IFERROR(X89*H89,"0")+IFERROR(X90*H90,"0")+IFERROR(X91*H91,"0")+IFERROR(X92*H92,"0")</f>
        <v>179.76000000000002</v>
      </c>
      <c r="K285" s="46">
        <f>IFERROR(X97*H97,"0")+IFERROR(X98*H98,"0")</f>
        <v>50.4</v>
      </c>
      <c r="L285" s="46">
        <f>IFERROR(X103*H103,"0")+IFERROR(X104*H104,"0")+IFERROR(X105*H105,"0")+IFERROR(X106*H106,"0")+IFERROR(X107*H107,"0")+IFERROR(X108*H108,"0")+IFERROR(X109*H109,"0")+IFERROR(X113*H113,"0")+IFERROR(X117*H117,"0")</f>
        <v>204.96</v>
      </c>
      <c r="M285" s="46">
        <f>IFERROR(X122*H122,"0")+IFERROR(X123*H123,"0")</f>
        <v>84</v>
      </c>
      <c r="N285" s="268"/>
      <c r="O285" s="46">
        <f>IFERROR(X128*H128,"0")+IFERROR(X129*H129,"0")</f>
        <v>84</v>
      </c>
      <c r="P285" s="46">
        <f>IFERROR(X134*H134,"0")+IFERROR(X135*H135,"0")</f>
        <v>67.2</v>
      </c>
      <c r="Q285" s="46">
        <f>IFERROR(X140*H140,"0")</f>
        <v>42</v>
      </c>
      <c r="R285" s="46">
        <f>IFERROR(X145*H145,"0")</f>
        <v>37.800000000000004</v>
      </c>
      <c r="S285" s="46">
        <f>IFERROR(X150*H150,"0")</f>
        <v>0</v>
      </c>
      <c r="T285" s="46">
        <f>IFERROR(X155*H155,"0")</f>
        <v>0</v>
      </c>
      <c r="U285" s="46">
        <f>IFERROR(X161*H161,"0")+IFERROR(X162*H162,"0")</f>
        <v>660</v>
      </c>
      <c r="V285" s="46">
        <f>IFERROR(X168*H168,"0")+IFERROR(X169*H169,"0")+IFERROR(X170*H170,"0")+IFERROR(X174*H174,"0")</f>
        <v>42</v>
      </c>
      <c r="W285" s="46">
        <f>IFERROR(X180*H180,"0")+IFERROR(X184*H184,"0")+IFERROR(X185*H185,"0")+IFERROR(X186*H186,"0")+IFERROR(X187*H187,"0")</f>
        <v>0</v>
      </c>
      <c r="X285" s="46">
        <f>IFERROR(X192*H192,"0")+IFERROR(X193*H193,"0")+IFERROR(X194*H194,"0")+IFERROR(X195*H195,"0")+IFERROR(X196*H196,"0")</f>
        <v>0</v>
      </c>
      <c r="Y285" s="46">
        <f>IFERROR(X201*H201,"0")</f>
        <v>0</v>
      </c>
      <c r="Z285" s="46">
        <f>IFERROR(X206*H206,"0")+IFERROR(X210*H210,"0")+IFERROR(X211*H211,"0")+IFERROR(X212*H212,"0")</f>
        <v>0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480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468</v>
      </c>
      <c r="AF285" s="268"/>
    </row>
    <row r="286" spans="1:32" ht="13.5" customHeight="1" thickTop="1" x14ac:dyDescent="0.2">
      <c r="C286" s="268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2023.2</v>
      </c>
      <c r="B288" s="60">
        <f>SUMPRODUCT(--(BB:BB="ПГП"),--(W:W="кор"),H:H,Y:Y)+SUMPRODUCT(--(BB:BB="ПГП"),--(W:W="кг"),Y:Y)</f>
        <v>1192.92</v>
      </c>
      <c r="C288" s="60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7">
    <mergeCell ref="A8:C8"/>
    <mergeCell ref="A260:O261"/>
    <mergeCell ref="M283:M284"/>
    <mergeCell ref="P163:V163"/>
    <mergeCell ref="A153:Z153"/>
    <mergeCell ref="D268:E268"/>
    <mergeCell ref="D97:E97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D123:E123"/>
    <mergeCell ref="A188:O189"/>
    <mergeCell ref="A163:O164"/>
    <mergeCell ref="Q5:R5"/>
    <mergeCell ref="F17:F18"/>
    <mergeCell ref="B283:B284"/>
    <mergeCell ref="D107:E107"/>
    <mergeCell ref="P65:T65"/>
    <mergeCell ref="P70:T70"/>
    <mergeCell ref="P263:T263"/>
    <mergeCell ref="A60:O61"/>
    <mergeCell ref="Q6:R6"/>
    <mergeCell ref="P134:T134"/>
    <mergeCell ref="A124:O125"/>
    <mergeCell ref="A118:O119"/>
    <mergeCell ref="E283:E284"/>
    <mergeCell ref="P208:V208"/>
    <mergeCell ref="A204:Z204"/>
    <mergeCell ref="A33:Z33"/>
    <mergeCell ref="D196:E196"/>
    <mergeCell ref="A55:O56"/>
    <mergeCell ref="P219:V219"/>
    <mergeCell ref="P23:V23"/>
    <mergeCell ref="A262:Z262"/>
    <mergeCell ref="W283:W284"/>
    <mergeCell ref="A62:Z62"/>
    <mergeCell ref="D54:E54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D218:E218"/>
    <mergeCell ref="P137:V137"/>
    <mergeCell ref="P197:V197"/>
    <mergeCell ref="A127:Z127"/>
    <mergeCell ref="A191:Z191"/>
    <mergeCell ref="D105:E105"/>
    <mergeCell ref="P2:W3"/>
    <mergeCell ref="F283:F284"/>
    <mergeCell ref="P54:T54"/>
    <mergeCell ref="D35:E35"/>
    <mergeCell ref="A23:O24"/>
    <mergeCell ref="P64:T64"/>
    <mergeCell ref="D10:E10"/>
    <mergeCell ref="P135:T135"/>
    <mergeCell ref="F10:G10"/>
    <mergeCell ref="A181:O182"/>
    <mergeCell ref="D270:E270"/>
    <mergeCell ref="P78:V78"/>
    <mergeCell ref="C282:T282"/>
    <mergeCell ref="P128:T128"/>
    <mergeCell ref="P253:T253"/>
    <mergeCell ref="A223:Z22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P283:P284"/>
    <mergeCell ref="R283:R284"/>
    <mergeCell ref="P250:V250"/>
    <mergeCell ref="A75:Z75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D266:E266"/>
    <mergeCell ref="P174:T174"/>
    <mergeCell ref="U17:V17"/>
    <mergeCell ref="Y17:Y18"/>
    <mergeCell ref="P58:T58"/>
    <mergeCell ref="D50:E50"/>
    <mergeCell ref="X17:X18"/>
    <mergeCell ref="P273:V273"/>
    <mergeCell ref="A116:Z116"/>
    <mergeCell ref="P39:V39"/>
    <mergeCell ref="A219:O220"/>
    <mergeCell ref="P32:V32"/>
    <mergeCell ref="Q13:R13"/>
    <mergeCell ref="P201:T201"/>
    <mergeCell ref="P47:V47"/>
    <mergeCell ref="P247:T247"/>
    <mergeCell ref="D155:E155"/>
    <mergeCell ref="D22:E22"/>
    <mergeCell ref="A222:Z222"/>
    <mergeCell ref="P255:V255"/>
    <mergeCell ref="P105:T105"/>
    <mergeCell ref="D257:E257"/>
    <mergeCell ref="P270:T270"/>
    <mergeCell ref="A110:O111"/>
    <mergeCell ref="P36:T36"/>
    <mergeCell ref="D150:E150"/>
    <mergeCell ref="P107:T107"/>
    <mergeCell ref="D44:E44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P162:T162"/>
    <mergeCell ref="A85:Z85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AD283:AD284"/>
    <mergeCell ref="A160:Z160"/>
    <mergeCell ref="P212:T212"/>
    <mergeCell ref="AA17:AA18"/>
    <mergeCell ref="H10:M10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P45:T45"/>
    <mergeCell ref="D128:E128"/>
    <mergeCell ref="P109:T109"/>
    <mergeCell ref="D186:E186"/>
    <mergeCell ref="D217:E217"/>
    <mergeCell ref="A93:O94"/>
    <mergeCell ref="P193:T193"/>
    <mergeCell ref="D65:E65"/>
    <mergeCell ref="P22:T22"/>
    <mergeCell ref="P257:T257"/>
    <mergeCell ref="D194:E194"/>
    <mergeCell ref="I283:I284"/>
    <mergeCell ref="D140:E140"/>
    <mergeCell ref="D267:E267"/>
    <mergeCell ref="H17:H18"/>
    <mergeCell ref="P90:T90"/>
    <mergeCell ref="P161:T161"/>
    <mergeCell ref="P217:T217"/>
    <mergeCell ref="A207:O208"/>
    <mergeCell ref="D269:E269"/>
    <mergeCell ref="P275:V275"/>
    <mergeCell ref="D206:E206"/>
    <mergeCell ref="A275:O280"/>
    <mergeCell ref="P241:V241"/>
    <mergeCell ref="A158:Z158"/>
    <mergeCell ref="P91:T91"/>
    <mergeCell ref="P56:V56"/>
    <mergeCell ref="W282:AA282"/>
    <mergeCell ref="P99:V99"/>
    <mergeCell ref="Z17:Z18"/>
    <mergeCell ref="P269:T269"/>
    <mergeCell ref="P242:V242"/>
    <mergeCell ref="A241:O242"/>
    <mergeCell ref="A51:O52"/>
    <mergeCell ref="D58:E58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A256:Z256"/>
    <mergeCell ref="P231:V231"/>
    <mergeCell ref="A15:M15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254:V254"/>
    <mergeCell ref="P83:V83"/>
    <mergeCell ref="A79:Z79"/>
    <mergeCell ref="T6:U9"/>
    <mergeCell ref="Q10:R10"/>
    <mergeCell ref="D185:E185"/>
    <mergeCell ref="J283:J284"/>
    <mergeCell ref="P60:V60"/>
    <mergeCell ref="P84:V84"/>
    <mergeCell ref="D43:E43"/>
    <mergeCell ref="A139:Z139"/>
    <mergeCell ref="AB283:AB284"/>
    <mergeCell ref="A5:C5"/>
    <mergeCell ref="P51:V51"/>
    <mergeCell ref="P195:T195"/>
    <mergeCell ref="A17:A18"/>
    <mergeCell ref="K17:K18"/>
    <mergeCell ref="C17:C18"/>
    <mergeCell ref="D103:E103"/>
    <mergeCell ref="D37:E37"/>
    <mergeCell ref="D230:E230"/>
    <mergeCell ref="D168:E168"/>
    <mergeCell ref="D180:E180"/>
    <mergeCell ref="D9:E9"/>
    <mergeCell ref="F9:G9"/>
    <mergeCell ref="D161:E161"/>
    <mergeCell ref="P67:V67"/>
    <mergeCell ref="D169:E169"/>
    <mergeCell ref="A121:Z121"/>
    <mergeCell ref="P146:V146"/>
    <mergeCell ref="D63:E63"/>
    <mergeCell ref="P181:V181"/>
    <mergeCell ref="A38:O39"/>
    <mergeCell ref="P110:V110"/>
    <mergeCell ref="P15:T16"/>
    <mergeCell ref="A177:Z177"/>
    <mergeCell ref="A6:C6"/>
    <mergeCell ref="D113:E113"/>
    <mergeCell ref="P180:T180"/>
    <mergeCell ref="A96:Z96"/>
    <mergeCell ref="D88:E88"/>
    <mergeCell ref="P117:T117"/>
    <mergeCell ref="Q12:R12"/>
    <mergeCell ref="P169:T169"/>
    <mergeCell ref="D90:E90"/>
    <mergeCell ref="A130:O131"/>
    <mergeCell ref="D91:E91"/>
    <mergeCell ref="D162:E162"/>
    <mergeCell ref="D106:E106"/>
    <mergeCell ref="A146:O147"/>
    <mergeCell ref="P72:V72"/>
    <mergeCell ref="P122:T122"/>
    <mergeCell ref="P43:T43"/>
    <mergeCell ref="P136:V136"/>
    <mergeCell ref="A126:Z126"/>
    <mergeCell ref="A53:Z53"/>
    <mergeCell ref="A12:M12"/>
    <mergeCell ref="A68:Z68"/>
    <mergeCell ref="A19:Z19"/>
    <mergeCell ref="A14:M14"/>
    <mergeCell ref="S283:S284"/>
    <mergeCell ref="I17:I18"/>
    <mergeCell ref="P176:V176"/>
    <mergeCell ref="D135:E135"/>
    <mergeCell ref="P114:V114"/>
    <mergeCell ref="P203:V203"/>
    <mergeCell ref="A120:Z120"/>
    <mergeCell ref="P276:V276"/>
    <mergeCell ref="A239:Z239"/>
    <mergeCell ref="P214:V214"/>
    <mergeCell ref="A95:Z95"/>
    <mergeCell ref="P278:V278"/>
    <mergeCell ref="A159:Z159"/>
    <mergeCell ref="P246:T246"/>
    <mergeCell ref="U283:U284"/>
    <mergeCell ref="P198:V198"/>
    <mergeCell ref="A254:O255"/>
    <mergeCell ref="P238:V238"/>
    <mergeCell ref="P264:T264"/>
    <mergeCell ref="A249:O250"/>
    <mergeCell ref="P272:T272"/>
    <mergeCell ref="P210:T210"/>
    <mergeCell ref="H283:H284"/>
    <mergeCell ref="P185:T185"/>
    <mergeCell ref="T283:T284"/>
    <mergeCell ref="A234:Z234"/>
    <mergeCell ref="J17:J18"/>
    <mergeCell ref="V283:V284"/>
    <mergeCell ref="D82:E82"/>
    <mergeCell ref="P61:V61"/>
    <mergeCell ref="L17:L18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A229:Z229"/>
    <mergeCell ref="P17:T18"/>
    <mergeCell ref="P129:T129"/>
    <mergeCell ref="A148:Z148"/>
    <mergeCell ref="P63:T63"/>
    <mergeCell ref="P194:T194"/>
    <mergeCell ref="A283:A284"/>
    <mergeCell ref="P50:T50"/>
    <mergeCell ref="C283:C284"/>
    <mergeCell ref="D5:E5"/>
    <mergeCell ref="P42:T42"/>
    <mergeCell ref="P259:T259"/>
    <mergeCell ref="P175:V175"/>
    <mergeCell ref="P240:T240"/>
    <mergeCell ref="P226:V226"/>
    <mergeCell ref="P93:V93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P268:T268"/>
    <mergeCell ref="P230:T230"/>
    <mergeCell ref="K283:K284"/>
    <mergeCell ref="D211:E211"/>
    <mergeCell ref="H1:Q1"/>
    <mergeCell ref="P280:V280"/>
    <mergeCell ref="A243:Z243"/>
    <mergeCell ref="P274:V274"/>
    <mergeCell ref="A74:Z74"/>
    <mergeCell ref="D259:E259"/>
    <mergeCell ref="A237:O238"/>
    <mergeCell ref="A66:O67"/>
    <mergeCell ref="D28:E28"/>
    <mergeCell ref="A101:Z101"/>
    <mergeCell ref="P184:T184"/>
    <mergeCell ref="D236:E236"/>
    <mergeCell ref="D117:E117"/>
    <mergeCell ref="D92:E92"/>
    <mergeCell ref="D30:E30"/>
    <mergeCell ref="P168:T168"/>
    <mergeCell ref="P130:V130"/>
    <mergeCell ref="P97:T97"/>
    <mergeCell ref="P46:V46"/>
    <mergeCell ref="D1:F1"/>
    <mergeCell ref="P111:V111"/>
    <mergeCell ref="A166:Z166"/>
    <mergeCell ref="P187:T187"/>
    <mergeCell ref="D108:E108"/>
    <mergeCell ref="P271:T271"/>
    <mergeCell ref="D81:E81"/>
    <mergeCell ref="P265:T265"/>
    <mergeCell ref="D8:M8"/>
    <mergeCell ref="P44:T44"/>
    <mergeCell ref="P279:V279"/>
    <mergeCell ref="P118:V118"/>
    <mergeCell ref="A228:Z228"/>
    <mergeCell ref="P266:T266"/>
    <mergeCell ref="P182:V182"/>
    <mergeCell ref="P38:V38"/>
    <mergeCell ref="P258:T258"/>
    <mergeCell ref="Q9:R9"/>
    <mergeCell ref="Q11:R11"/>
    <mergeCell ref="D264:E264"/>
    <mergeCell ref="A251:Z251"/>
    <mergeCell ref="A190:Z190"/>
    <mergeCell ref="D109:E109"/>
    <mergeCell ref="P124:V124"/>
    <mergeCell ref="P151:V151"/>
    <mergeCell ref="P87:T87"/>
    <mergeCell ref="D201:E201"/>
    <mergeCell ref="P224:T224"/>
    <mergeCell ref="A141:O142"/>
    <mergeCell ref="P261:V261"/>
    <mergeCell ref="A86:Z86"/>
    <mergeCell ref="A144:Z144"/>
    <mergeCell ref="A215:Z215"/>
    <mergeCell ref="D129:E129"/>
    <mergeCell ref="D7:M7"/>
    <mergeCell ref="P236:T236"/>
    <mergeCell ref="P92:T92"/>
    <mergeCell ref="P156:V156"/>
    <mergeCell ref="P29:T29"/>
    <mergeCell ref="P89:T89"/>
    <mergeCell ref="P211:T211"/>
    <mergeCell ref="D59:E59"/>
    <mergeCell ref="J9:M9"/>
    <mergeCell ref="P157:V157"/>
    <mergeCell ref="P213:V213"/>
    <mergeCell ref="A209:Z209"/>
    <mergeCell ref="P249:V249"/>
    <mergeCell ref="P172:V172"/>
    <mergeCell ref="A40:Z40"/>
    <mergeCell ref="P152:V152"/>
    <mergeCell ref="V6:W9"/>
    <mergeCell ref="A9:C9"/>
    <mergeCell ref="A179:Z179"/>
    <mergeCell ref="D283:D284"/>
    <mergeCell ref="A205:Z205"/>
    <mergeCell ref="D70:E70"/>
    <mergeCell ref="D263:E263"/>
    <mergeCell ref="A80:Z80"/>
    <mergeCell ref="D134:E134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A200:Z200"/>
    <mergeCell ref="P141:V141"/>
    <mergeCell ref="P104:T104"/>
    <mergeCell ref="L283:L284"/>
    <mergeCell ref="B17:B18"/>
    <mergeCell ref="A77:O78"/>
    <mergeCell ref="A171:O172"/>
    <mergeCell ref="D258:E258"/>
    <mergeCell ref="P207:V207"/>
    <mergeCell ref="D187:E187"/>
    <mergeCell ref="D174:E174"/>
    <mergeCell ref="A34:Z34"/>
    <mergeCell ref="D45:E45"/>
    <mergeCell ref="H9:I9"/>
    <mergeCell ref="P24:V24"/>
    <mergeCell ref="A49:Z49"/>
    <mergeCell ref="P260:V260"/>
    <mergeCell ref="P155:T155"/>
    <mergeCell ref="P252:T252"/>
    <mergeCell ref="P81:T81"/>
    <mergeCell ref="D195:E195"/>
    <mergeCell ref="V10:W10"/>
    <mergeCell ref="P170:T170"/>
    <mergeCell ref="P145:T145"/>
    <mergeCell ref="D253:E253"/>
    <mergeCell ref="P232:V232"/>
    <mergeCell ref="A149:Z149"/>
    <mergeCell ref="W17:W18"/>
    <mergeCell ref="V12:W1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50 X58:X59 X106 X109 X113 X117 X128 X134 X161 X174 X192:X196 X206 X217:X218 X224 X236 X246 X25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5 X54 X70:X71 X76 X81:X82 X87:X92 X97:X98 X103:X105 X107:X108 X122 X129 X135 X140 X145 X150 X155 X162 X168:X170 X180 X184:X187 X201 X210:X212 X230 X240 X247:X248 X252:X253 X257:X258 X263:X266 X268:X272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:X65 X123 X267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2025-10-30T08:55:49Z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