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5317CD7-A519-4CEE-9D7E-9A7EFB458C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Z500" i="1" s="1"/>
  <c r="P487" i="1"/>
  <c r="X484" i="1"/>
  <c r="X483" i="1"/>
  <c r="BO482" i="1"/>
  <c r="BM482" i="1"/>
  <c r="Y482" i="1"/>
  <c r="BP482" i="1" s="1"/>
  <c r="P482" i="1"/>
  <c r="BO481" i="1"/>
  <c r="BM481" i="1"/>
  <c r="Y481" i="1"/>
  <c r="Y483" i="1" s="1"/>
  <c r="P481" i="1"/>
  <c r="X479" i="1"/>
  <c r="X478" i="1"/>
  <c r="BO477" i="1"/>
  <c r="BM477" i="1"/>
  <c r="Y477" i="1"/>
  <c r="Y479" i="1" s="1"/>
  <c r="P477" i="1"/>
  <c r="X475" i="1"/>
  <c r="X474" i="1"/>
  <c r="BO473" i="1"/>
  <c r="BM473" i="1"/>
  <c r="Y473" i="1"/>
  <c r="Y475" i="1" s="1"/>
  <c r="P473" i="1"/>
  <c r="BP472" i="1"/>
  <c r="BO472" i="1"/>
  <c r="BN472" i="1"/>
  <c r="BM472" i="1"/>
  <c r="Z472" i="1"/>
  <c r="Y472" i="1"/>
  <c r="Y474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Y469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Y463" i="1" s="1"/>
  <c r="P459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Y455" i="1" s="1"/>
  <c r="P451" i="1"/>
  <c r="X449" i="1"/>
  <c r="X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Y449" i="1" s="1"/>
  <c r="P442" i="1"/>
  <c r="X440" i="1"/>
  <c r="X439" i="1"/>
  <c r="BP438" i="1"/>
  <c r="BO438" i="1"/>
  <c r="BN438" i="1"/>
  <c r="BM438" i="1"/>
  <c r="Z438" i="1"/>
  <c r="Y438" i="1"/>
  <c r="P438" i="1"/>
  <c r="BO437" i="1"/>
  <c r="BM437" i="1"/>
  <c r="Y437" i="1"/>
  <c r="Y439" i="1" s="1"/>
  <c r="P437" i="1"/>
  <c r="BP436" i="1"/>
  <c r="BO436" i="1"/>
  <c r="BN436" i="1"/>
  <c r="BM436" i="1"/>
  <c r="Z436" i="1"/>
  <c r="Y436" i="1"/>
  <c r="Y440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X500" i="1" s="1"/>
  <c r="P422" i="1"/>
  <c r="X418" i="1"/>
  <c r="X417" i="1"/>
  <c r="BO416" i="1"/>
  <c r="BM416" i="1"/>
  <c r="Y416" i="1"/>
  <c r="Y417" i="1" s="1"/>
  <c r="P416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3" i="1" s="1"/>
  <c r="P408" i="1"/>
  <c r="X406" i="1"/>
  <c r="X405" i="1"/>
  <c r="BO404" i="1"/>
  <c r="BM404" i="1"/>
  <c r="Y404" i="1"/>
  <c r="V500" i="1" s="1"/>
  <c r="P404" i="1"/>
  <c r="X401" i="1"/>
  <c r="X400" i="1"/>
  <c r="BO399" i="1"/>
  <c r="BM399" i="1"/>
  <c r="Y399" i="1"/>
  <c r="BP399" i="1" s="1"/>
  <c r="P399" i="1"/>
  <c r="BO398" i="1"/>
  <c r="BN398" i="1"/>
  <c r="BM398" i="1"/>
  <c r="Z398" i="1"/>
  <c r="Y398" i="1"/>
  <c r="Y400" i="1" s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BP387" i="1" s="1"/>
  <c r="P387" i="1"/>
  <c r="BO386" i="1"/>
  <c r="BM386" i="1"/>
  <c r="Y386" i="1"/>
  <c r="U500" i="1" s="1"/>
  <c r="P386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Y382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6" i="1" s="1"/>
  <c r="P374" i="1"/>
  <c r="X372" i="1"/>
  <c r="X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Y357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P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5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500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Y275" i="1" s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50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Y240" i="1"/>
  <c r="X240" i="1"/>
  <c r="X239" i="1"/>
  <c r="BO238" i="1"/>
  <c r="BM238" i="1"/>
  <c r="Z238" i="1"/>
  <c r="Z239" i="1" s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K500" i="1" s="1"/>
  <c r="P225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H500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0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0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0" i="1" s="1"/>
  <c r="X23" i="1"/>
  <c r="X494" i="1" s="1"/>
  <c r="BO22" i="1"/>
  <c r="X492" i="1" s="1"/>
  <c r="BM22" i="1"/>
  <c r="X491" i="1" s="1"/>
  <c r="X493" i="1" s="1"/>
  <c r="Y22" i="1"/>
  <c r="B500" i="1" s="1"/>
  <c r="P22" i="1"/>
  <c r="H10" i="1"/>
  <c r="A9" i="1"/>
  <c r="A10" i="1" s="1"/>
  <c r="D7" i="1"/>
  <c r="Q6" i="1"/>
  <c r="P2" i="1"/>
  <c r="Z63" i="1" l="1"/>
  <c r="Z137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BN61" i="1"/>
  <c r="BP61" i="1"/>
  <c r="Z67" i="1"/>
  <c r="Z69" i="1" s="1"/>
  <c r="BN67" i="1"/>
  <c r="BP67" i="1"/>
  <c r="Z73" i="1"/>
  <c r="BN73" i="1"/>
  <c r="BP73" i="1"/>
  <c r="Z75" i="1"/>
  <c r="Z77" i="1" s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0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0" i="1"/>
  <c r="Z126" i="1"/>
  <c r="Z127" i="1" s="1"/>
  <c r="BN126" i="1"/>
  <c r="BP126" i="1"/>
  <c r="Y127" i="1"/>
  <c r="Z130" i="1"/>
  <c r="Z132" i="1" s="1"/>
  <c r="BN130" i="1"/>
  <c r="BP130" i="1"/>
  <c r="Y133" i="1"/>
  <c r="Z136" i="1"/>
  <c r="BN136" i="1"/>
  <c r="BP136" i="1"/>
  <c r="Z141" i="1"/>
  <c r="Z144" i="1" s="1"/>
  <c r="BN141" i="1"/>
  <c r="BP141" i="1"/>
  <c r="Z143" i="1"/>
  <c r="BN143" i="1"/>
  <c r="Y144" i="1"/>
  <c r="Z147" i="1"/>
  <c r="Z150" i="1" s="1"/>
  <c r="BN147" i="1"/>
  <c r="BP147" i="1"/>
  <c r="Z149" i="1"/>
  <c r="BN149" i="1"/>
  <c r="Y150" i="1"/>
  <c r="I500" i="1"/>
  <c r="Y161" i="1"/>
  <c r="Y172" i="1"/>
  <c r="Z164" i="1"/>
  <c r="Z172" i="1" s="1"/>
  <c r="BN164" i="1"/>
  <c r="Z166" i="1"/>
  <c r="BN166" i="1"/>
  <c r="BP167" i="1"/>
  <c r="BN167" i="1"/>
  <c r="Z167" i="1"/>
  <c r="BP171" i="1"/>
  <c r="BN171" i="1"/>
  <c r="Z171" i="1"/>
  <c r="Y173" i="1"/>
  <c r="Y178" i="1"/>
  <c r="BP175" i="1"/>
  <c r="BN175" i="1"/>
  <c r="Z175" i="1"/>
  <c r="H9" i="1"/>
  <c r="Y24" i="1"/>
  <c r="Y44" i="1"/>
  <c r="Y57" i="1"/>
  <c r="Y90" i="1"/>
  <c r="Y14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00" i="1"/>
  <c r="Y189" i="1"/>
  <c r="BP186" i="1"/>
  <c r="BN186" i="1"/>
  <c r="Z186" i="1"/>
  <c r="Z188" i="1" s="1"/>
  <c r="Y188" i="1"/>
  <c r="Y194" i="1"/>
  <c r="Y204" i="1"/>
  <c r="Y216" i="1"/>
  <c r="Y222" i="1"/>
  <c r="Y235" i="1"/>
  <c r="Y243" i="1"/>
  <c r="BP242" i="1"/>
  <c r="BN242" i="1"/>
  <c r="Z242" i="1"/>
  <c r="Z243" i="1" s="1"/>
  <c r="Y244" i="1"/>
  <c r="Y251" i="1"/>
  <c r="BP246" i="1"/>
  <c r="BN246" i="1"/>
  <c r="Z246" i="1"/>
  <c r="Z251" i="1" s="1"/>
  <c r="BP250" i="1"/>
  <c r="BN250" i="1"/>
  <c r="Z250" i="1"/>
  <c r="Y252" i="1"/>
  <c r="L500" i="1"/>
  <c r="Y261" i="1"/>
  <c r="Y260" i="1"/>
  <c r="BP255" i="1"/>
  <c r="BN255" i="1"/>
  <c r="Z255" i="1"/>
  <c r="Z260" i="1" s="1"/>
  <c r="Z339" i="1"/>
  <c r="Z356" i="1"/>
  <c r="Z381" i="1"/>
  <c r="Z192" i="1"/>
  <c r="Z193" i="1" s="1"/>
  <c r="BN192" i="1"/>
  <c r="Z196" i="1"/>
  <c r="BN196" i="1"/>
  <c r="BP196" i="1"/>
  <c r="Z198" i="1"/>
  <c r="BN198" i="1"/>
  <c r="Z200" i="1"/>
  <c r="BN200" i="1"/>
  <c r="Z202" i="1"/>
  <c r="BN202" i="1"/>
  <c r="Z208" i="1"/>
  <c r="Z216" i="1" s="1"/>
  <c r="BN208" i="1"/>
  <c r="Z210" i="1"/>
  <c r="BN210" i="1"/>
  <c r="Z212" i="1"/>
  <c r="BN212" i="1"/>
  <c r="Z214" i="1"/>
  <c r="BN214" i="1"/>
  <c r="Z220" i="1"/>
  <c r="Z221" i="1" s="1"/>
  <c r="BN220" i="1"/>
  <c r="Z225" i="1"/>
  <c r="Z235" i="1" s="1"/>
  <c r="BN225" i="1"/>
  <c r="BP225" i="1"/>
  <c r="Z227" i="1"/>
  <c r="BN227" i="1"/>
  <c r="Z229" i="1"/>
  <c r="BN229" i="1"/>
  <c r="Z231" i="1"/>
  <c r="BN231" i="1"/>
  <c r="Z233" i="1"/>
  <c r="BN233" i="1"/>
  <c r="Y236" i="1"/>
  <c r="Y239" i="1"/>
  <c r="BP238" i="1"/>
  <c r="BN238" i="1"/>
  <c r="BP248" i="1"/>
  <c r="BN248" i="1"/>
  <c r="Z248" i="1"/>
  <c r="Z305" i="1"/>
  <c r="Z400" i="1"/>
  <c r="Z257" i="1"/>
  <c r="BN257" i="1"/>
  <c r="Z259" i="1"/>
  <c r="BN259" i="1"/>
  <c r="Z264" i="1"/>
  <c r="BN264" i="1"/>
  <c r="BP264" i="1"/>
  <c r="Z266" i="1"/>
  <c r="BN266" i="1"/>
  <c r="Y269" i="1"/>
  <c r="O500" i="1"/>
  <c r="Z273" i="1"/>
  <c r="Z275" i="1" s="1"/>
  <c r="BN273" i="1"/>
  <c r="BP273" i="1"/>
  <c r="Y276" i="1"/>
  <c r="P500" i="1"/>
  <c r="Z280" i="1"/>
  <c r="Z281" i="1" s="1"/>
  <c r="BN280" i="1"/>
  <c r="BP280" i="1"/>
  <c r="Y281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Y306" i="1"/>
  <c r="Z309" i="1"/>
  <c r="Z313" i="1" s="1"/>
  <c r="BN309" i="1"/>
  <c r="BP309" i="1"/>
  <c r="Z311" i="1"/>
  <c r="BN311" i="1"/>
  <c r="Z317" i="1"/>
  <c r="Z319" i="1" s="1"/>
  <c r="BN317" i="1"/>
  <c r="BP317" i="1"/>
  <c r="Z324" i="1"/>
  <c r="Z326" i="1" s="1"/>
  <c r="BN324" i="1"/>
  <c r="BP324" i="1"/>
  <c r="Z330" i="1"/>
  <c r="Z332" i="1" s="1"/>
  <c r="BN330" i="1"/>
  <c r="BP330" i="1"/>
  <c r="R500" i="1"/>
  <c r="Z337" i="1"/>
  <c r="BN337" i="1"/>
  <c r="BP337" i="1"/>
  <c r="Y340" i="1"/>
  <c r="S500" i="1"/>
  <c r="Z345" i="1"/>
  <c r="Z351" i="1" s="1"/>
  <c r="BN345" i="1"/>
  <c r="Z347" i="1"/>
  <c r="BN347" i="1"/>
  <c r="Z349" i="1"/>
  <c r="BN349" i="1"/>
  <c r="Y352" i="1"/>
  <c r="Z355" i="1"/>
  <c r="BN355" i="1"/>
  <c r="BP355" i="1"/>
  <c r="Z359" i="1"/>
  <c r="Z361" i="1" s="1"/>
  <c r="BN359" i="1"/>
  <c r="BP359" i="1"/>
  <c r="Y362" i="1"/>
  <c r="T500" i="1"/>
  <c r="Z370" i="1"/>
  <c r="Z371" i="1" s="1"/>
  <c r="BN370" i="1"/>
  <c r="BP370" i="1"/>
  <c r="Y371" i="1"/>
  <c r="Z374" i="1"/>
  <c r="Z376" i="1" s="1"/>
  <c r="BN374" i="1"/>
  <c r="BP374" i="1"/>
  <c r="Y377" i="1"/>
  <c r="Z380" i="1"/>
  <c r="BN380" i="1"/>
  <c r="Y381" i="1"/>
  <c r="Z386" i="1"/>
  <c r="BN386" i="1"/>
  <c r="BP386" i="1"/>
  <c r="Z388" i="1"/>
  <c r="BN388" i="1"/>
  <c r="Z390" i="1"/>
  <c r="BN390" i="1"/>
  <c r="Z392" i="1"/>
  <c r="BN392" i="1"/>
  <c r="Z394" i="1"/>
  <c r="BN394" i="1"/>
  <c r="Y395" i="1"/>
  <c r="BP398" i="1"/>
  <c r="Y401" i="1"/>
  <c r="Y406" i="1"/>
  <c r="Z409" i="1"/>
  <c r="BN409" i="1"/>
  <c r="Z411" i="1"/>
  <c r="BN411" i="1"/>
  <c r="Y412" i="1"/>
  <c r="Z416" i="1"/>
  <c r="Z417" i="1" s="1"/>
  <c r="BN416" i="1"/>
  <c r="BP416" i="1"/>
  <c r="BP425" i="1"/>
  <c r="BN425" i="1"/>
  <c r="Z425" i="1"/>
  <c r="BP429" i="1"/>
  <c r="BN429" i="1"/>
  <c r="Z429" i="1"/>
  <c r="Y268" i="1"/>
  <c r="Y295" i="1"/>
  <c r="Y351" i="1"/>
  <c r="Z387" i="1"/>
  <c r="BN387" i="1"/>
  <c r="Z389" i="1"/>
  <c r="BN389" i="1"/>
  <c r="Z391" i="1"/>
  <c r="BN391" i="1"/>
  <c r="Z393" i="1"/>
  <c r="BN393" i="1"/>
  <c r="Y396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W500" i="1"/>
  <c r="Y418" i="1"/>
  <c r="BP423" i="1"/>
  <c r="BN423" i="1"/>
  <c r="Z423" i="1"/>
  <c r="BP427" i="1"/>
  <c r="BN427" i="1"/>
  <c r="Z427" i="1"/>
  <c r="Z433" i="1" s="1"/>
  <c r="Z448" i="1"/>
  <c r="Z474" i="1"/>
  <c r="Z431" i="1"/>
  <c r="BN431" i="1"/>
  <c r="Y434" i="1"/>
  <c r="Z437" i="1"/>
  <c r="Z439" i="1" s="1"/>
  <c r="BN437" i="1"/>
  <c r="BP437" i="1"/>
  <c r="Z443" i="1"/>
  <c r="BN443" i="1"/>
  <c r="Z445" i="1"/>
  <c r="BN445" i="1"/>
  <c r="Z447" i="1"/>
  <c r="BN447" i="1"/>
  <c r="Y448" i="1"/>
  <c r="Z451" i="1"/>
  <c r="Z454" i="1" s="1"/>
  <c r="BN451" i="1"/>
  <c r="BP451" i="1"/>
  <c r="Z453" i="1"/>
  <c r="BN453" i="1"/>
  <c r="Y454" i="1"/>
  <c r="Z459" i="1"/>
  <c r="Z463" i="1" s="1"/>
  <c r="BN459" i="1"/>
  <c r="BP459" i="1"/>
  <c r="Z461" i="1"/>
  <c r="BN461" i="1"/>
  <c r="Y464" i="1"/>
  <c r="Z467" i="1"/>
  <c r="Z469" i="1" s="1"/>
  <c r="BN467" i="1"/>
  <c r="Y470" i="1"/>
  <c r="Z473" i="1"/>
  <c r="BN473" i="1"/>
  <c r="BP473" i="1"/>
  <c r="Z477" i="1"/>
  <c r="Z478" i="1" s="1"/>
  <c r="BN477" i="1"/>
  <c r="BP477" i="1"/>
  <c r="Y478" i="1"/>
  <c r="Z481" i="1"/>
  <c r="Z483" i="1" s="1"/>
  <c r="BN481" i="1"/>
  <c r="BP481" i="1"/>
  <c r="Y484" i="1"/>
  <c r="Y489" i="1"/>
  <c r="Y500" i="1"/>
  <c r="Y433" i="1"/>
  <c r="Z482" i="1"/>
  <c r="BN482" i="1"/>
  <c r="Z487" i="1"/>
  <c r="Z488" i="1" s="1"/>
  <c r="BN487" i="1"/>
  <c r="BP487" i="1"/>
  <c r="Y488" i="1"/>
  <c r="Z395" i="1" l="1"/>
  <c r="Y490" i="1"/>
  <c r="Y494" i="1"/>
  <c r="Y491" i="1"/>
  <c r="Z412" i="1"/>
  <c r="Z295" i="1"/>
  <c r="Z268" i="1"/>
  <c r="Z204" i="1"/>
  <c r="Z178" i="1"/>
  <c r="Z96" i="1"/>
  <c r="Z89" i="1"/>
  <c r="Z57" i="1"/>
  <c r="Z43" i="1"/>
  <c r="Z495" i="1" s="1"/>
  <c r="Z31" i="1"/>
  <c r="Y492" i="1"/>
  <c r="Y493" i="1" l="1"/>
</calcChain>
</file>

<file path=xl/sharedStrings.xml><?xml version="1.0" encoding="utf-8"?>
<sst xmlns="http://schemas.openxmlformats.org/spreadsheetml/2006/main" count="2239" uniqueCount="771">
  <si>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</si>
  <si>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</si>
  <si>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</si>
  <si>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</si>
  <si>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</si>
  <si>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</si>
  <si>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</si>
  <si>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</si>
  <si>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</si>
  <si>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</si>
  <si>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</si>
  <si>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</si>
  <si>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</si>
  <si>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</si>
  <si>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</si>
  <si>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</si>
  <si>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</si>
  <si>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</si>
  <si>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</si>
  <si>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</si>
  <si>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</si>
  <si>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</si>
  <si>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</si>
  <si>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</si>
  <si>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</si>
  <si>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</si>
  <si>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</si>
  <si>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</si>
  <si>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</si>
  <si>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</si>
  <si>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</si>
  <si>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</si>
  <si>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</si>
  <si>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</si>
  <si>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</si>
  <si>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</si>
  <si>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</si>
  <si>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</si>
  <si>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</si>
  <si>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</si>
  <si>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</si>
  <si>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</si>
  <si>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</si>
  <si>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</si>
  <si>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</si>
  <si>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</si>
  <si>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</si>
  <si>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</si>
  <si>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</si>
  <si>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</si>
  <si>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</si>
  <si>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</si>
  <si>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</si>
  <si>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</si>
  <si>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</si>
  <si>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</si>
  <si>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</si>
  <si>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</si>
  <si>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</si>
  <si>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</si>
  <si>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</si>
  <si>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</si>
  <si>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</si>
  <si>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</si>
  <si>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</si>
  <si>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</si>
  <si>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</si>
  <si>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</si>
  <si>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</si>
  <si>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</si>
  <si>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</si>
  <si>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</si>
  <si>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</si>
  <si>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</si>
  <si>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</si>
  <si>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</si>
  <si>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</si>
  <si>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Короб, мин. 14</t>
  </si>
  <si>
    <t>СК3</t>
  </si>
  <si>
    <t>ЕАЭС N RU Д-RU.РА06.В.91067/23, ЕАЭС N RU Д-RU.РА08.В.78145/23</t>
  </si>
  <si>
    <t>Короб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</si>
  <si>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</si>
  <si>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</si>
  <si>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</si>
  <si>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</si>
  <si>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</si>
  <si>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</si>
  <si>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</si>
  <si>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</si>
  <si>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</si>
  <si>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</si>
  <si>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</si>
  <si>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</si>
  <si>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</si>
  <si>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</si>
  <si>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</si>
  <si>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</si>
  <si>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</si>
  <si>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</si>
  <si>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</si>
  <si>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</si>
  <si>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</si>
  <si>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</si>
  <si>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</si>
  <si>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</si>
  <si>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</si>
  <si>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</si>
  <si>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</si>
  <si>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</si>
  <si>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</si>
  <si>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</si>
  <si>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</si>
  <si>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</si>
  <si>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</si>
  <si>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</si>
  <si>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</si>
  <si>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</si>
  <si>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</si>
  <si>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</si>
  <si>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</si>
  <si>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</si>
  <si>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</si>
  <si>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</si>
  <si>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</si>
  <si>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</si>
  <si>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</si>
  <si>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</si>
  <si>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</si>
  <si>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</si>
  <si>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</si>
  <si>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</si>
  <si>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</si>
  <si>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</si>
  <si>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</si>
  <si>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</si>
  <si>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Короб, мин. 270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</si>
  <si>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</si>
  <si>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</si>
  <si>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</si>
  <si>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</si>
  <si>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</si>
  <si>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</si>
  <si>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</si>
  <si>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</si>
  <si>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</si>
  <si>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</si>
  <si>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</si>
  <si>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</si>
  <si>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</si>
  <si>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</si>
  <si>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</si>
  <si>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</si>
  <si>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</si>
  <si>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</si>
  <si>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</si>
  <si>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</si>
  <si>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</si>
  <si>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</si>
  <si>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</si>
  <si>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</si>
  <si>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</si>
  <si>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</si>
  <si>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</si>
  <si>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</si>
  <si>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</si>
  <si>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</si>
  <si>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</si>
  <si>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</si>
  <si>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</si>
  <si>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</si>
  <si>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</si>
  <si>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</si>
  <si>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</si>
  <si>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</si>
  <si>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</si>
  <si>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</si>
  <si>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</si>
  <si>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</si>
  <si>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</si>
  <si>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</si>
  <si>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</si>
  <si>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</si>
  <si>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</si>
  <si>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</si>
  <si>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</si>
  <si>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</si>
  <si>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</si>
  <si>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</si>
  <si>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</si>
  <si>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</si>
  <si>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</si>
  <si>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</si>
  <si>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</si>
  <si>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</si>
  <si>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</si>
  <si>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</si>
  <si>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</si>
  <si>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</si>
  <si>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</si>
  <si>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</si>
  <si>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</si>
  <si>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</si>
  <si>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</si>
  <si>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</si>
  <si>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</si>
  <si>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</si>
  <si>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</si>
  <si>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</si>
  <si>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</si>
  <si>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</si>
  <si>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</si>
  <si>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</si>
  <si>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</si>
  <si>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</si>
  <si>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</si>
  <si>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</si>
  <si>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</si>
  <si>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</si>
  <si>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</si>
  <si>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</si>
  <si>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</si>
  <si>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</si>
  <si>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</si>
  <si>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</si>
  <si>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</si>
  <si>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</si>
  <si>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</si>
  <si>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</si>
  <si>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</si>
  <si>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</si>
  <si>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</si>
  <si>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</si>
  <si>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</si>
  <si>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</si>
  <si>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</si>
  <si>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</si>
  <si>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</si>
  <si>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</si>
  <si>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</si>
  <si>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</si>
  <si>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</si>
  <si>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</si>
  <si>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</si>
  <si>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</si>
  <si>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</si>
  <si>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</si>
  <si>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</si>
  <si>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</si>
  <si>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</si>
  <si>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</si>
  <si>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</si>
  <si>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</si>
  <si>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</si>
  <si>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</si>
  <si>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</si>
  <si>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</si>
  <si>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</si>
  <si>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</si>
  <si>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</si>
  <si>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</si>
  <si>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</si>
  <si>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</si>
  <si>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</si>
  <si>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</si>
  <si>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</si>
  <si>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</si>
  <si>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</si>
  <si>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</si>
  <si>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</si>
  <si>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</si>
  <si>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</si>
  <si>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</si>
  <si>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</si>
  <si>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</si>
  <si>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</si>
  <si>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</si>
  <si>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</si>
  <si>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</si>
  <si>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</si>
  <si>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</si>
  <si>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</si>
  <si>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</si>
  <si>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</si>
  <si>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</si>
  <si>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</si>
  <si>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</si>
  <si>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</si>
  <si>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</si>
  <si>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</si>
  <si>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</si>
  <si>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</si>
  <si>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</si>
  <si>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</si>
  <si>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</si>
  <si>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</si>
  <si>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</si>
  <si>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</si>
  <si>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</si>
  <si>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</si>
  <si>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</si>
  <si>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</si>
  <si>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</si>
  <si>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</si>
  <si>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</si>
  <si>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</si>
  <si>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</si>
  <si>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</si>
  <si>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</si>
  <si>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</si>
  <si>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</si>
  <si>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</si>
  <si>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</si>
  <si>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</si>
  <si>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</si>
  <si>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</si>
  <si>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</si>
  <si>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</si>
  <si>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</si>
  <si>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</si>
  <si>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</si>
  <si>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</si>
  <si>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</si>
  <si>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</si>
  <si>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</si>
  <si>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</si>
  <si>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</si>
  <si>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</si>
  <si>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</si>
  <si>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</si>
  <si>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</si>
  <si>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</si>
  <si>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</si>
  <si>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</si>
  <si>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</si>
  <si>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</si>
  <si>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</si>
  <si>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</si>
  <si>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</si>
  <si>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</si>
  <si>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</si>
  <si>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</si>
  <si>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</si>
  <si>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</si>
  <si>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</si>
  <si>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</si>
  <si>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</si>
  <si>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</si>
  <si>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</si>
  <si>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</si>
  <si>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</si>
  <si>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</si>
  <si>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</si>
  <si>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</si>
  <si>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</si>
  <si>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</si>
  <si>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</si>
  <si>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</si>
  <si>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</si>
  <si>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</si>
  <si>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</si>
  <si>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</si>
  <si>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</si>
  <si>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</si>
  <si>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</si>
  <si>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</si>
  <si>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</si>
  <si>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</si>
  <si>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</si>
  <si>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</si>
  <si>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</si>
  <si>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</si>
  <si>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</si>
  <si>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</si>
  <si>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</si>
  <si>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</si>
  <si>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</si>
  <si>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</si>
  <si>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</si>
  <si>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</si>
  <si>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</si>
  <si>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</si>
  <si>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</si>
  <si>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</si>
  <si>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</si>
  <si>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</si>
  <si>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</si>
  <si>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</si>
  <si>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</si>
  <si>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</si>
  <si>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</si>
  <si>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</si>
  <si>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</si>
  <si>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</si>
  <si>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</si>
  <si>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</si>
  <si>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</si>
  <si>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</si>
  <si>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</si>
  <si>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</si>
  <si>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</si>
  <si>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</si>
  <si>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</si>
  <si>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</si>
  <si>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</si>
  <si>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</si>
  <si>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</si>
  <si>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</si>
  <si>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</si>
  <si>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</si>
  <si>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</si>
  <si>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</si>
  <si>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</si>
  <si>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</si>
  <si>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</si>
  <si>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</si>
  <si>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</si>
  <si>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</si>
  <si>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</si>
  <si>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</si>
  <si>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</si>
  <si>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</si>
  <si>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</si>
  <si>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</si>
  <si>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</si>
  <si>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</si>
  <si>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</si>
  <si>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</si>
  <si>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</si>
  <si>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</si>
  <si>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</si>
  <si>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</si>
  <si>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</si>
  <si>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</si>
  <si>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</si>
  <si>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</si>
  <si>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</si>
  <si>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</si>
  <si>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</si>
  <si>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</si>
  <si>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</si>
  <si>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</si>
  <si>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</si>
  <si>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</si>
  <si>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</si>
  <si>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</si>
  <si>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</si>
  <si>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</si>
  <si>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</si>
  <si>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</si>
  <si>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</si>
  <si>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</si>
  <si>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</si>
  <si>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</si>
  <si>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</si>
  <si>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</si>
  <si>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</si>
  <si>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</si>
  <si>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</si>
  <si>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</si>
  <si>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</si>
  <si>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</si>
  <si>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</si>
  <si>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</si>
  <si>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</si>
  <si>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</si>
  <si>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</si>
  <si>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</si>
  <si>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</si>
  <si>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</si>
  <si>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</si>
  <si>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</si>
  <si>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</si>
  <si>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</si>
  <si>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</si>
  <si>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</si>
  <si>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</si>
  <si>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</si>
  <si>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</si>
  <si>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</si>
  <si>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</si>
  <si>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</si>
  <si>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</si>
  <si>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</si>
  <si>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</si>
  <si>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</si>
  <si>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</si>
  <si>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</si>
  <si>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</si>
  <si>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</si>
  <si>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</si>
  <si>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</si>
  <si>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</si>
  <si>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</si>
  <si>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</si>
  <si>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</si>
  <si>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</si>
  <si>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</si>
  <si>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</si>
  <si>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</si>
  <si>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</si>
  <si>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</si>
  <si>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</si>
  <si>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</si>
  <si>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</si>
  <si>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</si>
  <si>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</si>
  <si>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</si>
  <si>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</si>
  <si>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</si>
  <si>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</si>
  <si>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</si>
  <si>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</si>
  <si>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</si>
  <si>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</si>
  <si>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</si>
  <si>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</si>
  <si>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</si>
  <si>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</si>
  <si>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</si>
  <si>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</si>
  <si>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</si>
  <si>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</si>
  <si>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</si>
  <si>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</si>
  <si>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</si>
  <si>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</si>
  <si>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</si>
  <si>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</si>
  <si>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</si>
  <si>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</si>
  <si>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</si>
  <si>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</si>
  <si>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</si>
  <si>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</si>
  <si>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</si>
  <si>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</si>
  <si>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</si>
  <si>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</si>
  <si>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</si>
  <si>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</si>
  <si>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</si>
  <si>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</si>
  <si>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</si>
  <si>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</si>
  <si>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</si>
  <si>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</si>
  <si>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</si>
  <si>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</si>
  <si>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Короб, мин. 705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</si>
  <si>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</si>
  <si>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</si>
  <si>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</si>
  <si>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</si>
  <si>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</si>
  <si>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</si>
  <si>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</si>
  <si>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</si>
  <si>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</si>
  <si>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</si>
  <si>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</si>
  <si>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</si>
  <si>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</si>
  <si>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</si>
  <si>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</si>
  <si>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</si>
  <si>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Короб, мин. 1005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</si>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</sst>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2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3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9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topLeftCell="A474" zoomScaleNormal="100" zoomScaleSheetLayoutView="100" workbookViewId="0">
      <selection activeCell="AA496" sqref="AA496"/>
    </sheetView>
  </sheetViews>
  <sheetFormatPr defaultColWidth="9.140625" defaultRowHeight="12.75" x14ac:dyDescent="0.2"/>
  <cols>
    <col min="1" max="1" width="9.140625" style="5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6" customWidth="1"/>
    <col min="19" max="19" width="6.140625" style="5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6" customWidth="1"/>
    <col min="25" max="25" width="11" style="536" customWidth="1"/>
    <col min="26" max="26" width="10" style="536" customWidth="1"/>
    <col min="27" max="27" width="11.5703125" style="536" customWidth="1"/>
    <col min="28" max="28" width="10.42578125" style="536" customWidth="1"/>
    <col min="29" max="29" width="30" style="5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6" customWidth="1"/>
    <col min="34" max="34" width="9.140625" style="536" customWidth="1"/>
    <col min="35" max="16384" width="9.140625" style="536"/>
  </cols>
  <sheetData>
    <row r="1" spans="1:32" s="540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0" customFormat="1" ht="23.45" customHeight="1" x14ac:dyDescent="0.2">
      <c r="A5" s="670" t="s">
        <v>8</v>
      </c>
      <c r="B5" s="645"/>
      <c r="C5" s="646"/>
      <c r="D5" s="627"/>
      <c r="E5" s="628"/>
      <c r="F5" s="837" t="s">
        <v>9</v>
      </c>
      <c r="G5" s="646"/>
      <c r="H5" s="627"/>
      <c r="I5" s="781"/>
      <c r="J5" s="781"/>
      <c r="K5" s="781"/>
      <c r="L5" s="781"/>
      <c r="M5" s="628"/>
      <c r="N5" s="58"/>
      <c r="P5" s="24" t="s">
        <v>10</v>
      </c>
      <c r="Q5" s="846">
        <v>45963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40" customFormat="1" ht="24" customHeight="1" x14ac:dyDescent="0.2">
      <c r="A6" s="670" t="s">
        <v>13</v>
      </c>
      <c r="B6" s="645"/>
      <c r="C6" s="646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3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7" t="s">
        <v>16</v>
      </c>
      <c r="U6" s="709"/>
      <c r="V6" s="766" t="s">
        <v>17</v>
      </c>
      <c r="W6" s="590"/>
      <c r="AB6" s="51"/>
      <c r="AC6" s="51"/>
      <c r="AD6" s="51"/>
      <c r="AE6" s="51"/>
    </row>
    <row r="7" spans="1:32" s="540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9"/>
      <c r="V7" s="767"/>
      <c r="W7" s="768"/>
      <c r="AB7" s="51"/>
      <c r="AC7" s="51"/>
      <c r="AD7" s="51"/>
      <c r="AE7" s="51"/>
    </row>
    <row r="8" spans="1:32" s="540" customFormat="1" ht="25.5" customHeight="1" x14ac:dyDescent="0.2">
      <c r="A8" s="864" t="s">
        <v>18</v>
      </c>
      <c r="B8" s="563"/>
      <c r="C8" s="564"/>
      <c r="D8" s="613" t="s">
        <v>19</v>
      </c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20</v>
      </c>
      <c r="Q8" s="675">
        <v>0.41666666666666669</v>
      </c>
      <c r="R8" s="606"/>
      <c r="T8" s="554"/>
      <c r="U8" s="709"/>
      <c r="V8" s="767"/>
      <c r="W8" s="768"/>
      <c r="AB8" s="51"/>
      <c r="AC8" s="51"/>
      <c r="AD8" s="51"/>
      <c r="AE8" s="51"/>
    </row>
    <row r="9" spans="1:32" s="540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6"/>
      <c r="E9" s="561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41"/>
      <c r="P9" s="26" t="s">
        <v>21</v>
      </c>
      <c r="Q9" s="665"/>
      <c r="R9" s="666"/>
      <c r="T9" s="554"/>
      <c r="U9" s="709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40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6"/>
      <c r="E10" s="561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7" t="str">
        <f>IFERROR(VLOOKUP($D$10,Proxy,2,FALSE),"")</f>
        <v/>
      </c>
      <c r="I10" s="554"/>
      <c r="J10" s="554"/>
      <c r="K10" s="554"/>
      <c r="L10" s="554"/>
      <c r="M10" s="554"/>
      <c r="N10" s="539"/>
      <c r="P10" s="26" t="s">
        <v>22</v>
      </c>
      <c r="Q10" s="719"/>
      <c r="R10" s="720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5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0" customFormat="1" ht="18.600000000000001" customHeight="1" x14ac:dyDescent="0.2">
      <c r="A12" s="703" t="s">
        <v>29</v>
      </c>
      <c r="B12" s="645"/>
      <c r="C12" s="645"/>
      <c r="D12" s="645"/>
      <c r="E12" s="645"/>
      <c r="F12" s="645"/>
      <c r="G12" s="645"/>
      <c r="H12" s="645"/>
      <c r="I12" s="645"/>
      <c r="J12" s="645"/>
      <c r="K12" s="645"/>
      <c r="L12" s="645"/>
      <c r="M12" s="646"/>
      <c r="N12" s="62"/>
      <c r="P12" s="24" t="s">
        <v>30</v>
      </c>
      <c r="Q12" s="675"/>
      <c r="R12" s="606"/>
      <c r="S12" s="23"/>
      <c r="U12" s="24"/>
      <c r="V12" s="574"/>
      <c r="W12" s="554"/>
      <c r="AB12" s="51"/>
      <c r="AC12" s="51"/>
      <c r="AD12" s="51"/>
      <c r="AE12" s="51"/>
    </row>
    <row r="13" spans="1:32" s="540" customFormat="1" ht="23.25" customHeight="1" x14ac:dyDescent="0.2">
      <c r="A13" s="703" t="s">
        <v>31</v>
      </c>
      <c r="B13" s="645"/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6"/>
      <c r="N13" s="62"/>
      <c r="O13" s="26"/>
      <c r="P13" s="26" t="s">
        <v>32</v>
      </c>
      <c r="Q13" s="805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0" customFormat="1" ht="18.600000000000001" customHeight="1" x14ac:dyDescent="0.2">
      <c r="A14" s="703" t="s">
        <v>33</v>
      </c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0" customFormat="1" ht="22.5" customHeight="1" x14ac:dyDescent="0.2">
      <c r="A15" s="735" t="s">
        <v>34</v>
      </c>
      <c r="B15" s="645"/>
      <c r="C15" s="645"/>
      <c r="D15" s="645"/>
      <c r="E15" s="645"/>
      <c r="F15" s="645"/>
      <c r="G15" s="645"/>
      <c r="H15" s="645"/>
      <c r="I15" s="645"/>
      <c r="J15" s="645"/>
      <c r="K15" s="645"/>
      <c r="L15" s="645"/>
      <c r="M15" s="646"/>
      <c r="N15" s="63"/>
      <c r="P15" s="696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52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51"/>
      <c r="R17" s="651"/>
      <c r="S17" s="651"/>
      <c r="T17" s="652"/>
      <c r="U17" s="861" t="s">
        <v>51</v>
      </c>
      <c r="V17" s="646"/>
      <c r="W17" s="584" t="s">
        <v>52</v>
      </c>
      <c r="X17" s="584" t="s">
        <v>53</v>
      </c>
      <c r="Y17" s="862" t="s">
        <v>54</v>
      </c>
      <c r="Z17" s="779" t="s">
        <v>55</v>
      </c>
      <c r="AA17" s="758" t="s">
        <v>56</v>
      </c>
      <c r="AB17" s="758" t="s">
        <v>57</v>
      </c>
      <c r="AC17" s="758" t="s">
        <v>58</v>
      </c>
      <c r="AD17" s="758" t="s">
        <v>59</v>
      </c>
      <c r="AE17" s="832"/>
      <c r="AF17" s="833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53"/>
      <c r="E18" s="65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85"/>
      <c r="X18" s="585"/>
      <c r="Y18" s="863"/>
      <c r="Z18" s="780"/>
      <c r="AA18" s="759"/>
      <c r="AB18" s="759"/>
      <c r="AC18" s="759"/>
      <c r="AD18" s="834"/>
      <c r="AE18" s="835"/>
      <c r="AF18" s="836"/>
      <c r="AG18" s="66"/>
      <c r="BD18" s="65"/>
    </row>
    <row r="19" spans="1:68" ht="27.75" customHeight="1" x14ac:dyDescent="0.2">
      <c r="A19" s="566" t="s">
        <v>63</v>
      </c>
      <c r="B19" s="567"/>
      <c r="C19" s="567"/>
      <c r="D19" s="567"/>
      <c r="E19" s="567"/>
      <c r="F19" s="567"/>
      <c r="G19" s="567"/>
      <c r="H19" s="567"/>
      <c r="I19" s="567"/>
      <c r="J19" s="567"/>
      <c r="K19" s="567"/>
      <c r="L19" s="567"/>
      <c r="M19" s="567"/>
      <c r="N19" s="567"/>
      <c r="O19" s="567"/>
      <c r="P19" s="567"/>
      <c r="Q19" s="567"/>
      <c r="R19" s="567"/>
      <c r="S19" s="567"/>
      <c r="T19" s="567"/>
      <c r="U19" s="567"/>
      <c r="V19" s="567"/>
      <c r="W19" s="567"/>
      <c r="X19" s="567"/>
      <c r="Y19" s="567"/>
      <c r="Z19" s="567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customHeight="1" x14ac:dyDescent="0.25">
      <c r="A21" s="559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2" t="s">
        <v>71</v>
      </c>
      <c r="Q23" s="563"/>
      <c r="R23" s="563"/>
      <c r="S23" s="563"/>
      <c r="T23" s="563"/>
      <c r="U23" s="563"/>
      <c r="V23" s="564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2" t="s">
        <v>71</v>
      </c>
      <c r="Q24" s="563"/>
      <c r="R24" s="563"/>
      <c r="S24" s="563"/>
      <c r="T24" s="563"/>
      <c r="U24" s="563"/>
      <c r="V24" s="564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9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 t="s">
        <v>77</v>
      </c>
      <c r="M26" s="33" t="s">
        <v>78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79</v>
      </c>
      <c r="AG26" s="64"/>
      <c r="AJ26" s="68" t="s">
        <v>80</v>
      </c>
      <c r="AK26" s="68">
        <v>25.2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81</v>
      </c>
      <c r="B27" s="54" t="s">
        <v>82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78</v>
      </c>
      <c r="N27" s="33"/>
      <c r="O27" s="32">
        <v>40</v>
      </c>
      <c r="P27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83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86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86</v>
      </c>
      <c r="N29" s="33"/>
      <c r="O29" s="32">
        <v>40</v>
      </c>
      <c r="P29" s="6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90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86</v>
      </c>
      <c r="N30" s="33"/>
      <c r="O30" s="32">
        <v>40</v>
      </c>
      <c r="P30" s="5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2" t="s">
        <v>71</v>
      </c>
      <c r="Q31" s="563"/>
      <c r="R31" s="563"/>
      <c r="S31" s="563"/>
      <c r="T31" s="563"/>
      <c r="U31" s="563"/>
      <c r="V31" s="564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2" t="s">
        <v>71</v>
      </c>
      <c r="Q32" s="563"/>
      <c r="R32" s="563"/>
      <c r="S32" s="563"/>
      <c r="T32" s="563"/>
      <c r="U32" s="563"/>
      <c r="V32" s="564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9" t="s">
        <v>93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2" t="s">
        <v>71</v>
      </c>
      <c r="Q35" s="563"/>
      <c r="R35" s="563"/>
      <c r="S35" s="563"/>
      <c r="T35" s="563"/>
      <c r="U35" s="563"/>
      <c r="V35" s="564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2" t="s">
        <v>71</v>
      </c>
      <c r="Q36" s="563"/>
      <c r="R36" s="563"/>
      <c r="S36" s="563"/>
      <c r="T36" s="563"/>
      <c r="U36" s="563"/>
      <c r="V36" s="564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566" t="s">
        <v>99</v>
      </c>
      <c r="B37" s="567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Y37" s="567"/>
      <c r="Z37" s="567"/>
      <c r="AA37" s="48"/>
      <c r="AB37" s="48"/>
      <c r="AC37" s="48"/>
    </row>
    <row r="38" spans="1:68" ht="16.5" customHeight="1" x14ac:dyDescent="0.25">
      <c r="A38" s="558" t="s">
        <v>100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8"/>
      <c r="AB38" s="538"/>
      <c r="AC38" s="538"/>
    </row>
    <row r="39" spans="1:68" ht="14.25" customHeight="1" x14ac:dyDescent="0.25">
      <c r="A39" s="559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</v>
      </c>
      <c r="Y40" s="544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107</v>
      </c>
      <c r="AG40" s="64"/>
      <c r="AJ40" s="68" t="s">
        <v>80</v>
      </c>
      <c r="AK40" s="68">
        <v>86.4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78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80</v>
      </c>
      <c r="AK41" s="68">
        <v>1440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78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2" t="s">
        <v>71</v>
      </c>
      <c r="Q43" s="563"/>
      <c r="R43" s="563"/>
      <c r="S43" s="563"/>
      <c r="T43" s="563"/>
      <c r="U43" s="563"/>
      <c r="V43" s="564"/>
      <c r="W43" s="37" t="s">
        <v>72</v>
      </c>
      <c r="X43" s="545">
        <f>IFERROR(X40/H40,"0")+IFERROR(X41/H41,"0")+IFERROR(X42/H42,"0")</f>
        <v>1.8518518518518516</v>
      </c>
      <c r="Y43" s="545">
        <f>IFERROR(Y40/H40,"0")+IFERROR(Y41/H41,"0")+IFERROR(Y42/H42,"0")</f>
        <v>2</v>
      </c>
      <c r="Z43" s="545">
        <f>IFERROR(IF(Z40="",0,Z40),"0")+IFERROR(IF(Z41="",0,Z41),"0")+IFERROR(IF(Z42="",0,Z42),"0")</f>
        <v>3.7960000000000001E-2</v>
      </c>
      <c r="AA43" s="546"/>
      <c r="AB43" s="546"/>
      <c r="AC43" s="546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2" t="s">
        <v>71</v>
      </c>
      <c r="Q44" s="563"/>
      <c r="R44" s="563"/>
      <c r="S44" s="563"/>
      <c r="T44" s="563"/>
      <c r="U44" s="563"/>
      <c r="V44" s="564"/>
      <c r="W44" s="37" t="s">
        <v>69</v>
      </c>
      <c r="X44" s="545">
        <f>IFERROR(SUM(X40:X42),"0")</f>
        <v>20</v>
      </c>
      <c r="Y44" s="545">
        <f>IFERROR(SUM(Y40:Y42),"0")</f>
        <v>21.6</v>
      </c>
      <c r="Z44" s="37"/>
      <c r="AA44" s="546"/>
      <c r="AB44" s="546"/>
      <c r="AC44" s="546"/>
    </row>
    <row r="45" spans="1:68" ht="14.25" customHeight="1" x14ac:dyDescent="0.25">
      <c r="A45" s="559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78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2" t="s">
        <v>71</v>
      </c>
      <c r="Q47" s="563"/>
      <c r="R47" s="563"/>
      <c r="S47" s="563"/>
      <c r="T47" s="563"/>
      <c r="U47" s="563"/>
      <c r="V47" s="564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2" t="s">
        <v>71</v>
      </c>
      <c r="Q48" s="563"/>
      <c r="R48" s="563"/>
      <c r="S48" s="563"/>
      <c r="T48" s="563"/>
      <c r="U48" s="563"/>
      <c r="V48" s="564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58" t="s">
        <v>117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8"/>
      <c r="AB49" s="538"/>
      <c r="AC49" s="538"/>
    </row>
    <row r="50" spans="1:68" ht="14.25" customHeight="1" x14ac:dyDescent="0.25">
      <c r="A50" s="559" t="s">
        <v>101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/>
      <c r="M51" s="33" t="s">
        <v>78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60</v>
      </c>
      <c r="Y52" s="544">
        <f t="shared" si="0"/>
        <v>64.800000000000011</v>
      </c>
      <c r="Z52" s="36">
        <f>IFERROR(IF(Y52=0,"",ROUNDUP(Y52/H52,0)*0.01898),"")</f>
        <v>0.11388000000000001</v>
      </c>
      <c r="AA52" s="56"/>
      <c r="AB52" s="57"/>
      <c r="AC52" s="93" t="s">
        <v>123</v>
      </c>
      <c r="AG52" s="64"/>
      <c r="AJ52" s="68" t="s">
        <v>80</v>
      </c>
      <c r="AK52" s="68">
        <v>10.8</v>
      </c>
      <c r="BB52" s="94" t="s">
        <v>1</v>
      </c>
      <c r="BM52" s="64">
        <f t="shared" si="1"/>
        <v>62.416666666666657</v>
      </c>
      <c r="BN52" s="64">
        <f t="shared" si="2"/>
        <v>67.410000000000011</v>
      </c>
      <c r="BO52" s="64">
        <f t="shared" si="3"/>
        <v>8.6805555555555552E-2</v>
      </c>
      <c r="BP52" s="64">
        <f t="shared" si="4"/>
        <v>9.3750000000000014E-2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86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 t="s">
        <v>135</v>
      </c>
      <c r="M56" s="33" t="s">
        <v>106</v>
      </c>
      <c r="N56" s="33"/>
      <c r="O56" s="32">
        <v>50</v>
      </c>
      <c r="P56" s="5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136</v>
      </c>
      <c r="AG56" s="64"/>
      <c r="AJ56" s="68" t="s">
        <v>80</v>
      </c>
      <c r="AK56" s="68">
        <v>1215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2" t="s">
        <v>71</v>
      </c>
      <c r="Q57" s="563"/>
      <c r="R57" s="563"/>
      <c r="S57" s="563"/>
      <c r="T57" s="563"/>
      <c r="U57" s="563"/>
      <c r="V57" s="564"/>
      <c r="W57" s="37" t="s">
        <v>72</v>
      </c>
      <c r="X57" s="545">
        <f>IFERROR(X51/H51,"0")+IFERROR(X52/H52,"0")+IFERROR(X53/H53,"0")+IFERROR(X54/H54,"0")+IFERROR(X55/H55,"0")+IFERROR(X56/H56,"0")</f>
        <v>5.5555555555555554</v>
      </c>
      <c r="Y57" s="545">
        <f>IFERROR(Y51/H51,"0")+IFERROR(Y52/H52,"0")+IFERROR(Y53/H53,"0")+IFERROR(Y54/H54,"0")+IFERROR(Y55/H55,"0")+IFERROR(Y56/H56,"0")</f>
        <v>6.0000000000000009</v>
      </c>
      <c r="Z57" s="545">
        <f>IFERROR(IF(Z51="",0,Z51),"0")+IFERROR(IF(Z52="",0,Z52),"0")+IFERROR(IF(Z53="",0,Z53),"0")+IFERROR(IF(Z54="",0,Z54),"0")+IFERROR(IF(Z55="",0,Z55),"0")+IFERROR(IF(Z56="",0,Z56),"0")</f>
        <v>0.11388000000000001</v>
      </c>
      <c r="AA57" s="546"/>
      <c r="AB57" s="546"/>
      <c r="AC57" s="546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2" t="s">
        <v>71</v>
      </c>
      <c r="Q58" s="563"/>
      <c r="R58" s="563"/>
      <c r="S58" s="563"/>
      <c r="T58" s="563"/>
      <c r="U58" s="563"/>
      <c r="V58" s="564"/>
      <c r="W58" s="37" t="s">
        <v>69</v>
      </c>
      <c r="X58" s="545">
        <f>IFERROR(SUM(X51:X56),"0")</f>
        <v>60</v>
      </c>
      <c r="Y58" s="545">
        <f>IFERROR(SUM(Y51:Y56),"0")</f>
        <v>64.800000000000011</v>
      </c>
      <c r="Z58" s="37"/>
      <c r="AA58" s="546"/>
      <c r="AB58" s="546"/>
      <c r="AC58" s="546"/>
    </row>
    <row r="59" spans="1:68" ht="14.25" customHeight="1" x14ac:dyDescent="0.25">
      <c r="A59" s="559" t="s">
        <v>137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138</v>
      </c>
      <c r="B60" s="54" t="s">
        <v>139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/>
      <c r="M60" s="33" t="s">
        <v>106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</v>
      </c>
      <c r="Y60" s="544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140</v>
      </c>
      <c r="AG60" s="64"/>
      <c r="AJ60" s="68"/>
      <c r="AK60" s="68">
        <v>0</v>
      </c>
      <c r="BB60" s="104" t="s">
        <v>1</v>
      </c>
      <c r="BM60" s="64">
        <f>IFERROR(X60*I60/H60,"0")</f>
        <v>20.805555555555554</v>
      </c>
      <c r="BN60" s="64">
        <f>IFERROR(Y60*I60/H60,"0")</f>
        <v>22.47</v>
      </c>
      <c r="BO60" s="64">
        <f>IFERROR(1/J60*(X60/H60),"0")</f>
        <v>2.8935185185185182E-2</v>
      </c>
      <c r="BP60" s="64">
        <f>IFERROR(1/J60*(Y60/H60),"0")</f>
        <v>3.125E-2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78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 t="s">
        <v>77</v>
      </c>
      <c r="M62" s="33" t="s">
        <v>106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 t="s">
        <v>80</v>
      </c>
      <c r="AK62" s="68">
        <v>37.799999999999997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2" t="s">
        <v>71</v>
      </c>
      <c r="Q63" s="563"/>
      <c r="R63" s="563"/>
      <c r="S63" s="563"/>
      <c r="T63" s="563"/>
      <c r="U63" s="563"/>
      <c r="V63" s="564"/>
      <c r="W63" s="37" t="s">
        <v>72</v>
      </c>
      <c r="X63" s="545">
        <f>IFERROR(X60/H60,"0")+IFERROR(X61/H61,"0")+IFERROR(X62/H62,"0")</f>
        <v>1.8518518518518516</v>
      </c>
      <c r="Y63" s="545">
        <f>IFERROR(Y60/H60,"0")+IFERROR(Y61/H61,"0")+IFERROR(Y62/H62,"0")</f>
        <v>2</v>
      </c>
      <c r="Z63" s="545">
        <f>IFERROR(IF(Z60="",0,Z60),"0")+IFERROR(IF(Z61="",0,Z61),"0")+IFERROR(IF(Z62="",0,Z62),"0")</f>
        <v>3.7960000000000001E-2</v>
      </c>
      <c r="AA63" s="546"/>
      <c r="AB63" s="546"/>
      <c r="AC63" s="546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2" t="s">
        <v>71</v>
      </c>
      <c r="Q64" s="563"/>
      <c r="R64" s="563"/>
      <c r="S64" s="563"/>
      <c r="T64" s="563"/>
      <c r="U64" s="563"/>
      <c r="V64" s="564"/>
      <c r="W64" s="37" t="s">
        <v>69</v>
      </c>
      <c r="X64" s="545">
        <f>IFERROR(SUM(X60:X62),"0")</f>
        <v>20</v>
      </c>
      <c r="Y64" s="545">
        <f>IFERROR(SUM(Y60:Y62),"0")</f>
        <v>21.6</v>
      </c>
      <c r="Z64" s="37"/>
      <c r="AA64" s="546"/>
      <c r="AB64" s="546"/>
      <c r="AC64" s="546"/>
    </row>
    <row r="65" spans="1:68" ht="14.25" customHeight="1" x14ac:dyDescent="0.25">
      <c r="A65" s="559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145</v>
      </c>
      <c r="B66" s="54" t="s">
        <v>146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147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148</v>
      </c>
      <c r="B67" s="54" t="s">
        <v>149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150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153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2" t="s">
        <v>71</v>
      </c>
      <c r="Q69" s="563"/>
      <c r="R69" s="563"/>
      <c r="S69" s="563"/>
      <c r="T69" s="563"/>
      <c r="U69" s="563"/>
      <c r="V69" s="564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2" t="s">
        <v>71</v>
      </c>
      <c r="Q70" s="563"/>
      <c r="R70" s="563"/>
      <c r="S70" s="563"/>
      <c r="T70" s="563"/>
      <c r="U70" s="563"/>
      <c r="V70" s="564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9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154</v>
      </c>
      <c r="B72" s="54" t="s">
        <v>155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78</v>
      </c>
      <c r="N72" s="33"/>
      <c r="O72" s="32">
        <v>40</v>
      </c>
      <c r="P72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156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157</v>
      </c>
      <c r="B73" s="54" t="s">
        <v>158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78</v>
      </c>
      <c r="N73" s="33"/>
      <c r="O73" s="32">
        <v>45</v>
      </c>
      <c r="P73" s="5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159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160</v>
      </c>
      <c r="B74" s="54" t="s">
        <v>161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78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78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78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2" t="s">
        <v>71</v>
      </c>
      <c r="Q77" s="563"/>
      <c r="R77" s="563"/>
      <c r="S77" s="563"/>
      <c r="T77" s="563"/>
      <c r="U77" s="563"/>
      <c r="V77" s="564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2" t="s">
        <v>71</v>
      </c>
      <c r="Q78" s="563"/>
      <c r="R78" s="563"/>
      <c r="S78" s="563"/>
      <c r="T78" s="563"/>
      <c r="U78" s="563"/>
      <c r="V78" s="564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9" t="s">
        <v>167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168</v>
      </c>
      <c r="B80" s="54" t="s">
        <v>169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/>
      <c r="M80" s="33" t="s">
        <v>86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170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171</v>
      </c>
      <c r="B81" s="54" t="s">
        <v>172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/>
      <c r="M81" s="33" t="s">
        <v>78</v>
      </c>
      <c r="N81" s="33"/>
      <c r="O81" s="32">
        <v>30</v>
      </c>
      <c r="P81" s="5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173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2" t="s">
        <v>71</v>
      </c>
      <c r="Q82" s="563"/>
      <c r="R82" s="563"/>
      <c r="S82" s="563"/>
      <c r="T82" s="563"/>
      <c r="U82" s="563"/>
      <c r="V82" s="564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2" t="s">
        <v>71</v>
      </c>
      <c r="Q83" s="563"/>
      <c r="R83" s="563"/>
      <c r="S83" s="563"/>
      <c r="T83" s="563"/>
      <c r="U83" s="563"/>
      <c r="V83" s="564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58" t="s">
        <v>174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8"/>
      <c r="AB84" s="538"/>
      <c r="AC84" s="538"/>
    </row>
    <row r="85" spans="1:68" ht="14.25" customHeight="1" x14ac:dyDescent="0.25">
      <c r="A85" s="559" t="s">
        <v>101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175</v>
      </c>
      <c r="B86" s="54" t="s">
        <v>176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86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20</v>
      </c>
      <c r="Y86" s="544">
        <f>IFERROR(IF(X86="",0,CEILING((X86/$H86),1)*$H86),"")</f>
        <v>21.6</v>
      </c>
      <c r="Z86" s="36">
        <f>IFERROR(IF(Y86=0,"",ROUNDUP(Y86/H86,0)*0.01898),"")</f>
        <v>3.7960000000000001E-2</v>
      </c>
      <c r="AA86" s="56"/>
      <c r="AB86" s="57"/>
      <c r="AC86" s="129" t="s">
        <v>177</v>
      </c>
      <c r="AG86" s="64"/>
      <c r="AJ86" s="68" t="s">
        <v>80</v>
      </c>
      <c r="AK86" s="68">
        <v>86.4</v>
      </c>
      <c r="BB86" s="130" t="s">
        <v>1</v>
      </c>
      <c r="BM86" s="64">
        <f>IFERROR(X86*I86/H86,"0")</f>
        <v>20.805555555555554</v>
      </c>
      <c r="BN86" s="64">
        <f>IFERROR(Y86*I86/H86,"0")</f>
        <v>22.47</v>
      </c>
      <c r="BO86" s="64">
        <f>IFERROR(1/J86*(X86/H86),"0")</f>
        <v>2.8935185185185182E-2</v>
      </c>
      <c r="BP86" s="64">
        <f>IFERROR(1/J86*(Y86/H86),"0")</f>
        <v>3.125E-2</v>
      </c>
    </row>
    <row r="87" spans="1:68" ht="27" customHeight="1" x14ac:dyDescent="0.25">
      <c r="A87" s="54" t="s">
        <v>178</v>
      </c>
      <c r="B87" s="54" t="s">
        <v>179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78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182</v>
      </c>
      <c r="M88" s="33" t="s">
        <v>86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 t="s">
        <v>80</v>
      </c>
      <c r="AK88" s="68">
        <v>2025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2" t="s">
        <v>71</v>
      </c>
      <c r="Q89" s="563"/>
      <c r="R89" s="563"/>
      <c r="S89" s="563"/>
      <c r="T89" s="563"/>
      <c r="U89" s="563"/>
      <c r="V89" s="564"/>
      <c r="W89" s="37" t="s">
        <v>72</v>
      </c>
      <c r="X89" s="545">
        <f>IFERROR(X86/H86,"0")+IFERROR(X87/H87,"0")+IFERROR(X88/H88,"0")</f>
        <v>1.8518518518518516</v>
      </c>
      <c r="Y89" s="545">
        <f>IFERROR(Y86/H86,"0")+IFERROR(Y87/H87,"0")+IFERROR(Y88/H88,"0")</f>
        <v>2</v>
      </c>
      <c r="Z89" s="545">
        <f>IFERROR(IF(Z86="",0,Z86),"0")+IFERROR(IF(Z87="",0,Z87),"0")+IFERROR(IF(Z88="",0,Z88),"0")</f>
        <v>3.7960000000000001E-2</v>
      </c>
      <c r="AA89" s="546"/>
      <c r="AB89" s="546"/>
      <c r="AC89" s="546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2" t="s">
        <v>71</v>
      </c>
      <c r="Q90" s="563"/>
      <c r="R90" s="563"/>
      <c r="S90" s="563"/>
      <c r="T90" s="563"/>
      <c r="U90" s="563"/>
      <c r="V90" s="564"/>
      <c r="W90" s="37" t="s">
        <v>69</v>
      </c>
      <c r="X90" s="545">
        <f>IFERROR(SUM(X86:X88),"0")</f>
        <v>20</v>
      </c>
      <c r="Y90" s="545">
        <f>IFERROR(SUM(Y86:Y88),"0")</f>
        <v>21.6</v>
      </c>
      <c r="Z90" s="37"/>
      <c r="AA90" s="546"/>
      <c r="AB90" s="546"/>
      <c r="AC90" s="546"/>
    </row>
    <row r="91" spans="1:68" ht="14.25" customHeight="1" x14ac:dyDescent="0.25">
      <c r="A91" s="559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183</v>
      </c>
      <c r="B92" s="54" t="s">
        <v>184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/>
      <c r="M92" s="33" t="s">
        <v>86</v>
      </c>
      <c r="N92" s="33"/>
      <c r="O92" s="32">
        <v>45</v>
      </c>
      <c r="P92" s="607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185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186</v>
      </c>
      <c r="B93" s="54" t="s">
        <v>187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78</v>
      </c>
      <c r="N93" s="33"/>
      <c r="O93" s="32">
        <v>45</v>
      </c>
      <c r="P93" s="7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188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189</v>
      </c>
      <c r="B94" s="54" t="s">
        <v>190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86</v>
      </c>
      <c r="N94" s="33"/>
      <c r="O94" s="32">
        <v>45</v>
      </c>
      <c r="P94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191</v>
      </c>
      <c r="B95" s="54" t="s">
        <v>192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78</v>
      </c>
      <c r="N95" s="33"/>
      <c r="O95" s="32">
        <v>45</v>
      </c>
      <c r="P95" s="6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2" t="s">
        <v>71</v>
      </c>
      <c r="Q96" s="563"/>
      <c r="R96" s="563"/>
      <c r="S96" s="563"/>
      <c r="T96" s="563"/>
      <c r="U96" s="563"/>
      <c r="V96" s="564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2" t="s">
        <v>71</v>
      </c>
      <c r="Q97" s="563"/>
      <c r="R97" s="563"/>
      <c r="S97" s="563"/>
      <c r="T97" s="563"/>
      <c r="U97" s="563"/>
      <c r="V97" s="564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58" t="s">
        <v>194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8"/>
      <c r="AB98" s="538"/>
      <c r="AC98" s="538"/>
    </row>
    <row r="99" spans="1:68" ht="14.25" customHeight="1" x14ac:dyDescent="0.25">
      <c r="A99" s="559" t="s">
        <v>101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195</v>
      </c>
      <c r="B100" s="54" t="s">
        <v>196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197</v>
      </c>
      <c r="AG100" s="64"/>
      <c r="AJ100" s="68" t="s">
        <v>80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198</v>
      </c>
      <c r="B101" s="54" t="s">
        <v>199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/>
      <c r="M101" s="33" t="s">
        <v>78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200</v>
      </c>
      <c r="B102" s="54" t="s">
        <v>201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202</v>
      </c>
      <c r="M102" s="33" t="s">
        <v>78</v>
      </c>
      <c r="N102" s="33"/>
      <c r="O102" s="32">
        <v>50</v>
      </c>
      <c r="P102" s="8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 t="s">
        <v>80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203</v>
      </c>
      <c r="B103" s="54" t="s">
        <v>204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78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2" t="s">
        <v>71</v>
      </c>
      <c r="Q104" s="563"/>
      <c r="R104" s="563"/>
      <c r="S104" s="563"/>
      <c r="T104" s="563"/>
      <c r="U104" s="563"/>
      <c r="V104" s="564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2" t="s">
        <v>71</v>
      </c>
      <c r="Q105" s="563"/>
      <c r="R105" s="563"/>
      <c r="S105" s="563"/>
      <c r="T105" s="563"/>
      <c r="U105" s="563"/>
      <c r="V105" s="564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9" t="s">
        <v>137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205</v>
      </c>
      <c r="B107" s="54" t="s">
        <v>206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207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207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207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2" t="s">
        <v>71</v>
      </c>
      <c r="Q110" s="563"/>
      <c r="R110" s="563"/>
      <c r="S110" s="563"/>
      <c r="T110" s="563"/>
      <c r="U110" s="563"/>
      <c r="V110" s="564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2" t="s">
        <v>71</v>
      </c>
      <c r="Q111" s="563"/>
      <c r="R111" s="563"/>
      <c r="S111" s="563"/>
      <c r="T111" s="563"/>
      <c r="U111" s="563"/>
      <c r="V111" s="564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9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212</v>
      </c>
      <c r="B113" s="54" t="s">
        <v>213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/>
      <c r="M113" s="33" t="s">
        <v>86</v>
      </c>
      <c r="N113" s="33"/>
      <c r="O113" s="32">
        <v>45</v>
      </c>
      <c r="P113" s="6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214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215</v>
      </c>
      <c r="B114" s="54" t="s">
        <v>216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86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214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217</v>
      </c>
      <c r="B115" s="54" t="s">
        <v>218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/>
      <c r="M115" s="33" t="s">
        <v>86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13.5</v>
      </c>
      <c r="Y115" s="544">
        <f>IFERROR(IF(X115="",0,CEILING((X115/$H115),1)*$H115),"")</f>
        <v>13.5</v>
      </c>
      <c r="Z115" s="36">
        <f>IFERROR(IF(Y115=0,"",ROUNDUP(Y115/H115,0)*0.00651),"")</f>
        <v>3.2550000000000003E-2</v>
      </c>
      <c r="AA115" s="56"/>
      <c r="AB115" s="57"/>
      <c r="AC115" s="161" t="s">
        <v>214</v>
      </c>
      <c r="AG115" s="64"/>
      <c r="AJ115" s="68"/>
      <c r="AK115" s="68">
        <v>0</v>
      </c>
      <c r="BB115" s="162" t="s">
        <v>1</v>
      </c>
      <c r="BM115" s="64">
        <f>IFERROR(X115*I115/H115,"0")</f>
        <v>14.759999999999998</v>
      </c>
      <c r="BN115" s="64">
        <f>IFERROR(Y115*I115/H115,"0")</f>
        <v>14.759999999999998</v>
      </c>
      <c r="BO115" s="64">
        <f>IFERROR(1/J115*(X115/H115),"0")</f>
        <v>2.7472527472527476E-2</v>
      </c>
      <c r="BP115" s="64">
        <f>IFERROR(1/J115*(Y115/H115),"0")</f>
        <v>2.7472527472527476E-2</v>
      </c>
    </row>
    <row r="116" spans="1:68" ht="16.5" customHeight="1" x14ac:dyDescent="0.25">
      <c r="A116" s="54" t="s">
        <v>219</v>
      </c>
      <c r="B116" s="54" t="s">
        <v>220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77</v>
      </c>
      <c r="M116" s="33" t="s">
        <v>78</v>
      </c>
      <c r="N116" s="33"/>
      <c r="O116" s="32">
        <v>45</v>
      </c>
      <c r="P116" s="6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221</v>
      </c>
      <c r="AG116" s="64"/>
      <c r="AJ116" s="68" t="s">
        <v>80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2" t="s">
        <v>71</v>
      </c>
      <c r="Q117" s="563"/>
      <c r="R117" s="563"/>
      <c r="S117" s="563"/>
      <c r="T117" s="563"/>
      <c r="U117" s="563"/>
      <c r="V117" s="564"/>
      <c r="W117" s="37" t="s">
        <v>72</v>
      </c>
      <c r="X117" s="545">
        <f>IFERROR(X113/H113,"0")+IFERROR(X114/H114,"0")+IFERROR(X115/H115,"0")+IFERROR(X116/H116,"0")</f>
        <v>5</v>
      </c>
      <c r="Y117" s="545">
        <f>IFERROR(Y113/H113,"0")+IFERROR(Y114/H114,"0")+IFERROR(Y115/H115,"0")+IFERROR(Y116/H116,"0")</f>
        <v>5</v>
      </c>
      <c r="Z117" s="545">
        <f>IFERROR(IF(Z113="",0,Z113),"0")+IFERROR(IF(Z114="",0,Z114),"0")+IFERROR(IF(Z115="",0,Z115),"0")+IFERROR(IF(Z116="",0,Z116),"0")</f>
        <v>3.2550000000000003E-2</v>
      </c>
      <c r="AA117" s="546"/>
      <c r="AB117" s="546"/>
      <c r="AC117" s="546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2" t="s">
        <v>71</v>
      </c>
      <c r="Q118" s="563"/>
      <c r="R118" s="563"/>
      <c r="S118" s="563"/>
      <c r="T118" s="563"/>
      <c r="U118" s="563"/>
      <c r="V118" s="564"/>
      <c r="W118" s="37" t="s">
        <v>69</v>
      </c>
      <c r="X118" s="545">
        <f>IFERROR(SUM(X113:X116),"0")</f>
        <v>13.5</v>
      </c>
      <c r="Y118" s="545">
        <f>IFERROR(SUM(Y113:Y116),"0")</f>
        <v>13.5</v>
      </c>
      <c r="Z118" s="37"/>
      <c r="AA118" s="546"/>
      <c r="AB118" s="546"/>
      <c r="AC118" s="546"/>
    </row>
    <row r="119" spans="1:68" ht="14.25" customHeight="1" x14ac:dyDescent="0.25">
      <c r="A119" s="559" t="s">
        <v>167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222</v>
      </c>
      <c r="B120" s="54" t="s">
        <v>223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77</v>
      </c>
      <c r="M120" s="33" t="s">
        <v>78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224</v>
      </c>
      <c r="AG120" s="64"/>
      <c r="AJ120" s="68" t="s">
        <v>80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2" t="s">
        <v>71</v>
      </c>
      <c r="Q121" s="563"/>
      <c r="R121" s="563"/>
      <c r="S121" s="563"/>
      <c r="T121" s="563"/>
      <c r="U121" s="563"/>
      <c r="V121" s="564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2" t="s">
        <v>71</v>
      </c>
      <c r="Q122" s="563"/>
      <c r="R122" s="563"/>
      <c r="S122" s="563"/>
      <c r="T122" s="563"/>
      <c r="U122" s="563"/>
      <c r="V122" s="564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58" t="s">
        <v>225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8"/>
      <c r="AB123" s="538"/>
      <c r="AC123" s="538"/>
    </row>
    <row r="124" spans="1:68" ht="14.25" customHeight="1" x14ac:dyDescent="0.25">
      <c r="A124" s="559" t="s">
        <v>101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226</v>
      </c>
      <c r="B125" s="54" t="s">
        <v>227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96</v>
      </c>
      <c r="N125" s="33"/>
      <c r="O125" s="32">
        <v>90</v>
      </c>
      <c r="P125" s="8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228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226</v>
      </c>
      <c r="B126" s="54" t="s">
        <v>229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96</v>
      </c>
      <c r="N126" s="33"/>
      <c r="O126" s="32">
        <v>90</v>
      </c>
      <c r="P126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228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2" t="s">
        <v>71</v>
      </c>
      <c r="Q127" s="563"/>
      <c r="R127" s="563"/>
      <c r="S127" s="563"/>
      <c r="T127" s="563"/>
      <c r="U127" s="563"/>
      <c r="V127" s="564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2" t="s">
        <v>71</v>
      </c>
      <c r="Q128" s="563"/>
      <c r="R128" s="563"/>
      <c r="S128" s="563"/>
      <c r="T128" s="563"/>
      <c r="U128" s="563"/>
      <c r="V128" s="564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9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230</v>
      </c>
      <c r="B130" s="54" t="s">
        <v>231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232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230</v>
      </c>
      <c r="B131" s="54" t="s">
        <v>233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96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232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2" t="s">
        <v>71</v>
      </c>
      <c r="Q132" s="563"/>
      <c r="R132" s="563"/>
      <c r="S132" s="563"/>
      <c r="T132" s="563"/>
      <c r="U132" s="563"/>
      <c r="V132" s="564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2" t="s">
        <v>71</v>
      </c>
      <c r="Q133" s="563"/>
      <c r="R133" s="563"/>
      <c r="S133" s="563"/>
      <c r="T133" s="563"/>
      <c r="U133" s="563"/>
      <c r="V133" s="564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9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234</v>
      </c>
      <c r="B135" s="54" t="s">
        <v>235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228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234</v>
      </c>
      <c r="B136" s="54" t="s">
        <v>236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96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228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2" t="s">
        <v>71</v>
      </c>
      <c r="Q137" s="563"/>
      <c r="R137" s="563"/>
      <c r="S137" s="563"/>
      <c r="T137" s="563"/>
      <c r="U137" s="563"/>
      <c r="V137" s="564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2" t="s">
        <v>71</v>
      </c>
      <c r="Q138" s="563"/>
      <c r="R138" s="563"/>
      <c r="S138" s="563"/>
      <c r="T138" s="563"/>
      <c r="U138" s="563"/>
      <c r="V138" s="564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58" t="s">
        <v>99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8"/>
      <c r="AB139" s="538"/>
      <c r="AC139" s="538"/>
    </row>
    <row r="140" spans="1:68" ht="14.25" customHeight="1" x14ac:dyDescent="0.25">
      <c r="A140" s="559" t="s">
        <v>101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237</v>
      </c>
      <c r="B141" s="54" t="s">
        <v>238</v>
      </c>
      <c r="C141" s="31">
        <v>4301012244</v>
      </c>
      <c r="D141" s="547">
        <v>4680115887374</v>
      </c>
      <c r="E141" s="548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40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239</v>
      </c>
      <c r="AC141" s="179" t="s">
        <v>240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47">
        <v>4607091384604</v>
      </c>
      <c r="E142" s="548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243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244</v>
      </c>
      <c r="B143" s="54" t="s">
        <v>245</v>
      </c>
      <c r="C143" s="31">
        <v>4301012179</v>
      </c>
      <c r="D143" s="547">
        <v>4680115886810</v>
      </c>
      <c r="E143" s="548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43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0"/>
      <c r="R143" s="550"/>
      <c r="S143" s="550"/>
      <c r="T143" s="551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246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2" t="s">
        <v>71</v>
      </c>
      <c r="Q144" s="563"/>
      <c r="R144" s="563"/>
      <c r="S144" s="563"/>
      <c r="T144" s="563"/>
      <c r="U144" s="563"/>
      <c r="V144" s="564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2" t="s">
        <v>71</v>
      </c>
      <c r="Q145" s="563"/>
      <c r="R145" s="563"/>
      <c r="S145" s="563"/>
      <c r="T145" s="563"/>
      <c r="U145" s="563"/>
      <c r="V145" s="564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customHeight="1" x14ac:dyDescent="0.25">
      <c r="A146" s="559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247</v>
      </c>
      <c r="B147" s="54" t="s">
        <v>248</v>
      </c>
      <c r="C147" s="31">
        <v>4301030895</v>
      </c>
      <c r="D147" s="547">
        <v>4607091387667</v>
      </c>
      <c r="E147" s="548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/>
      <c r="M147" s="33" t="s">
        <v>106</v>
      </c>
      <c r="N147" s="33"/>
      <c r="O147" s="32">
        <v>40</v>
      </c>
      <c r="P14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249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250</v>
      </c>
      <c r="B148" s="54" t="s">
        <v>251</v>
      </c>
      <c r="C148" s="31">
        <v>4301030961</v>
      </c>
      <c r="D148" s="547">
        <v>4607091387636</v>
      </c>
      <c r="E148" s="548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252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253</v>
      </c>
      <c r="B149" s="54" t="s">
        <v>254</v>
      </c>
      <c r="C149" s="31">
        <v>4301030963</v>
      </c>
      <c r="D149" s="547">
        <v>4607091382426</v>
      </c>
      <c r="E149" s="548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/>
      <c r="M149" s="33" t="s">
        <v>68</v>
      </c>
      <c r="N149" s="33"/>
      <c r="O149" s="32">
        <v>40</v>
      </c>
      <c r="P149" s="8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255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2" t="s">
        <v>71</v>
      </c>
      <c r="Q150" s="563"/>
      <c r="R150" s="563"/>
      <c r="S150" s="563"/>
      <c r="T150" s="563"/>
      <c r="U150" s="563"/>
      <c r="V150" s="564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2" t="s">
        <v>71</v>
      </c>
      <c r="Q151" s="563"/>
      <c r="R151" s="563"/>
      <c r="S151" s="563"/>
      <c r="T151" s="563"/>
      <c r="U151" s="563"/>
      <c r="V151" s="564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customHeight="1" x14ac:dyDescent="0.25">
      <c r="A152" s="559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256</v>
      </c>
      <c r="B153" s="54" t="s">
        <v>257</v>
      </c>
      <c r="C153" s="31">
        <v>4301052064</v>
      </c>
      <c r="D153" s="547">
        <v>4680115887459</v>
      </c>
      <c r="E153" s="548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78</v>
      </c>
      <c r="N153" s="33"/>
      <c r="O153" s="32">
        <v>45</v>
      </c>
      <c r="P153" s="731" t="s">
        <v>258</v>
      </c>
      <c r="Q153" s="550"/>
      <c r="R153" s="550"/>
      <c r="S153" s="550"/>
      <c r="T153" s="551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239</v>
      </c>
      <c r="AC153" s="191" t="s">
        <v>259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2" t="s">
        <v>71</v>
      </c>
      <c r="Q154" s="563"/>
      <c r="R154" s="563"/>
      <c r="S154" s="563"/>
      <c r="T154" s="563"/>
      <c r="U154" s="563"/>
      <c r="V154" s="564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2" t="s">
        <v>71</v>
      </c>
      <c r="Q155" s="563"/>
      <c r="R155" s="563"/>
      <c r="S155" s="563"/>
      <c r="T155" s="563"/>
      <c r="U155" s="563"/>
      <c r="V155" s="564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customHeight="1" x14ac:dyDescent="0.2">
      <c r="A156" s="566" t="s">
        <v>260</v>
      </c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7"/>
      <c r="P156" s="567"/>
      <c r="Q156" s="567"/>
      <c r="R156" s="567"/>
      <c r="S156" s="567"/>
      <c r="T156" s="567"/>
      <c r="U156" s="567"/>
      <c r="V156" s="567"/>
      <c r="W156" s="567"/>
      <c r="X156" s="567"/>
      <c r="Y156" s="567"/>
      <c r="Z156" s="567"/>
      <c r="AA156" s="48"/>
      <c r="AB156" s="48"/>
      <c r="AC156" s="48"/>
    </row>
    <row r="157" spans="1:68" ht="16.5" customHeight="1" x14ac:dyDescent="0.25">
      <c r="A157" s="558" t="s">
        <v>261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8"/>
      <c r="AB157" s="538"/>
      <c r="AC157" s="538"/>
    </row>
    <row r="158" spans="1:68" ht="14.25" customHeight="1" x14ac:dyDescent="0.25">
      <c r="A158" s="559" t="s">
        <v>137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262</v>
      </c>
      <c r="B159" s="54" t="s">
        <v>263</v>
      </c>
      <c r="C159" s="31">
        <v>4301020323</v>
      </c>
      <c r="D159" s="547">
        <v>4680115886223</v>
      </c>
      <c r="E159" s="548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264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2" t="s">
        <v>71</v>
      </c>
      <c r="Q160" s="563"/>
      <c r="R160" s="563"/>
      <c r="S160" s="563"/>
      <c r="T160" s="563"/>
      <c r="U160" s="563"/>
      <c r="V160" s="564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2" t="s">
        <v>71</v>
      </c>
      <c r="Q161" s="563"/>
      <c r="R161" s="563"/>
      <c r="S161" s="563"/>
      <c r="T161" s="563"/>
      <c r="U161" s="563"/>
      <c r="V161" s="564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customHeight="1" x14ac:dyDescent="0.25">
      <c r="A162" s="559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47">
        <v>4680115880993</v>
      </c>
      <c r="E163" s="548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202</v>
      </c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267</v>
      </c>
      <c r="AG163" s="64"/>
      <c r="AJ163" s="68" t="s">
        <v>80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47">
        <v>4680115881761</v>
      </c>
      <c r="E164" s="548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270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47">
        <v>4680115881563</v>
      </c>
      <c r="E165" s="548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202</v>
      </c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273</v>
      </c>
      <c r="AG165" s="64"/>
      <c r="AJ165" s="68" t="s">
        <v>80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47">
        <v>4680115880986</v>
      </c>
      <c r="E166" s="548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267</v>
      </c>
      <c r="AG166" s="64"/>
      <c r="AJ166" s="68"/>
      <c r="AK166" s="68">
        <v>0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47">
        <v>4680115881785</v>
      </c>
      <c r="E167" s="548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278</v>
      </c>
      <c r="M167" s="33" t="s">
        <v>68</v>
      </c>
      <c r="N167" s="33"/>
      <c r="O167" s="32">
        <v>40</v>
      </c>
      <c r="P167" s="6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0"/>
      <c r="R167" s="550"/>
      <c r="S167" s="550"/>
      <c r="T167" s="551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270</v>
      </c>
      <c r="AG167" s="64"/>
      <c r="AJ167" s="68" t="s">
        <v>80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47">
        <v>4680115886537</v>
      </c>
      <c r="E168" s="548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0"/>
      <c r="R168" s="550"/>
      <c r="S168" s="550"/>
      <c r="T168" s="551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281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47">
        <v>4680115881679</v>
      </c>
      <c r="E169" s="548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278</v>
      </c>
      <c r="M169" s="33" t="s">
        <v>68</v>
      </c>
      <c r="N169" s="33"/>
      <c r="O169" s="32">
        <v>40</v>
      </c>
      <c r="P169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0"/>
      <c r="R169" s="550"/>
      <c r="S169" s="550"/>
      <c r="T169" s="551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273</v>
      </c>
      <c r="AG169" s="64"/>
      <c r="AJ169" s="68" t="s">
        <v>80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47">
        <v>4680115880191</v>
      </c>
      <c r="E170" s="548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273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47">
        <v>4680115883963</v>
      </c>
      <c r="E171" s="548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288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2" t="s">
        <v>71</v>
      </c>
      <c r="Q172" s="563"/>
      <c r="R172" s="563"/>
      <c r="S172" s="563"/>
      <c r="T172" s="563"/>
      <c r="U172" s="563"/>
      <c r="V172" s="564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2" t="s">
        <v>71</v>
      </c>
      <c r="Q173" s="563"/>
      <c r="R173" s="563"/>
      <c r="S173" s="563"/>
      <c r="T173" s="563"/>
      <c r="U173" s="563"/>
      <c r="V173" s="564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customHeight="1" x14ac:dyDescent="0.25">
      <c r="A174" s="559" t="s">
        <v>93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47">
        <v>4680115886780</v>
      </c>
      <c r="E175" s="548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7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0"/>
      <c r="R175" s="550"/>
      <c r="S175" s="550"/>
      <c r="T175" s="551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293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47">
        <v>4680115886742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47">
        <v>4680115886766</v>
      </c>
      <c r="E177" s="548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79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2" t="s">
        <v>71</v>
      </c>
      <c r="Q178" s="563"/>
      <c r="R178" s="563"/>
      <c r="S178" s="563"/>
      <c r="T178" s="563"/>
      <c r="U178" s="563"/>
      <c r="V178" s="564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2" t="s">
        <v>71</v>
      </c>
      <c r="Q179" s="563"/>
      <c r="R179" s="563"/>
      <c r="S179" s="563"/>
      <c r="T179" s="563"/>
      <c r="U179" s="563"/>
      <c r="V179" s="564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customHeight="1" x14ac:dyDescent="0.25">
      <c r="A180" s="559" t="s">
        <v>299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47">
        <v>4680115886797</v>
      </c>
      <c r="E181" s="548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296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2" t="s">
        <v>71</v>
      </c>
      <c r="Q182" s="563"/>
      <c r="R182" s="563"/>
      <c r="S182" s="563"/>
      <c r="T182" s="563"/>
      <c r="U182" s="563"/>
      <c r="V182" s="564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2" t="s">
        <v>71</v>
      </c>
      <c r="Q183" s="563"/>
      <c r="R183" s="563"/>
      <c r="S183" s="563"/>
      <c r="T183" s="563"/>
      <c r="U183" s="563"/>
      <c r="V183" s="564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customHeight="1" x14ac:dyDescent="0.25">
      <c r="A184" s="558" t="s">
        <v>302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8"/>
      <c r="AB184" s="538"/>
      <c r="AC184" s="538"/>
    </row>
    <row r="185" spans="1:68" ht="14.25" customHeight="1" x14ac:dyDescent="0.25">
      <c r="A185" s="559" t="s">
        <v>101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47">
        <v>4680115881402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8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305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47">
        <v>4680115881396</v>
      </c>
      <c r="E187" s="548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305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2" t="s">
        <v>71</v>
      </c>
      <c r="Q188" s="563"/>
      <c r="R188" s="563"/>
      <c r="S188" s="563"/>
      <c r="T188" s="563"/>
      <c r="U188" s="563"/>
      <c r="V188" s="564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2" t="s">
        <v>71</v>
      </c>
      <c r="Q189" s="563"/>
      <c r="R189" s="563"/>
      <c r="S189" s="563"/>
      <c r="T189" s="563"/>
      <c r="U189" s="563"/>
      <c r="V189" s="564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9" t="s">
        <v>137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308</v>
      </c>
      <c r="B191" s="54" t="s">
        <v>309</v>
      </c>
      <c r="C191" s="31">
        <v>4301020261</v>
      </c>
      <c r="D191" s="547">
        <v>4680115882935</v>
      </c>
      <c r="E191" s="548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310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47">
        <v>4680115880764</v>
      </c>
      <c r="E192" s="548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310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2" t="s">
        <v>71</v>
      </c>
      <c r="Q193" s="563"/>
      <c r="R193" s="563"/>
      <c r="S193" s="563"/>
      <c r="T193" s="563"/>
      <c r="U193" s="563"/>
      <c r="V193" s="564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2" t="s">
        <v>71</v>
      </c>
      <c r="Q194" s="563"/>
      <c r="R194" s="563"/>
      <c r="S194" s="563"/>
      <c r="T194" s="563"/>
      <c r="U194" s="563"/>
      <c r="V194" s="564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customHeight="1" x14ac:dyDescent="0.25">
      <c r="A195" s="559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47">
        <v>4680115882683</v>
      </c>
      <c r="E196" s="54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202</v>
      </c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200</v>
      </c>
      <c r="Y196" s="544">
        <f t="shared" ref="Y196:Y203" si="10">IFERROR(IF(X196="",0,CEILING((X196/$H196),1)*$H196),"")</f>
        <v>205.20000000000002</v>
      </c>
      <c r="Z196" s="36">
        <f>IFERROR(IF(Y196=0,"",ROUNDUP(Y196/H196,0)*0.00902),"")</f>
        <v>0.34276000000000001</v>
      </c>
      <c r="AA196" s="56"/>
      <c r="AB196" s="57"/>
      <c r="AC196" s="229" t="s">
        <v>315</v>
      </c>
      <c r="AG196" s="64"/>
      <c r="AJ196" s="68" t="s">
        <v>80</v>
      </c>
      <c r="AK196" s="68">
        <v>64.8</v>
      </c>
      <c r="BB196" s="230" t="s">
        <v>1</v>
      </c>
      <c r="BM196" s="64">
        <f t="shared" ref="BM196:BM203" si="11">IFERROR(X196*I196/H196,"0")</f>
        <v>207.77777777777777</v>
      </c>
      <c r="BN196" s="64">
        <f t="shared" ref="BN196:BN203" si="12">IFERROR(Y196*I196/H196,"0")</f>
        <v>213.18000000000004</v>
      </c>
      <c r="BO196" s="64">
        <f t="shared" ref="BO196:BO203" si="13">IFERROR(1/J196*(X196/H196),"0")</f>
        <v>0.28058361391694725</v>
      </c>
      <c r="BP196" s="64">
        <f t="shared" ref="BP196:BP203" si="14">IFERROR(1/J196*(Y196/H196),"0")</f>
        <v>0.2878787878787879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47">
        <v>4680115882690</v>
      </c>
      <c r="E197" s="548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202</v>
      </c>
      <c r="M197" s="33" t="s">
        <v>68</v>
      </c>
      <c r="N197" s="33"/>
      <c r="O197" s="32">
        <v>40</v>
      </c>
      <c r="P197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318</v>
      </c>
      <c r="AG197" s="64"/>
      <c r="AJ197" s="68" t="s">
        <v>80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47">
        <v>4680115882669</v>
      </c>
      <c r="E198" s="548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202</v>
      </c>
      <c r="M198" s="33" t="s">
        <v>68</v>
      </c>
      <c r="N198" s="33"/>
      <c r="O198" s="32">
        <v>40</v>
      </c>
      <c r="P198" s="8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321</v>
      </c>
      <c r="AG198" s="64"/>
      <c r="AJ198" s="68" t="s">
        <v>80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47">
        <v>4680115882676</v>
      </c>
      <c r="E199" s="548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202</v>
      </c>
      <c r="M199" s="33" t="s">
        <v>68</v>
      </c>
      <c r="N199" s="33"/>
      <c r="O199" s="32">
        <v>40</v>
      </c>
      <c r="P199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0"/>
      <c r="R199" s="550"/>
      <c r="S199" s="550"/>
      <c r="T199" s="551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324</v>
      </c>
      <c r="AG199" s="64"/>
      <c r="AJ199" s="68" t="s">
        <v>80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47">
        <v>4680115884014</v>
      </c>
      <c r="E200" s="548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0"/>
      <c r="R200" s="550"/>
      <c r="S200" s="550"/>
      <c r="T200" s="551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315</v>
      </c>
      <c r="AG200" s="64"/>
      <c r="AJ200" s="68"/>
      <c r="AK200" s="68">
        <v>0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47">
        <v>4680115884007</v>
      </c>
      <c r="E201" s="548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278</v>
      </c>
      <c r="M201" s="33" t="s">
        <v>68</v>
      </c>
      <c r="N201" s="33"/>
      <c r="O201" s="32">
        <v>40</v>
      </c>
      <c r="P201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0"/>
      <c r="R201" s="550"/>
      <c r="S201" s="550"/>
      <c r="T201" s="551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318</v>
      </c>
      <c r="AG201" s="64"/>
      <c r="AJ201" s="68" t="s">
        <v>80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47">
        <v>4680115884038</v>
      </c>
      <c r="E202" s="548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 t="s">
        <v>278</v>
      </c>
      <c r="M202" s="33" t="s">
        <v>68</v>
      </c>
      <c r="N202" s="33"/>
      <c r="O202" s="32">
        <v>40</v>
      </c>
      <c r="P202" s="8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321</v>
      </c>
      <c r="AG202" s="64"/>
      <c r="AJ202" s="68" t="s">
        <v>80</v>
      </c>
      <c r="AK202" s="68">
        <v>32.4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47">
        <v>4680115884021</v>
      </c>
      <c r="E203" s="548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278</v>
      </c>
      <c r="M203" s="33" t="s">
        <v>68</v>
      </c>
      <c r="N203" s="33"/>
      <c r="O203" s="32">
        <v>40</v>
      </c>
      <c r="P203" s="7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324</v>
      </c>
      <c r="AG203" s="64"/>
      <c r="AJ203" s="68" t="s">
        <v>80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2" t="s">
        <v>71</v>
      </c>
      <c r="Q204" s="563"/>
      <c r="R204" s="563"/>
      <c r="S204" s="563"/>
      <c r="T204" s="563"/>
      <c r="U204" s="563"/>
      <c r="V204" s="564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37.037037037037038</v>
      </c>
      <c r="Y204" s="545">
        <f>IFERROR(Y196/H196,"0")+IFERROR(Y197/H197,"0")+IFERROR(Y198/H198,"0")+IFERROR(Y199/H199,"0")+IFERROR(Y200/H200,"0")+IFERROR(Y201/H201,"0")+IFERROR(Y202/H202,"0")+IFERROR(Y203/H203,"0")</f>
        <v>38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0.34276000000000001</v>
      </c>
      <c r="AA204" s="546"/>
      <c r="AB204" s="546"/>
      <c r="AC204" s="546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2" t="s">
        <v>71</v>
      </c>
      <c r="Q205" s="563"/>
      <c r="R205" s="563"/>
      <c r="S205" s="563"/>
      <c r="T205" s="563"/>
      <c r="U205" s="563"/>
      <c r="V205" s="564"/>
      <c r="W205" s="37" t="s">
        <v>69</v>
      </c>
      <c r="X205" s="545">
        <f>IFERROR(SUM(X196:X203),"0")</f>
        <v>200</v>
      </c>
      <c r="Y205" s="545">
        <f>IFERROR(SUM(Y196:Y203),"0")</f>
        <v>205.20000000000002</v>
      </c>
      <c r="Z205" s="37"/>
      <c r="AA205" s="546"/>
      <c r="AB205" s="546"/>
      <c r="AC205" s="546"/>
    </row>
    <row r="206" spans="1:68" ht="14.25" customHeight="1" x14ac:dyDescent="0.25">
      <c r="A206" s="559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47">
        <v>4680115881594</v>
      </c>
      <c r="E207" s="548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78</v>
      </c>
      <c r="N207" s="33"/>
      <c r="O207" s="32">
        <v>40</v>
      </c>
      <c r="P207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335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47">
        <v>4680115881617</v>
      </c>
      <c r="E208" s="548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78</v>
      </c>
      <c r="N208" s="33"/>
      <c r="O208" s="32">
        <v>40</v>
      </c>
      <c r="P208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338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4301051656</v>
      </c>
      <c r="D209" s="547">
        <v>4680115880573</v>
      </c>
      <c r="E209" s="548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78</v>
      </c>
      <c r="N209" s="33"/>
      <c r="O209" s="32">
        <v>45</v>
      </c>
      <c r="P209" s="5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341</v>
      </c>
      <c r="AG209" s="64"/>
      <c r="AJ209" s="68" t="s">
        <v>80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47">
        <v>4680115882195</v>
      </c>
      <c r="E210" s="548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77</v>
      </c>
      <c r="M210" s="33" t="s">
        <v>78</v>
      </c>
      <c r="N210" s="33"/>
      <c r="O210" s="32">
        <v>40</v>
      </c>
      <c r="P210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335</v>
      </c>
      <c r="AG210" s="64"/>
      <c r="AJ210" s="68" t="s">
        <v>80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47">
        <v>4680115882607</v>
      </c>
      <c r="E211" s="548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/>
      <c r="M211" s="33" t="s">
        <v>86</v>
      </c>
      <c r="N211" s="33"/>
      <c r="O211" s="32">
        <v>45</v>
      </c>
      <c r="P211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0"/>
      <c r="R211" s="550"/>
      <c r="S211" s="550"/>
      <c r="T211" s="551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346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47">
        <v>4680115880092</v>
      </c>
      <c r="E212" s="548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77</v>
      </c>
      <c r="M212" s="33" t="s">
        <v>78</v>
      </c>
      <c r="N212" s="33"/>
      <c r="O212" s="32">
        <v>45</v>
      </c>
      <c r="P212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0"/>
      <c r="R212" s="550"/>
      <c r="S212" s="550"/>
      <c r="T212" s="551"/>
      <c r="U212" s="34"/>
      <c r="V212" s="34"/>
      <c r="W212" s="35" t="s">
        <v>69</v>
      </c>
      <c r="X212" s="543">
        <v>0</v>
      </c>
      <c r="Y212" s="544">
        <f t="shared" si="15"/>
        <v>0</v>
      </c>
      <c r="Z212" s="36" t="str">
        <f t="shared" si="20"/>
        <v/>
      </c>
      <c r="AA212" s="56"/>
      <c r="AB212" s="57"/>
      <c r="AC212" s="255" t="s">
        <v>341</v>
      </c>
      <c r="AG212" s="64"/>
      <c r="AJ212" s="68" t="s">
        <v>80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47">
        <v>4680115880221</v>
      </c>
      <c r="E213" s="548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/>
      <c r="M213" s="33" t="s">
        <v>78</v>
      </c>
      <c r="N213" s="33"/>
      <c r="O213" s="32">
        <v>45</v>
      </c>
      <c r="P213" s="5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0"/>
      <c r="R213" s="550"/>
      <c r="S213" s="550"/>
      <c r="T213" s="551"/>
      <c r="U213" s="34"/>
      <c r="V213" s="34"/>
      <c r="W213" s="35" t="s">
        <v>69</v>
      </c>
      <c r="X213" s="543">
        <v>0</v>
      </c>
      <c r="Y213" s="544">
        <f t="shared" si="15"/>
        <v>0</v>
      </c>
      <c r="Z213" s="36" t="str">
        <f t="shared" si="20"/>
        <v/>
      </c>
      <c r="AA213" s="56"/>
      <c r="AB213" s="57"/>
      <c r="AC213" s="257" t="s">
        <v>341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47">
        <v>4680115880504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77</v>
      </c>
      <c r="M214" s="33" t="s">
        <v>86</v>
      </c>
      <c r="N214" s="33"/>
      <c r="O214" s="32">
        <v>40</v>
      </c>
      <c r="P214" s="8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353</v>
      </c>
      <c r="AG214" s="64"/>
      <c r="AJ214" s="68" t="s">
        <v>80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47">
        <v>4680115882164</v>
      </c>
      <c r="E215" s="548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77</v>
      </c>
      <c r="M215" s="33" t="s">
        <v>78</v>
      </c>
      <c r="N215" s="33"/>
      <c r="O215" s="32">
        <v>40</v>
      </c>
      <c r="P215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338</v>
      </c>
      <c r="AG215" s="64"/>
      <c r="AJ215" s="68" t="s">
        <v>80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2" t="s">
        <v>71</v>
      </c>
      <c r="Q216" s="563"/>
      <c r="R216" s="563"/>
      <c r="S216" s="563"/>
      <c r="T216" s="563"/>
      <c r="U216" s="563"/>
      <c r="V216" s="564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0</v>
      </c>
      <c r="Y216" s="545">
        <f>IFERROR(Y207/H207,"0")+IFERROR(Y208/H208,"0")+IFERROR(Y209/H209,"0")+IFERROR(Y210/H210,"0")+IFERROR(Y211/H211,"0")+IFERROR(Y212/H212,"0")+IFERROR(Y213/H213,"0")+IFERROR(Y214/H214,"0")+IFERROR(Y215/H215,"0")</f>
        <v>0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6"/>
      <c r="AB216" s="546"/>
      <c r="AC216" s="546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2" t="s">
        <v>71</v>
      </c>
      <c r="Q217" s="563"/>
      <c r="R217" s="563"/>
      <c r="S217" s="563"/>
      <c r="T217" s="563"/>
      <c r="U217" s="563"/>
      <c r="V217" s="564"/>
      <c r="W217" s="37" t="s">
        <v>69</v>
      </c>
      <c r="X217" s="545">
        <f>IFERROR(SUM(X207:X215),"0")</f>
        <v>0</v>
      </c>
      <c r="Y217" s="545">
        <f>IFERROR(SUM(Y207:Y215),"0")</f>
        <v>0</v>
      </c>
      <c r="Z217" s="37"/>
      <c r="AA217" s="546"/>
      <c r="AB217" s="546"/>
      <c r="AC217" s="546"/>
    </row>
    <row r="218" spans="1:68" ht="14.25" customHeight="1" x14ac:dyDescent="0.25">
      <c r="A218" s="559" t="s">
        <v>167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47">
        <v>4680115880818</v>
      </c>
      <c r="E219" s="548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77</v>
      </c>
      <c r="M219" s="33" t="s">
        <v>86</v>
      </c>
      <c r="N219" s="33"/>
      <c r="O219" s="32">
        <v>40</v>
      </c>
      <c r="P219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0"/>
      <c r="R219" s="550"/>
      <c r="S219" s="550"/>
      <c r="T219" s="551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358</v>
      </c>
      <c r="AG219" s="64"/>
      <c r="AJ219" s="68" t="s">
        <v>80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359</v>
      </c>
      <c r="B220" s="54" t="s">
        <v>360</v>
      </c>
      <c r="C220" s="31">
        <v>4301060389</v>
      </c>
      <c r="D220" s="547">
        <v>4680115880801</v>
      </c>
      <c r="E220" s="548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 t="s">
        <v>77</v>
      </c>
      <c r="M220" s="33" t="s">
        <v>78</v>
      </c>
      <c r="N220" s="33"/>
      <c r="O220" s="32">
        <v>40</v>
      </c>
      <c r="P220" s="5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361</v>
      </c>
      <c r="AG220" s="64"/>
      <c r="AJ220" s="68" t="s">
        <v>80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2" t="s">
        <v>71</v>
      </c>
      <c r="Q221" s="563"/>
      <c r="R221" s="563"/>
      <c r="S221" s="563"/>
      <c r="T221" s="563"/>
      <c r="U221" s="563"/>
      <c r="V221" s="564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2" t="s">
        <v>71</v>
      </c>
      <c r="Q222" s="563"/>
      <c r="R222" s="563"/>
      <c r="S222" s="563"/>
      <c r="T222" s="563"/>
      <c r="U222" s="563"/>
      <c r="V222" s="564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customHeight="1" x14ac:dyDescent="0.25">
      <c r="A223" s="558" t="s">
        <v>362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8"/>
      <c r="AB223" s="538"/>
      <c r="AC223" s="538"/>
    </row>
    <row r="224" spans="1:68" ht="14.25" customHeight="1" x14ac:dyDescent="0.25">
      <c r="A224" s="559" t="s">
        <v>101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47">
        <v>4680115884137</v>
      </c>
      <c r="E225" s="548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365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4301011724</v>
      </c>
      <c r="D226" s="547">
        <v>4680115884236</v>
      </c>
      <c r="E226" s="548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368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47">
        <v>4680115884175</v>
      </c>
      <c r="E227" s="548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371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47">
        <v>4680115884144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365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4301012196</v>
      </c>
      <c r="D229" s="547">
        <v>4680115884144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365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47">
        <v>4680115886551</v>
      </c>
      <c r="E230" s="54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3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0"/>
      <c r="R230" s="550"/>
      <c r="S230" s="550"/>
      <c r="T230" s="551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377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47">
        <v>4680115884182</v>
      </c>
      <c r="E231" s="548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0"/>
      <c r="R231" s="550"/>
      <c r="S231" s="550"/>
      <c r="T231" s="551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368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4301012228</v>
      </c>
      <c r="D232" s="547">
        <v>4680115887282</v>
      </c>
      <c r="E232" s="548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74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0"/>
      <c r="R232" s="550"/>
      <c r="S232" s="550"/>
      <c r="T232" s="551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368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4301011722</v>
      </c>
      <c r="D233" s="547">
        <v>4680115884205</v>
      </c>
      <c r="E233" s="548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202</v>
      </c>
      <c r="M233" s="33" t="s">
        <v>106</v>
      </c>
      <c r="N233" s="33"/>
      <c r="O233" s="32">
        <v>55</v>
      </c>
      <c r="P23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371</v>
      </c>
      <c r="AG233" s="64"/>
      <c r="AJ233" s="68" t="s">
        <v>80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382</v>
      </c>
      <c r="B234" s="54" t="s">
        <v>384</v>
      </c>
      <c r="C234" s="31">
        <v>4301012195</v>
      </c>
      <c r="D234" s="547">
        <v>4680115884205</v>
      </c>
      <c r="E234" s="548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0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0"/>
      <c r="R234" s="550"/>
      <c r="S234" s="550"/>
      <c r="T234" s="551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371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2" t="s">
        <v>71</v>
      </c>
      <c r="Q235" s="563"/>
      <c r="R235" s="563"/>
      <c r="S235" s="563"/>
      <c r="T235" s="563"/>
      <c r="U235" s="563"/>
      <c r="V235" s="564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6"/>
      <c r="AB235" s="546"/>
      <c r="AC235" s="546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2" t="s">
        <v>71</v>
      </c>
      <c r="Q236" s="563"/>
      <c r="R236" s="563"/>
      <c r="S236" s="563"/>
      <c r="T236" s="563"/>
      <c r="U236" s="563"/>
      <c r="V236" s="564"/>
      <c r="W236" s="37" t="s">
        <v>69</v>
      </c>
      <c r="X236" s="545">
        <f>IFERROR(SUM(X225:X234),"0")</f>
        <v>0</v>
      </c>
      <c r="Y236" s="545">
        <f>IFERROR(SUM(Y225:Y234),"0")</f>
        <v>0</v>
      </c>
      <c r="Z236" s="37"/>
      <c r="AA236" s="546"/>
      <c r="AB236" s="546"/>
      <c r="AC236" s="546"/>
    </row>
    <row r="237" spans="1:68" ht="14.25" customHeight="1" x14ac:dyDescent="0.25">
      <c r="A237" s="559" t="s">
        <v>137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385</v>
      </c>
      <c r="B238" s="54" t="s">
        <v>386</v>
      </c>
      <c r="C238" s="31">
        <v>4301020377</v>
      </c>
      <c r="D238" s="547">
        <v>4680115885981</v>
      </c>
      <c r="E238" s="548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0"/>
      <c r="R238" s="550"/>
      <c r="S238" s="550"/>
      <c r="T238" s="551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2" t="s">
        <v>71</v>
      </c>
      <c r="Q239" s="563"/>
      <c r="R239" s="563"/>
      <c r="S239" s="563"/>
      <c r="T239" s="563"/>
      <c r="U239" s="563"/>
      <c r="V239" s="564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2" t="s">
        <v>71</v>
      </c>
      <c r="Q240" s="563"/>
      <c r="R240" s="563"/>
      <c r="S240" s="563"/>
      <c r="T240" s="563"/>
      <c r="U240" s="563"/>
      <c r="V240" s="564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59" t="s">
        <v>388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389</v>
      </c>
      <c r="B242" s="54" t="s">
        <v>390</v>
      </c>
      <c r="C242" s="31">
        <v>4301040362</v>
      </c>
      <c r="D242" s="547">
        <v>4680115886803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2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2" t="s">
        <v>71</v>
      </c>
      <c r="Q243" s="563"/>
      <c r="R243" s="563"/>
      <c r="S243" s="563"/>
      <c r="T243" s="563"/>
      <c r="U243" s="563"/>
      <c r="V243" s="564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2" t="s">
        <v>71</v>
      </c>
      <c r="Q244" s="563"/>
      <c r="R244" s="563"/>
      <c r="S244" s="563"/>
      <c r="T244" s="563"/>
      <c r="U244" s="563"/>
      <c r="V244" s="564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customHeight="1" x14ac:dyDescent="0.25">
      <c r="A245" s="559" t="s">
        <v>392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47">
        <v>4680115886704</v>
      </c>
      <c r="E246" s="548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68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0"/>
      <c r="R246" s="550"/>
      <c r="S246" s="550"/>
      <c r="T246" s="551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395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47">
        <v>4680115886681</v>
      </c>
      <c r="E247" s="548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0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0"/>
      <c r="R247" s="550"/>
      <c r="S247" s="550"/>
      <c r="T247" s="551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395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398</v>
      </c>
      <c r="B248" s="54" t="s">
        <v>399</v>
      </c>
      <c r="C248" s="31">
        <v>4301041007</v>
      </c>
      <c r="D248" s="547">
        <v>4680115886735</v>
      </c>
      <c r="E248" s="548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0"/>
      <c r="R248" s="550"/>
      <c r="S248" s="550"/>
      <c r="T248" s="551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395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4301041006</v>
      </c>
      <c r="D249" s="547">
        <v>4680115886728</v>
      </c>
      <c r="E249" s="548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57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0"/>
      <c r="R249" s="550"/>
      <c r="S249" s="550"/>
      <c r="T249" s="551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395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4301041005</v>
      </c>
      <c r="D250" s="547">
        <v>4680115886711</v>
      </c>
      <c r="E250" s="548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5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395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2" t="s">
        <v>71</v>
      </c>
      <c r="Q251" s="563"/>
      <c r="R251" s="563"/>
      <c r="S251" s="563"/>
      <c r="T251" s="563"/>
      <c r="U251" s="563"/>
      <c r="V251" s="564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2" t="s">
        <v>71</v>
      </c>
      <c r="Q252" s="563"/>
      <c r="R252" s="563"/>
      <c r="S252" s="563"/>
      <c r="T252" s="563"/>
      <c r="U252" s="563"/>
      <c r="V252" s="564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customHeight="1" x14ac:dyDescent="0.25">
      <c r="A253" s="558" t="s">
        <v>404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8"/>
      <c r="AB253" s="538"/>
      <c r="AC253" s="538"/>
    </row>
    <row r="254" spans="1:68" ht="14.25" customHeight="1" x14ac:dyDescent="0.25">
      <c r="A254" s="559" t="s">
        <v>101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405</v>
      </c>
      <c r="B255" s="54" t="s">
        <v>406</v>
      </c>
      <c r="C255" s="31">
        <v>4301011855</v>
      </c>
      <c r="D255" s="547">
        <v>4680115885837</v>
      </c>
      <c r="E255" s="548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/>
      <c r="M255" s="33" t="s">
        <v>106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0"/>
      <c r="R255" s="550"/>
      <c r="S255" s="550"/>
      <c r="T255" s="551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407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408</v>
      </c>
      <c r="B256" s="54" t="s">
        <v>409</v>
      </c>
      <c r="C256" s="31">
        <v>4301011853</v>
      </c>
      <c r="D256" s="547">
        <v>4680115885851</v>
      </c>
      <c r="E256" s="548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0"/>
      <c r="R256" s="550"/>
      <c r="S256" s="550"/>
      <c r="T256" s="551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410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411</v>
      </c>
      <c r="B257" s="54" t="s">
        <v>412</v>
      </c>
      <c r="C257" s="31">
        <v>4301011850</v>
      </c>
      <c r="D257" s="547">
        <v>4680115885806</v>
      </c>
      <c r="E257" s="548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/>
      <c r="M257" s="33" t="s">
        <v>106</v>
      </c>
      <c r="N257" s="33"/>
      <c r="O257" s="32">
        <v>55</v>
      </c>
      <c r="P257" s="7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0"/>
      <c r="R257" s="550"/>
      <c r="S257" s="550"/>
      <c r="T257" s="551"/>
      <c r="U257" s="34"/>
      <c r="V257" s="34"/>
      <c r="W257" s="35" t="s">
        <v>69</v>
      </c>
      <c r="X257" s="543">
        <v>100</v>
      </c>
      <c r="Y257" s="544">
        <f>IFERROR(IF(X257="",0,CEILING((X257/$H257),1)*$H257),"")</f>
        <v>108</v>
      </c>
      <c r="Z257" s="36">
        <f>IFERROR(IF(Y257=0,"",ROUNDUP(Y257/H257,0)*0.01898),"")</f>
        <v>0.1898</v>
      </c>
      <c r="AA257" s="56"/>
      <c r="AB257" s="57"/>
      <c r="AC257" s="305" t="s">
        <v>413</v>
      </c>
      <c r="AG257" s="64"/>
      <c r="AJ257" s="68"/>
      <c r="AK257" s="68">
        <v>0</v>
      </c>
      <c r="BB257" s="306" t="s">
        <v>1</v>
      </c>
      <c r="BM257" s="64">
        <f>IFERROR(X257*I257/H257,"0")</f>
        <v>104.02777777777777</v>
      </c>
      <c r="BN257" s="64">
        <f>IFERROR(Y257*I257/H257,"0")</f>
        <v>112.34999999999998</v>
      </c>
      <c r="BO257" s="64">
        <f>IFERROR(1/J257*(X257/H257),"0")</f>
        <v>0.14467592592592593</v>
      </c>
      <c r="BP257" s="64">
        <f>IFERROR(1/J257*(Y257/H257),"0")</f>
        <v>0.15625</v>
      </c>
    </row>
    <row r="258" spans="1:68" ht="27" customHeight="1" x14ac:dyDescent="0.25">
      <c r="A258" s="54" t="s">
        <v>414</v>
      </c>
      <c r="B258" s="54" t="s">
        <v>415</v>
      </c>
      <c r="C258" s="31">
        <v>4301011852</v>
      </c>
      <c r="D258" s="547">
        <v>4680115885844</v>
      </c>
      <c r="E258" s="548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0"/>
      <c r="R258" s="550"/>
      <c r="S258" s="550"/>
      <c r="T258" s="551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416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417</v>
      </c>
      <c r="B259" s="54" t="s">
        <v>418</v>
      </c>
      <c r="C259" s="31">
        <v>4301011851</v>
      </c>
      <c r="D259" s="547">
        <v>4680115885820</v>
      </c>
      <c r="E259" s="548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3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419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2" t="s">
        <v>71</v>
      </c>
      <c r="Q260" s="563"/>
      <c r="R260" s="563"/>
      <c r="S260" s="563"/>
      <c r="T260" s="563"/>
      <c r="U260" s="563"/>
      <c r="V260" s="564"/>
      <c r="W260" s="37" t="s">
        <v>72</v>
      </c>
      <c r="X260" s="545">
        <f>IFERROR(X255/H255,"0")+IFERROR(X256/H256,"0")+IFERROR(X257/H257,"0")+IFERROR(X258/H258,"0")+IFERROR(X259/H259,"0")</f>
        <v>9.2592592592592595</v>
      </c>
      <c r="Y260" s="545">
        <f>IFERROR(Y255/H255,"0")+IFERROR(Y256/H256,"0")+IFERROR(Y257/H257,"0")+IFERROR(Y258/H258,"0")+IFERROR(Y259/H259,"0")</f>
        <v>10</v>
      </c>
      <c r="Z260" s="545">
        <f>IFERROR(IF(Z255="",0,Z255),"0")+IFERROR(IF(Z256="",0,Z256),"0")+IFERROR(IF(Z257="",0,Z257),"0")+IFERROR(IF(Z258="",0,Z258),"0")+IFERROR(IF(Z259="",0,Z259),"0")</f>
        <v>0.1898</v>
      </c>
      <c r="AA260" s="546"/>
      <c r="AB260" s="546"/>
      <c r="AC260" s="546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2" t="s">
        <v>71</v>
      </c>
      <c r="Q261" s="563"/>
      <c r="R261" s="563"/>
      <c r="S261" s="563"/>
      <c r="T261" s="563"/>
      <c r="U261" s="563"/>
      <c r="V261" s="564"/>
      <c r="W261" s="37" t="s">
        <v>69</v>
      </c>
      <c r="X261" s="545">
        <f>IFERROR(SUM(X255:X259),"0")</f>
        <v>100</v>
      </c>
      <c r="Y261" s="545">
        <f>IFERROR(SUM(Y255:Y259),"0")</f>
        <v>108</v>
      </c>
      <c r="Z261" s="37"/>
      <c r="AA261" s="546"/>
      <c r="AB261" s="546"/>
      <c r="AC261" s="546"/>
    </row>
    <row r="262" spans="1:68" ht="16.5" customHeight="1" x14ac:dyDescent="0.25">
      <c r="A262" s="558" t="s">
        <v>420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8"/>
      <c r="AB262" s="538"/>
      <c r="AC262" s="538"/>
    </row>
    <row r="263" spans="1:68" ht="14.25" customHeight="1" x14ac:dyDescent="0.25">
      <c r="A263" s="559" t="s">
        <v>101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421</v>
      </c>
      <c r="B264" s="54" t="s">
        <v>422</v>
      </c>
      <c r="C264" s="31">
        <v>4301011223</v>
      </c>
      <c r="D264" s="547">
        <v>4607091383423</v>
      </c>
      <c r="E264" s="548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78</v>
      </c>
      <c r="N264" s="33"/>
      <c r="O264" s="32">
        <v>35</v>
      </c>
      <c r="P264" s="6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0"/>
      <c r="R264" s="550"/>
      <c r="S264" s="550"/>
      <c r="T264" s="551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423</v>
      </c>
      <c r="B265" s="54" t="s">
        <v>424</v>
      </c>
      <c r="C265" s="31">
        <v>4301012199</v>
      </c>
      <c r="D265" s="547">
        <v>4680115886957</v>
      </c>
      <c r="E265" s="548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78</v>
      </c>
      <c r="N265" s="33"/>
      <c r="O265" s="32">
        <v>30</v>
      </c>
      <c r="P265" s="6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0"/>
      <c r="R265" s="550"/>
      <c r="S265" s="550"/>
      <c r="T265" s="551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425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426</v>
      </c>
      <c r="B266" s="54" t="s">
        <v>427</v>
      </c>
      <c r="C266" s="31">
        <v>4301012098</v>
      </c>
      <c r="D266" s="547">
        <v>4680115885660</v>
      </c>
      <c r="E266" s="548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78</v>
      </c>
      <c r="N266" s="33"/>
      <c r="O266" s="32">
        <v>35</v>
      </c>
      <c r="P266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0"/>
      <c r="R266" s="550"/>
      <c r="S266" s="550"/>
      <c r="T266" s="551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371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428</v>
      </c>
      <c r="B267" s="54" t="s">
        <v>429</v>
      </c>
      <c r="C267" s="31">
        <v>4301012176</v>
      </c>
      <c r="D267" s="547">
        <v>4680115886773</v>
      </c>
      <c r="E267" s="548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430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2" t="s">
        <v>71</v>
      </c>
      <c r="Q268" s="563"/>
      <c r="R268" s="563"/>
      <c r="S268" s="563"/>
      <c r="T268" s="563"/>
      <c r="U268" s="563"/>
      <c r="V268" s="564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2" t="s">
        <v>71</v>
      </c>
      <c r="Q269" s="563"/>
      <c r="R269" s="563"/>
      <c r="S269" s="563"/>
      <c r="T269" s="563"/>
      <c r="U269" s="563"/>
      <c r="V269" s="564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customHeight="1" x14ac:dyDescent="0.25">
      <c r="A270" s="558" t="s">
        <v>431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8"/>
      <c r="AB270" s="538"/>
      <c r="AC270" s="538"/>
    </row>
    <row r="271" spans="1:68" ht="14.25" customHeight="1" x14ac:dyDescent="0.25">
      <c r="A271" s="559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47">
        <v>4680115886186</v>
      </c>
      <c r="E272" s="548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78</v>
      </c>
      <c r="N272" s="33"/>
      <c r="O272" s="32">
        <v>45</v>
      </c>
      <c r="P272" s="6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0"/>
      <c r="R272" s="550"/>
      <c r="S272" s="550"/>
      <c r="T272" s="551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434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47">
        <v>4680115881228</v>
      </c>
      <c r="E273" s="548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 t="s">
        <v>77</v>
      </c>
      <c r="M273" s="33" t="s">
        <v>86</v>
      </c>
      <c r="N273" s="33"/>
      <c r="O273" s="32">
        <v>40</v>
      </c>
      <c r="P273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0"/>
      <c r="R273" s="550"/>
      <c r="S273" s="550"/>
      <c r="T273" s="551"/>
      <c r="U273" s="34"/>
      <c r="V273" s="34"/>
      <c r="W273" s="35" t="s">
        <v>69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437</v>
      </c>
      <c r="AG273" s="64"/>
      <c r="AJ273" s="68" t="s">
        <v>80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4301051388</v>
      </c>
      <c r="D274" s="547">
        <v>4680115881211</v>
      </c>
      <c r="E274" s="548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/>
      <c r="M274" s="33" t="s">
        <v>78</v>
      </c>
      <c r="N274" s="33"/>
      <c r="O274" s="32">
        <v>45</v>
      </c>
      <c r="P274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434</v>
      </c>
      <c r="AG274" s="64"/>
      <c r="AJ274" s="68" t="s">
        <v>80</v>
      </c>
      <c r="AK274" s="68">
        <v>2.4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2" t="s">
        <v>71</v>
      </c>
      <c r="Q275" s="563"/>
      <c r="R275" s="563"/>
      <c r="S275" s="563"/>
      <c r="T275" s="563"/>
      <c r="U275" s="563"/>
      <c r="V275" s="564"/>
      <c r="W275" s="37" t="s">
        <v>72</v>
      </c>
      <c r="X275" s="545">
        <f>IFERROR(X272/H272,"0")+IFERROR(X273/H273,"0")+IFERROR(X274/H274,"0")</f>
        <v>0</v>
      </c>
      <c r="Y275" s="545">
        <f>IFERROR(Y272/H272,"0")+IFERROR(Y273/H273,"0")+IFERROR(Y274/H274,"0")</f>
        <v>0</v>
      </c>
      <c r="Z275" s="545">
        <f>IFERROR(IF(Z272="",0,Z272),"0")+IFERROR(IF(Z273="",0,Z273),"0")+IFERROR(IF(Z274="",0,Z274),"0")</f>
        <v>0</v>
      </c>
      <c r="AA275" s="546"/>
      <c r="AB275" s="546"/>
      <c r="AC275" s="546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2" t="s">
        <v>71</v>
      </c>
      <c r="Q276" s="563"/>
      <c r="R276" s="563"/>
      <c r="S276" s="563"/>
      <c r="T276" s="563"/>
      <c r="U276" s="563"/>
      <c r="V276" s="564"/>
      <c r="W276" s="37" t="s">
        <v>69</v>
      </c>
      <c r="X276" s="545">
        <f>IFERROR(SUM(X272:X274),"0")</f>
        <v>0</v>
      </c>
      <c r="Y276" s="545">
        <f>IFERROR(SUM(Y272:Y274),"0")</f>
        <v>0</v>
      </c>
      <c r="Z276" s="37"/>
      <c r="AA276" s="546"/>
      <c r="AB276" s="546"/>
      <c r="AC276" s="546"/>
    </row>
    <row r="277" spans="1:68" ht="16.5" customHeight="1" x14ac:dyDescent="0.25">
      <c r="A277" s="558" t="s">
        <v>440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8"/>
      <c r="AB277" s="538"/>
      <c r="AC277" s="538"/>
    </row>
    <row r="278" spans="1:68" ht="14.25" customHeight="1" x14ac:dyDescent="0.25">
      <c r="A278" s="559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441</v>
      </c>
      <c r="B279" s="54" t="s">
        <v>442</v>
      </c>
      <c r="C279" s="31">
        <v>4301031307</v>
      </c>
      <c r="D279" s="547">
        <v>4680115880344</v>
      </c>
      <c r="E279" s="548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444</v>
      </c>
      <c r="B280" s="54" t="s">
        <v>445</v>
      </c>
      <c r="C280" s="31">
        <v>4301031429</v>
      </c>
      <c r="D280" s="547">
        <v>4680115886919</v>
      </c>
      <c r="E280" s="548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76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0"/>
      <c r="R280" s="550"/>
      <c r="S280" s="550"/>
      <c r="T280" s="551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446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2" t="s">
        <v>71</v>
      </c>
      <c r="Q281" s="563"/>
      <c r="R281" s="563"/>
      <c r="S281" s="563"/>
      <c r="T281" s="563"/>
      <c r="U281" s="563"/>
      <c r="V281" s="564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2" t="s">
        <v>71</v>
      </c>
      <c r="Q282" s="563"/>
      <c r="R282" s="563"/>
      <c r="S282" s="563"/>
      <c r="T282" s="563"/>
      <c r="U282" s="563"/>
      <c r="V282" s="564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customHeight="1" x14ac:dyDescent="0.25">
      <c r="A283" s="559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447</v>
      </c>
      <c r="B284" s="54" t="s">
        <v>448</v>
      </c>
      <c r="C284" s="31">
        <v>4301051782</v>
      </c>
      <c r="D284" s="547">
        <v>4680115884618</v>
      </c>
      <c r="E284" s="548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/>
      <c r="M284" s="33" t="s">
        <v>78</v>
      </c>
      <c r="N284" s="33"/>
      <c r="O284" s="32">
        <v>45</v>
      </c>
      <c r="P284" s="65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449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2" t="s">
        <v>71</v>
      </c>
      <c r="Q285" s="563"/>
      <c r="R285" s="563"/>
      <c r="S285" s="563"/>
      <c r="T285" s="563"/>
      <c r="U285" s="563"/>
      <c r="V285" s="564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2" t="s">
        <v>71</v>
      </c>
      <c r="Q286" s="563"/>
      <c r="R286" s="563"/>
      <c r="S286" s="563"/>
      <c r="T286" s="563"/>
      <c r="U286" s="563"/>
      <c r="V286" s="564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58" t="s">
        <v>450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8"/>
      <c r="AB287" s="538"/>
      <c r="AC287" s="538"/>
    </row>
    <row r="288" spans="1:68" ht="14.25" customHeight="1" x14ac:dyDescent="0.25">
      <c r="A288" s="559" t="s">
        <v>101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47">
        <v>4607091386004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9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453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47">
        <v>4680115885615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/>
      <c r="M290" s="33" t="s">
        <v>78</v>
      </c>
      <c r="N290" s="33"/>
      <c r="O290" s="32">
        <v>55</v>
      </c>
      <c r="P290" s="5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456</v>
      </c>
      <c r="AG290" s="64"/>
      <c r="AJ290" s="68"/>
      <c r="AK290" s="68">
        <v>0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47">
        <v>4680115885646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/>
      <c r="M291" s="33" t="s">
        <v>106</v>
      </c>
      <c r="N291" s="33"/>
      <c r="O291" s="32">
        <v>55</v>
      </c>
      <c r="P291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459</v>
      </c>
      <c r="AG291" s="64"/>
      <c r="AJ291" s="68"/>
      <c r="AK291" s="68">
        <v>0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47">
        <v>4680115885554</v>
      </c>
      <c r="E292" s="548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78</v>
      </c>
      <c r="N292" s="33"/>
      <c r="O292" s="32">
        <v>55</v>
      </c>
      <c r="P292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462</v>
      </c>
      <c r="AG292" s="64"/>
      <c r="AJ292" s="68"/>
      <c r="AK292" s="68">
        <v>0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47">
        <v>4680115885622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456</v>
      </c>
      <c r="AG293" s="64"/>
      <c r="AJ293" s="68"/>
      <c r="AK293" s="68">
        <v>0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47">
        <v>4680115885608</v>
      </c>
      <c r="E294" s="548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0"/>
      <c r="R294" s="550"/>
      <c r="S294" s="550"/>
      <c r="T294" s="551"/>
      <c r="U294" s="34"/>
      <c r="V294" s="34"/>
      <c r="W294" s="35" t="s">
        <v>69</v>
      </c>
      <c r="X294" s="543">
        <v>0</v>
      </c>
      <c r="Y294" s="544">
        <f t="shared" si="26"/>
        <v>0</v>
      </c>
      <c r="Z294" s="36" t="str">
        <f>IFERROR(IF(Y294=0,"",ROUNDUP(Y294/H294,0)*0.00902),"")</f>
        <v/>
      </c>
      <c r="AA294" s="56"/>
      <c r="AB294" s="57"/>
      <c r="AC294" s="341" t="s">
        <v>467</v>
      </c>
      <c r="AG294" s="64"/>
      <c r="AJ294" s="68"/>
      <c r="AK294" s="68">
        <v>0</v>
      </c>
      <c r="BB294" s="342" t="s">
        <v>1</v>
      </c>
      <c r="BM294" s="64">
        <f t="shared" si="27"/>
        <v>0</v>
      </c>
      <c r="BN294" s="64">
        <f t="shared" si="28"/>
        <v>0</v>
      </c>
      <c r="BO294" s="64">
        <f t="shared" si="29"/>
        <v>0</v>
      </c>
      <c r="BP294" s="64">
        <f t="shared" si="30"/>
        <v>0</v>
      </c>
    </row>
    <row r="295" spans="1:68" x14ac:dyDescent="0.2">
      <c r="A295" s="553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2" t="s">
        <v>71</v>
      </c>
      <c r="Q295" s="563"/>
      <c r="R295" s="563"/>
      <c r="S295" s="563"/>
      <c r="T295" s="563"/>
      <c r="U295" s="563"/>
      <c r="V295" s="564"/>
      <c r="W295" s="37" t="s">
        <v>72</v>
      </c>
      <c r="X295" s="545">
        <f>IFERROR(X289/H289,"0")+IFERROR(X290/H290,"0")+IFERROR(X291/H291,"0")+IFERROR(X292/H292,"0")+IFERROR(X293/H293,"0")+IFERROR(X294/H294,"0")</f>
        <v>0</v>
      </c>
      <c r="Y295" s="545">
        <f>IFERROR(Y289/H289,"0")+IFERROR(Y290/H290,"0")+IFERROR(Y291/H291,"0")+IFERROR(Y292/H292,"0")+IFERROR(Y293/H293,"0")+IFERROR(Y294/H294,"0")</f>
        <v>0</v>
      </c>
      <c r="Z295" s="545">
        <f>IFERROR(IF(Z289="",0,Z289),"0")+IFERROR(IF(Z290="",0,Z290),"0")+IFERROR(IF(Z291="",0,Z291),"0")+IFERROR(IF(Z292="",0,Z292),"0")+IFERROR(IF(Z293="",0,Z293),"0")+IFERROR(IF(Z294="",0,Z294),"0")</f>
        <v>0</v>
      </c>
      <c r="AA295" s="546"/>
      <c r="AB295" s="546"/>
      <c r="AC295" s="546"/>
    </row>
    <row r="296" spans="1:68" x14ac:dyDescent="0.2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5"/>
      <c r="P296" s="562" t="s">
        <v>71</v>
      </c>
      <c r="Q296" s="563"/>
      <c r="R296" s="563"/>
      <c r="S296" s="563"/>
      <c r="T296" s="563"/>
      <c r="U296" s="563"/>
      <c r="V296" s="564"/>
      <c r="W296" s="37" t="s">
        <v>69</v>
      </c>
      <c r="X296" s="545">
        <f>IFERROR(SUM(X289:X294),"0")</f>
        <v>0</v>
      </c>
      <c r="Y296" s="545">
        <f>IFERROR(SUM(Y289:Y294),"0")</f>
        <v>0</v>
      </c>
      <c r="Z296" s="37"/>
      <c r="AA296" s="546"/>
      <c r="AB296" s="546"/>
      <c r="AC296" s="546"/>
    </row>
    <row r="297" spans="1:68" ht="14.25" customHeight="1" x14ac:dyDescent="0.25">
      <c r="A297" s="559" t="s">
        <v>64</v>
      </c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  <c r="Z297" s="554"/>
      <c r="AA297" s="537"/>
      <c r="AB297" s="537"/>
      <c r="AC297" s="537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47">
        <v>4607091387193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470</v>
      </c>
      <c r="AG298" s="64"/>
      <c r="AJ298" s="68"/>
      <c r="AK298" s="68">
        <v>0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47">
        <v>4607091387230</v>
      </c>
      <c r="E299" s="548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473</v>
      </c>
      <c r="AG299" s="64"/>
      <c r="AJ299" s="68"/>
      <c r="AK299" s="68">
        <v>0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47">
        <v>4607091387292</v>
      </c>
      <c r="E300" s="548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476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47">
        <v>4607091387285</v>
      </c>
      <c r="E301" s="548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473</v>
      </c>
      <c r="AG301" s="64"/>
      <c r="AJ301" s="68"/>
      <c r="AK301" s="68">
        <v>0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47">
        <v>4607091389845</v>
      </c>
      <c r="E302" s="548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278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31"/>
        <v>0</v>
      </c>
      <c r="Z302" s="36" t="str">
        <f>IFERROR(IF(Y302=0,"",ROUNDUP(Y302/H302,0)*0.00502),"")</f>
        <v/>
      </c>
      <c r="AA302" s="56"/>
      <c r="AB302" s="57"/>
      <c r="AC302" s="351" t="s">
        <v>481</v>
      </c>
      <c r="AG302" s="64"/>
      <c r="AJ302" s="68" t="s">
        <v>80</v>
      </c>
      <c r="AK302" s="68">
        <v>37.799999999999997</v>
      </c>
      <c r="BB302" s="352" t="s">
        <v>1</v>
      </c>
      <c r="BM302" s="64">
        <f t="shared" si="32"/>
        <v>0</v>
      </c>
      <c r="BN302" s="64">
        <f t="shared" si="33"/>
        <v>0</v>
      </c>
      <c r="BO302" s="64">
        <f t="shared" si="34"/>
        <v>0</v>
      </c>
      <c r="BP302" s="64">
        <f t="shared" si="35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47">
        <v>4680115882881</v>
      </c>
      <c r="E303" s="548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481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47">
        <v>4607091383836</v>
      </c>
      <c r="E304" s="548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77</v>
      </c>
      <c r="M304" s="33" t="s">
        <v>68</v>
      </c>
      <c r="N304" s="33"/>
      <c r="O304" s="32">
        <v>40</v>
      </c>
      <c r="P304" s="74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0"/>
      <c r="R304" s="550"/>
      <c r="S304" s="550"/>
      <c r="T304" s="551"/>
      <c r="U304" s="34"/>
      <c r="V304" s="34"/>
      <c r="W304" s="35" t="s">
        <v>69</v>
      </c>
      <c r="X304" s="543">
        <v>0</v>
      </c>
      <c r="Y304" s="544">
        <f t="shared" si="31"/>
        <v>0</v>
      </c>
      <c r="Z304" s="36" t="str">
        <f>IFERROR(IF(Y304=0,"",ROUNDUP(Y304/H304,0)*0.00651),"")</f>
        <v/>
      </c>
      <c r="AA304" s="56"/>
      <c r="AB304" s="57"/>
      <c r="AC304" s="355" t="s">
        <v>486</v>
      </c>
      <c r="AG304" s="64"/>
      <c r="AJ304" s="68" t="s">
        <v>80</v>
      </c>
      <c r="AK304" s="68">
        <v>25.2</v>
      </c>
      <c r="BB304" s="356" t="s">
        <v>1</v>
      </c>
      <c r="BM304" s="64">
        <f t="shared" si="32"/>
        <v>0</v>
      </c>
      <c r="BN304" s="64">
        <f t="shared" si="33"/>
        <v>0</v>
      </c>
      <c r="BO304" s="64">
        <f t="shared" si="34"/>
        <v>0</v>
      </c>
      <c r="BP304" s="64">
        <f t="shared" si="35"/>
        <v>0</v>
      </c>
    </row>
    <row r="305" spans="1:68" x14ac:dyDescent="0.2">
      <c r="A305" s="553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2" t="s">
        <v>71</v>
      </c>
      <c r="Q305" s="563"/>
      <c r="R305" s="563"/>
      <c r="S305" s="563"/>
      <c r="T305" s="563"/>
      <c r="U305" s="563"/>
      <c r="V305" s="564"/>
      <c r="W305" s="37" t="s">
        <v>72</v>
      </c>
      <c r="X305" s="545">
        <f>IFERROR(X298/H298,"0")+IFERROR(X299/H299,"0")+IFERROR(X300/H300,"0")+IFERROR(X301/H301,"0")+IFERROR(X302/H302,"0")+IFERROR(X303/H303,"0")+IFERROR(X304/H304,"0")</f>
        <v>0</v>
      </c>
      <c r="Y305" s="545">
        <f>IFERROR(Y298/H298,"0")+IFERROR(Y299/H299,"0")+IFERROR(Y300/H300,"0")+IFERROR(Y301/H301,"0")+IFERROR(Y302/H302,"0")+IFERROR(Y303/H303,"0")+IFERROR(Y304/H304,"0")</f>
        <v>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6"/>
      <c r="AB305" s="546"/>
      <c r="AC305" s="546"/>
    </row>
    <row r="306" spans="1:68" x14ac:dyDescent="0.2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5"/>
      <c r="P306" s="562" t="s">
        <v>71</v>
      </c>
      <c r="Q306" s="563"/>
      <c r="R306" s="563"/>
      <c r="S306" s="563"/>
      <c r="T306" s="563"/>
      <c r="U306" s="563"/>
      <c r="V306" s="564"/>
      <c r="W306" s="37" t="s">
        <v>69</v>
      </c>
      <c r="X306" s="545">
        <f>IFERROR(SUM(X298:X304),"0")</f>
        <v>0</v>
      </c>
      <c r="Y306" s="545">
        <f>IFERROR(SUM(Y298:Y304),"0")</f>
        <v>0</v>
      </c>
      <c r="Z306" s="37"/>
      <c r="AA306" s="546"/>
      <c r="AB306" s="546"/>
      <c r="AC306" s="546"/>
    </row>
    <row r="307" spans="1:68" ht="14.25" customHeight="1" x14ac:dyDescent="0.25">
      <c r="A307" s="559" t="s">
        <v>73</v>
      </c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  <c r="Z307" s="554"/>
      <c r="AA307" s="537"/>
      <c r="AB307" s="537"/>
      <c r="AC307" s="537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47">
        <v>4607091387766</v>
      </c>
      <c r="E308" s="548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/>
      <c r="M308" s="33" t="s">
        <v>78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47">
        <v>4607091387957</v>
      </c>
      <c r="E309" s="548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78</v>
      </c>
      <c r="N309" s="33"/>
      <c r="O309" s="32">
        <v>40</v>
      </c>
      <c r="P309" s="7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492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47">
        <v>4607091387964</v>
      </c>
      <c r="E310" s="548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78</v>
      </c>
      <c r="N310" s="33"/>
      <c r="O310" s="32">
        <v>40</v>
      </c>
      <c r="P31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495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47">
        <v>4680115884588</v>
      </c>
      <c r="E311" s="548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/>
      <c r="M311" s="33" t="s">
        <v>78</v>
      </c>
      <c r="N311" s="33"/>
      <c r="O311" s="32">
        <v>40</v>
      </c>
      <c r="P311" s="7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498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47">
        <v>4607091387513</v>
      </c>
      <c r="E312" s="548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86</v>
      </c>
      <c r="N312" s="33"/>
      <c r="O312" s="32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0"/>
      <c r="R312" s="550"/>
      <c r="S312" s="550"/>
      <c r="T312" s="551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501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3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2" t="s">
        <v>71</v>
      </c>
      <c r="Q313" s="563"/>
      <c r="R313" s="563"/>
      <c r="S313" s="563"/>
      <c r="T313" s="563"/>
      <c r="U313" s="563"/>
      <c r="V313" s="564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x14ac:dyDescent="0.2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5"/>
      <c r="P314" s="562" t="s">
        <v>71</v>
      </c>
      <c r="Q314" s="563"/>
      <c r="R314" s="563"/>
      <c r="S314" s="563"/>
      <c r="T314" s="563"/>
      <c r="U314" s="563"/>
      <c r="V314" s="564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customHeight="1" x14ac:dyDescent="0.25">
      <c r="A315" s="559" t="s">
        <v>167</v>
      </c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  <c r="Z315" s="554"/>
      <c r="AA315" s="537"/>
      <c r="AB315" s="537"/>
      <c r="AC315" s="537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47">
        <v>4607091380880</v>
      </c>
      <c r="E316" s="548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78</v>
      </c>
      <c r="N316" s="33"/>
      <c r="O316" s="32">
        <v>30</v>
      </c>
      <c r="P316" s="5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504</v>
      </c>
      <c r="AG316" s="64"/>
      <c r="AJ316" s="68" t="s">
        <v>80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47">
        <v>4607091384482</v>
      </c>
      <c r="E317" s="548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78</v>
      </c>
      <c r="N317" s="33"/>
      <c r="O317" s="32">
        <v>30</v>
      </c>
      <c r="P317" s="8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30</v>
      </c>
      <c r="Y317" s="544">
        <f>IFERROR(IF(X317="",0,CEILING((X317/$H317),1)*$H317),"")</f>
        <v>31.2</v>
      </c>
      <c r="Z317" s="36">
        <f>IFERROR(IF(Y317=0,"",ROUNDUP(Y317/H317,0)*0.01898),"")</f>
        <v>7.5920000000000001E-2</v>
      </c>
      <c r="AA317" s="56"/>
      <c r="AB317" s="57"/>
      <c r="AC317" s="369" t="s">
        <v>507</v>
      </c>
      <c r="AG317" s="64"/>
      <c r="AJ317" s="68" t="s">
        <v>80</v>
      </c>
      <c r="AK317" s="68">
        <v>62.4</v>
      </c>
      <c r="BB317" s="370" t="s">
        <v>1</v>
      </c>
      <c r="BM317" s="64">
        <f>IFERROR(X317*I317/H317,"0")</f>
        <v>31.996153846153849</v>
      </c>
      <c r="BN317" s="64">
        <f>IFERROR(Y317*I317/H317,"0")</f>
        <v>33.276000000000003</v>
      </c>
      <c r="BO317" s="64">
        <f>IFERROR(1/J317*(X317/H317),"0")</f>
        <v>6.0096153846153848E-2</v>
      </c>
      <c r="BP317" s="64">
        <f>IFERROR(1/J317*(Y317/H317),"0")</f>
        <v>6.25E-2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47">
        <v>4607091380897</v>
      </c>
      <c r="E318" s="548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/>
      <c r="M318" s="33" t="s">
        <v>86</v>
      </c>
      <c r="N318" s="33"/>
      <c r="O318" s="32">
        <v>30</v>
      </c>
      <c r="P318" s="7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0"/>
      <c r="R318" s="550"/>
      <c r="S318" s="550"/>
      <c r="T318" s="551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3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2" t="s">
        <v>71</v>
      </c>
      <c r="Q319" s="563"/>
      <c r="R319" s="563"/>
      <c r="S319" s="563"/>
      <c r="T319" s="563"/>
      <c r="U319" s="563"/>
      <c r="V319" s="564"/>
      <c r="W319" s="37" t="s">
        <v>72</v>
      </c>
      <c r="X319" s="545">
        <f>IFERROR(X316/H316,"0")+IFERROR(X317/H317,"0")+IFERROR(X318/H318,"0")</f>
        <v>3.8461538461538463</v>
      </c>
      <c r="Y319" s="545">
        <f>IFERROR(Y316/H316,"0")+IFERROR(Y317/H317,"0")+IFERROR(Y318/H318,"0")</f>
        <v>4</v>
      </c>
      <c r="Z319" s="545">
        <f>IFERROR(IF(Z316="",0,Z316),"0")+IFERROR(IF(Z317="",0,Z317),"0")+IFERROR(IF(Z318="",0,Z318),"0")</f>
        <v>7.5920000000000001E-2</v>
      </c>
      <c r="AA319" s="546"/>
      <c r="AB319" s="546"/>
      <c r="AC319" s="546"/>
    </row>
    <row r="320" spans="1:68" x14ac:dyDescent="0.2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5"/>
      <c r="P320" s="562" t="s">
        <v>71</v>
      </c>
      <c r="Q320" s="563"/>
      <c r="R320" s="563"/>
      <c r="S320" s="563"/>
      <c r="T320" s="563"/>
      <c r="U320" s="563"/>
      <c r="V320" s="564"/>
      <c r="W320" s="37" t="s">
        <v>69</v>
      </c>
      <c r="X320" s="545">
        <f>IFERROR(SUM(X316:X318),"0")</f>
        <v>30</v>
      </c>
      <c r="Y320" s="545">
        <f>IFERROR(SUM(Y316:Y318),"0")</f>
        <v>31.2</v>
      </c>
      <c r="Z320" s="37"/>
      <c r="AA320" s="546"/>
      <c r="AB320" s="546"/>
      <c r="AC320" s="546"/>
    </row>
    <row r="321" spans="1:68" ht="14.25" customHeight="1" x14ac:dyDescent="0.25">
      <c r="A321" s="559" t="s">
        <v>93</v>
      </c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  <c r="Z321" s="554"/>
      <c r="AA321" s="537"/>
      <c r="AB321" s="537"/>
      <c r="AC321" s="537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47">
        <v>4607091388381</v>
      </c>
      <c r="E322" s="548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513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47">
        <v>4607091388374</v>
      </c>
      <c r="E323" s="548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804" t="s">
        <v>516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47">
        <v>4607091383102</v>
      </c>
      <c r="E324" s="548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 t="s">
        <v>77</v>
      </c>
      <c r="M324" s="33" t="s">
        <v>96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519</v>
      </c>
      <c r="AG324" s="64"/>
      <c r="AJ324" s="68" t="s">
        <v>80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47">
        <v>4607091388404</v>
      </c>
      <c r="E325" s="548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/>
      <c r="M325" s="33" t="s">
        <v>96</v>
      </c>
      <c r="N325" s="33"/>
      <c r="O325" s="32">
        <v>180</v>
      </c>
      <c r="P325" s="7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0"/>
      <c r="R325" s="550"/>
      <c r="S325" s="550"/>
      <c r="T325" s="551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513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3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2" t="s">
        <v>71</v>
      </c>
      <c r="Q326" s="563"/>
      <c r="R326" s="563"/>
      <c r="S326" s="563"/>
      <c r="T326" s="563"/>
      <c r="U326" s="563"/>
      <c r="V326" s="564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x14ac:dyDescent="0.2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5"/>
      <c r="P327" s="562" t="s">
        <v>71</v>
      </c>
      <c r="Q327" s="563"/>
      <c r="R327" s="563"/>
      <c r="S327" s="563"/>
      <c r="T327" s="563"/>
      <c r="U327" s="563"/>
      <c r="V327" s="564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customHeight="1" x14ac:dyDescent="0.25">
      <c r="A328" s="559" t="s">
        <v>522</v>
      </c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  <c r="Z328" s="554"/>
      <c r="AA328" s="537"/>
      <c r="AB328" s="537"/>
      <c r="AC328" s="537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47">
        <v>4680115881808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526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47">
        <v>4680115881822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47">
        <v>4680115880016</v>
      </c>
      <c r="E331" s="548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0"/>
      <c r="R331" s="550"/>
      <c r="S331" s="550"/>
      <c r="T331" s="551"/>
      <c r="U331" s="34"/>
      <c r="V331" s="34"/>
      <c r="W331" s="35" t="s">
        <v>69</v>
      </c>
      <c r="X331" s="543">
        <v>0</v>
      </c>
      <c r="Y331" s="544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5" t="s">
        <v>526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3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2" t="s">
        <v>71</v>
      </c>
      <c r="Q332" s="563"/>
      <c r="R332" s="563"/>
      <c r="S332" s="563"/>
      <c r="T332" s="563"/>
      <c r="U332" s="563"/>
      <c r="V332" s="564"/>
      <c r="W332" s="37" t="s">
        <v>72</v>
      </c>
      <c r="X332" s="545">
        <f>IFERROR(X329/H329,"0")+IFERROR(X330/H330,"0")+IFERROR(X331/H331,"0")</f>
        <v>0</v>
      </c>
      <c r="Y332" s="545">
        <f>IFERROR(Y329/H329,"0")+IFERROR(Y330/H330,"0")+IFERROR(Y331/H331,"0")</f>
        <v>0</v>
      </c>
      <c r="Z332" s="545">
        <f>IFERROR(IF(Z329="",0,Z329),"0")+IFERROR(IF(Z330="",0,Z330),"0")+IFERROR(IF(Z331="",0,Z331),"0")</f>
        <v>0</v>
      </c>
      <c r="AA332" s="546"/>
      <c r="AB332" s="546"/>
      <c r="AC332" s="546"/>
    </row>
    <row r="333" spans="1:68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5"/>
      <c r="P333" s="562" t="s">
        <v>71</v>
      </c>
      <c r="Q333" s="563"/>
      <c r="R333" s="563"/>
      <c r="S333" s="563"/>
      <c r="T333" s="563"/>
      <c r="U333" s="563"/>
      <c r="V333" s="564"/>
      <c r="W333" s="37" t="s">
        <v>69</v>
      </c>
      <c r="X333" s="545">
        <f>IFERROR(SUM(X329:X331),"0")</f>
        <v>0</v>
      </c>
      <c r="Y333" s="545">
        <f>IFERROR(SUM(Y329:Y331),"0")</f>
        <v>0</v>
      </c>
      <c r="Z333" s="37"/>
      <c r="AA333" s="546"/>
      <c r="AB333" s="546"/>
      <c r="AC333" s="546"/>
    </row>
    <row r="334" spans="1:68" ht="16.5" customHeight="1" x14ac:dyDescent="0.25">
      <c r="A334" s="558" t="s">
        <v>531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8"/>
      <c r="AB334" s="538"/>
      <c r="AC334" s="538"/>
    </row>
    <row r="335" spans="1:68" ht="14.25" customHeight="1" x14ac:dyDescent="0.25">
      <c r="A335" s="559" t="s">
        <v>73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37"/>
      <c r="AB335" s="537"/>
      <c r="AC335" s="537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47">
        <v>4607091387919</v>
      </c>
      <c r="E336" s="548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/>
      <c r="M336" s="33" t="s">
        <v>86</v>
      </c>
      <c r="N336" s="33"/>
      <c r="O336" s="32">
        <v>45</v>
      </c>
      <c r="P336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534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47">
        <v>4680115883604</v>
      </c>
      <c r="E337" s="548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77</v>
      </c>
      <c r="M337" s="33" t="s">
        <v>78</v>
      </c>
      <c r="N337" s="33"/>
      <c r="O337" s="32">
        <v>45</v>
      </c>
      <c r="P337" s="6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12.6</v>
      </c>
      <c r="Y337" s="544">
        <f>IFERROR(IF(X337="",0,CEILING((X337/$H337),1)*$H337),"")</f>
        <v>12.600000000000001</v>
      </c>
      <c r="Z337" s="36">
        <f>IFERROR(IF(Y337=0,"",ROUNDUP(Y337/H337,0)*0.00651),"")</f>
        <v>3.9059999999999997E-2</v>
      </c>
      <c r="AA337" s="56"/>
      <c r="AB337" s="57"/>
      <c r="AC337" s="389" t="s">
        <v>537</v>
      </c>
      <c r="AG337" s="64"/>
      <c r="AJ337" s="68" t="s">
        <v>80</v>
      </c>
      <c r="AK337" s="68">
        <v>29.4</v>
      </c>
      <c r="BB337" s="390" t="s">
        <v>1</v>
      </c>
      <c r="BM337" s="64">
        <f>IFERROR(X337*I337/H337,"0")</f>
        <v>14.111999999999998</v>
      </c>
      <c r="BN337" s="64">
        <f>IFERROR(Y337*I337/H337,"0")</f>
        <v>14.112</v>
      </c>
      <c r="BO337" s="64">
        <f>IFERROR(1/J337*(X337/H337),"0")</f>
        <v>3.2967032967032968E-2</v>
      </c>
      <c r="BP337" s="64">
        <f>IFERROR(1/J337*(Y337/H337),"0")</f>
        <v>3.2967032967032968E-2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47">
        <v>4680115883567</v>
      </c>
      <c r="E338" s="548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77</v>
      </c>
      <c r="M338" s="33" t="s">
        <v>86</v>
      </c>
      <c r="N338" s="33"/>
      <c r="O338" s="32">
        <v>40</v>
      </c>
      <c r="P338" s="8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0"/>
      <c r="R338" s="550"/>
      <c r="S338" s="550"/>
      <c r="T338" s="551"/>
      <c r="U338" s="34"/>
      <c r="V338" s="34"/>
      <c r="W338" s="35" t="s">
        <v>69</v>
      </c>
      <c r="X338" s="543">
        <v>4.1999999999999993</v>
      </c>
      <c r="Y338" s="544">
        <f>IFERROR(IF(X338="",0,CEILING((X338/$H338),1)*$H338),"")</f>
        <v>4.2</v>
      </c>
      <c r="Z338" s="36">
        <f>IFERROR(IF(Y338=0,"",ROUNDUP(Y338/H338,0)*0.00651),"")</f>
        <v>1.302E-2</v>
      </c>
      <c r="AA338" s="56"/>
      <c r="AB338" s="57"/>
      <c r="AC338" s="391" t="s">
        <v>540</v>
      </c>
      <c r="AG338" s="64"/>
      <c r="AJ338" s="68" t="s">
        <v>80</v>
      </c>
      <c r="AK338" s="68">
        <v>29.4</v>
      </c>
      <c r="BB338" s="392" t="s">
        <v>1</v>
      </c>
      <c r="BM338" s="64">
        <f>IFERROR(X338*I338/H338,"0")</f>
        <v>4.6799999999999988</v>
      </c>
      <c r="BN338" s="64">
        <f>IFERROR(Y338*I338/H338,"0")</f>
        <v>4.68</v>
      </c>
      <c r="BO338" s="64">
        <f>IFERROR(1/J338*(X338/H338),"0")</f>
        <v>1.0989010989010988E-2</v>
      </c>
      <c r="BP338" s="64">
        <f>IFERROR(1/J338*(Y338/H338),"0")</f>
        <v>1.098901098901099E-2</v>
      </c>
    </row>
    <row r="339" spans="1:68" x14ac:dyDescent="0.2">
      <c r="A339" s="553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2" t="s">
        <v>71</v>
      </c>
      <c r="Q339" s="563"/>
      <c r="R339" s="563"/>
      <c r="S339" s="563"/>
      <c r="T339" s="563"/>
      <c r="U339" s="563"/>
      <c r="V339" s="564"/>
      <c r="W339" s="37" t="s">
        <v>72</v>
      </c>
      <c r="X339" s="545">
        <f>IFERROR(X336/H336,"0")+IFERROR(X337/H337,"0")+IFERROR(X338/H338,"0")</f>
        <v>8</v>
      </c>
      <c r="Y339" s="545">
        <f>IFERROR(Y336/H336,"0")+IFERROR(Y337/H337,"0")+IFERROR(Y338/H338,"0")</f>
        <v>8</v>
      </c>
      <c r="Z339" s="545">
        <f>IFERROR(IF(Z336="",0,Z336),"0")+IFERROR(IF(Z337="",0,Z337),"0")+IFERROR(IF(Z338="",0,Z338),"0")</f>
        <v>5.2080000000000001E-2</v>
      </c>
      <c r="AA339" s="546"/>
      <c r="AB339" s="546"/>
      <c r="AC339" s="546"/>
    </row>
    <row r="340" spans="1:68" x14ac:dyDescent="0.2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5"/>
      <c r="P340" s="562" t="s">
        <v>71</v>
      </c>
      <c r="Q340" s="563"/>
      <c r="R340" s="563"/>
      <c r="S340" s="563"/>
      <c r="T340" s="563"/>
      <c r="U340" s="563"/>
      <c r="V340" s="564"/>
      <c r="W340" s="37" t="s">
        <v>69</v>
      </c>
      <c r="X340" s="545">
        <f>IFERROR(SUM(X336:X338),"0")</f>
        <v>16.799999999999997</v>
      </c>
      <c r="Y340" s="545">
        <f>IFERROR(SUM(Y336:Y338),"0")</f>
        <v>16.8</v>
      </c>
      <c r="Z340" s="37"/>
      <c r="AA340" s="546"/>
      <c r="AB340" s="546"/>
      <c r="AC340" s="546"/>
    </row>
    <row r="341" spans="1:68" ht="27.75" customHeight="1" x14ac:dyDescent="0.2">
      <c r="A341" s="566" t="s">
        <v>541</v>
      </c>
      <c r="B341" s="567"/>
      <c r="C341" s="567"/>
      <c r="D341" s="567"/>
      <c r="E341" s="567"/>
      <c r="F341" s="567"/>
      <c r="G341" s="567"/>
      <c r="H341" s="567"/>
      <c r="I341" s="567"/>
      <c r="J341" s="567"/>
      <c r="K341" s="567"/>
      <c r="L341" s="567"/>
      <c r="M341" s="567"/>
      <c r="N341" s="567"/>
      <c r="O341" s="567"/>
      <c r="P341" s="567"/>
      <c r="Q341" s="567"/>
      <c r="R341" s="567"/>
      <c r="S341" s="567"/>
      <c r="T341" s="567"/>
      <c r="U341" s="567"/>
      <c r="V341" s="567"/>
      <c r="W341" s="567"/>
      <c r="X341" s="567"/>
      <c r="Y341" s="567"/>
      <c r="Z341" s="567"/>
      <c r="AA341" s="48"/>
      <c r="AB341" s="48"/>
      <c r="AC341" s="48"/>
    </row>
    <row r="342" spans="1:68" ht="16.5" customHeight="1" x14ac:dyDescent="0.25">
      <c r="A342" s="558" t="s">
        <v>542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8"/>
      <c r="AB342" s="538"/>
      <c r="AC342" s="538"/>
    </row>
    <row r="343" spans="1:68" ht="14.25" customHeight="1" x14ac:dyDescent="0.25">
      <c r="A343" s="559" t="s">
        <v>101</v>
      </c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  <c r="Z343" s="554"/>
      <c r="AA343" s="537"/>
      <c r="AB343" s="537"/>
      <c r="AC343" s="537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47">
        <v>4680115884847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 t="s">
        <v>105</v>
      </c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ref="Y344:Y350" si="36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3" t="s">
        <v>545</v>
      </c>
      <c r="AG344" s="64"/>
      <c r="AJ344" s="68" t="s">
        <v>80</v>
      </c>
      <c r="AK344" s="68">
        <v>120</v>
      </c>
      <c r="BB344" s="394" t="s">
        <v>1</v>
      </c>
      <c r="BM344" s="64">
        <f t="shared" ref="BM344:BM350" si="37">IFERROR(X344*I344/H344,"0")</f>
        <v>0</v>
      </c>
      <c r="BN344" s="64">
        <f t="shared" ref="BN344:BN350" si="38">IFERROR(Y344*I344/H344,"0")</f>
        <v>0</v>
      </c>
      <c r="BO344" s="64">
        <f t="shared" ref="BO344:BO350" si="39">IFERROR(1/J344*(X344/H344),"0")</f>
        <v>0</v>
      </c>
      <c r="BP344" s="64">
        <f t="shared" ref="BP344:BP350" si="40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47">
        <v>4680115884854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 t="s">
        <v>548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6"/>
        <v>0</v>
      </c>
      <c r="Z345" s="36" t="str">
        <f>IFERROR(IF(Y345=0,"",ROUNDUP(Y345/H345,0)*0.02175),"")</f>
        <v/>
      </c>
      <c r="AA345" s="56"/>
      <c r="AB345" s="57"/>
      <c r="AC345" s="395" t="s">
        <v>549</v>
      </c>
      <c r="AG345" s="64"/>
      <c r="AJ345" s="68" t="s">
        <v>80</v>
      </c>
      <c r="AK345" s="68">
        <v>10575</v>
      </c>
      <c r="BB345" s="396" t="s">
        <v>1</v>
      </c>
      <c r="BM345" s="64">
        <f t="shared" si="37"/>
        <v>0</v>
      </c>
      <c r="BN345" s="64">
        <f t="shared" si="38"/>
        <v>0</v>
      </c>
      <c r="BO345" s="64">
        <f t="shared" si="39"/>
        <v>0</v>
      </c>
      <c r="BP345" s="64">
        <f t="shared" si="40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86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6"/>
        <v>0</v>
      </c>
      <c r="Z346" s="36" t="str">
        <f>IFERROR(IF(Y346=0,"",ROUNDUP(Y346/H346,0)*0.02175),"")</f>
        <v/>
      </c>
      <c r="AA346" s="56"/>
      <c r="AB346" s="57"/>
      <c r="AC346" s="397" t="s">
        <v>552</v>
      </c>
      <c r="AG346" s="64"/>
      <c r="AJ346" s="68" t="s">
        <v>80</v>
      </c>
      <c r="AK346" s="68">
        <v>120</v>
      </c>
      <c r="BB346" s="398" t="s">
        <v>1</v>
      </c>
      <c r="BM346" s="64">
        <f t="shared" si="37"/>
        <v>0</v>
      </c>
      <c r="BN346" s="64">
        <f t="shared" si="38"/>
        <v>0</v>
      </c>
      <c r="BO346" s="64">
        <f t="shared" si="39"/>
        <v>0</v>
      </c>
      <c r="BP346" s="64">
        <f t="shared" si="40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47">
        <v>4680115884830</v>
      </c>
      <c r="E347" s="548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 t="s">
        <v>105</v>
      </c>
      <c r="M347" s="33" t="s">
        <v>68</v>
      </c>
      <c r="N347" s="33"/>
      <c r="O347" s="32">
        <v>60</v>
      </c>
      <c r="P347" s="8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6"/>
        <v>0</v>
      </c>
      <c r="Z347" s="36" t="str">
        <f>IFERROR(IF(Y347=0,"",ROUNDUP(Y347/H347,0)*0.02175),"")</f>
        <v/>
      </c>
      <c r="AA347" s="56"/>
      <c r="AB347" s="57"/>
      <c r="AC347" s="399" t="s">
        <v>555</v>
      </c>
      <c r="AG347" s="64"/>
      <c r="AJ347" s="68" t="s">
        <v>80</v>
      </c>
      <c r="AK347" s="68">
        <v>120</v>
      </c>
      <c r="BB347" s="400" t="s">
        <v>1</v>
      </c>
      <c r="BM347" s="64">
        <f t="shared" si="37"/>
        <v>0</v>
      </c>
      <c r="BN347" s="64">
        <f t="shared" si="38"/>
        <v>0</v>
      </c>
      <c r="BO347" s="64">
        <f t="shared" si="39"/>
        <v>0</v>
      </c>
      <c r="BP347" s="64">
        <f t="shared" si="40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47">
        <v>4680115882638</v>
      </c>
      <c r="E348" s="548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558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47">
        <v>4680115884922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47">
        <v>4680115884861</v>
      </c>
      <c r="E350" s="548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0"/>
      <c r="R350" s="550"/>
      <c r="S350" s="550"/>
      <c r="T350" s="551"/>
      <c r="U350" s="34"/>
      <c r="V350" s="34"/>
      <c r="W350" s="35" t="s">
        <v>69</v>
      </c>
      <c r="X350" s="543">
        <v>0</v>
      </c>
      <c r="Y350" s="544">
        <f t="shared" si="36"/>
        <v>0</v>
      </c>
      <c r="Z350" s="36" t="str">
        <f>IFERROR(IF(Y350=0,"",ROUNDUP(Y350/H350,0)*0.00902),"")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 t="shared" si="37"/>
        <v>0</v>
      </c>
      <c r="BN350" s="64">
        <f t="shared" si="38"/>
        <v>0</v>
      </c>
      <c r="BO350" s="64">
        <f t="shared" si="39"/>
        <v>0</v>
      </c>
      <c r="BP350" s="64">
        <f t="shared" si="40"/>
        <v>0</v>
      </c>
    </row>
    <row r="351" spans="1:68" x14ac:dyDescent="0.2">
      <c r="A351" s="553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2" t="s">
        <v>71</v>
      </c>
      <c r="Q351" s="563"/>
      <c r="R351" s="563"/>
      <c r="S351" s="563"/>
      <c r="T351" s="563"/>
      <c r="U351" s="563"/>
      <c r="V351" s="564"/>
      <c r="W351" s="37" t="s">
        <v>72</v>
      </c>
      <c r="X351" s="545">
        <f>IFERROR(X344/H344,"0")+IFERROR(X345/H345,"0")+IFERROR(X346/H346,"0")+IFERROR(X347/H347,"0")+IFERROR(X348/H348,"0")+IFERROR(X349/H349,"0")+IFERROR(X350/H350,"0")</f>
        <v>0</v>
      </c>
      <c r="Y351" s="545">
        <f>IFERROR(Y344/H344,"0")+IFERROR(Y345/H345,"0")+IFERROR(Y346/H346,"0")+IFERROR(Y347/H347,"0")+IFERROR(Y348/H348,"0")+IFERROR(Y349/H349,"0")+IFERROR(Y350/H350,"0")</f>
        <v>0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46"/>
      <c r="AB351" s="546"/>
      <c r="AC351" s="546"/>
    </row>
    <row r="352" spans="1:68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5"/>
      <c r="P352" s="562" t="s">
        <v>71</v>
      </c>
      <c r="Q352" s="563"/>
      <c r="R352" s="563"/>
      <c r="S352" s="563"/>
      <c r="T352" s="563"/>
      <c r="U352" s="563"/>
      <c r="V352" s="564"/>
      <c r="W352" s="37" t="s">
        <v>69</v>
      </c>
      <c r="X352" s="545">
        <f>IFERROR(SUM(X344:X350),"0")</f>
        <v>0</v>
      </c>
      <c r="Y352" s="545">
        <f>IFERROR(SUM(Y344:Y350),"0")</f>
        <v>0</v>
      </c>
      <c r="Z352" s="37"/>
      <c r="AA352" s="546"/>
      <c r="AB352" s="546"/>
      <c r="AC352" s="546"/>
    </row>
    <row r="353" spans="1:68" ht="14.25" customHeight="1" x14ac:dyDescent="0.25">
      <c r="A353" s="559" t="s">
        <v>137</v>
      </c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  <c r="Z353" s="554"/>
      <c r="AA353" s="537"/>
      <c r="AB353" s="537"/>
      <c r="AC353" s="537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47">
        <v>4607091383980</v>
      </c>
      <c r="E354" s="548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 t="s">
        <v>565</v>
      </c>
      <c r="M354" s="33" t="s">
        <v>106</v>
      </c>
      <c r="N354" s="33"/>
      <c r="O354" s="32">
        <v>50</v>
      </c>
      <c r="P35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7" t="s">
        <v>566</v>
      </c>
      <c r="AG354" s="64"/>
      <c r="AJ354" s="68" t="s">
        <v>80</v>
      </c>
      <c r="AK354" s="68">
        <v>15075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567</v>
      </c>
      <c r="B355" s="54" t="s">
        <v>568</v>
      </c>
      <c r="C355" s="31">
        <v>4301020179</v>
      </c>
      <c r="D355" s="547">
        <v>4607091384178</v>
      </c>
      <c r="E355" s="548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0"/>
      <c r="R355" s="550"/>
      <c r="S355" s="550"/>
      <c r="T355" s="551"/>
      <c r="U355" s="34"/>
      <c r="V355" s="34"/>
      <c r="W355" s="35" t="s">
        <v>69</v>
      </c>
      <c r="X355" s="543">
        <v>0</v>
      </c>
      <c r="Y355" s="54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9" t="s">
        <v>566</v>
      </c>
      <c r="AG355" s="64"/>
      <c r="AJ355" s="68"/>
      <c r="AK355" s="68">
        <v>0</v>
      </c>
      <c r="BB355" s="41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3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2" t="s">
        <v>71</v>
      </c>
      <c r="Q356" s="563"/>
      <c r="R356" s="563"/>
      <c r="S356" s="563"/>
      <c r="T356" s="563"/>
      <c r="U356" s="563"/>
      <c r="V356" s="564"/>
      <c r="W356" s="37" t="s">
        <v>72</v>
      </c>
      <c r="X356" s="545">
        <f>IFERROR(X354/H354,"0")+IFERROR(X355/H355,"0")</f>
        <v>0</v>
      </c>
      <c r="Y356" s="545">
        <f>IFERROR(Y354/H354,"0")+IFERROR(Y355/H355,"0")</f>
        <v>0</v>
      </c>
      <c r="Z356" s="545">
        <f>IFERROR(IF(Z354="",0,Z354),"0")+IFERROR(IF(Z355="",0,Z355),"0")</f>
        <v>0</v>
      </c>
      <c r="AA356" s="546"/>
      <c r="AB356" s="546"/>
      <c r="AC356" s="546"/>
    </row>
    <row r="357" spans="1:68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5"/>
      <c r="P357" s="562" t="s">
        <v>71</v>
      </c>
      <c r="Q357" s="563"/>
      <c r="R357" s="563"/>
      <c r="S357" s="563"/>
      <c r="T357" s="563"/>
      <c r="U357" s="563"/>
      <c r="V357" s="564"/>
      <c r="W357" s="37" t="s">
        <v>69</v>
      </c>
      <c r="X357" s="545">
        <f>IFERROR(SUM(X354:X355),"0")</f>
        <v>0</v>
      </c>
      <c r="Y357" s="545">
        <f>IFERROR(SUM(Y354:Y355),"0")</f>
        <v>0</v>
      </c>
      <c r="Z357" s="37"/>
      <c r="AA357" s="546"/>
      <c r="AB357" s="546"/>
      <c r="AC357" s="546"/>
    </row>
    <row r="358" spans="1:68" ht="14.25" customHeight="1" x14ac:dyDescent="0.25">
      <c r="A358" s="559" t="s">
        <v>73</v>
      </c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  <c r="Z358" s="554"/>
      <c r="AA358" s="537"/>
      <c r="AB358" s="537"/>
      <c r="AC358" s="537"/>
    </row>
    <row r="359" spans="1:68" ht="27" customHeight="1" x14ac:dyDescent="0.25">
      <c r="A359" s="54" t="s">
        <v>569</v>
      </c>
      <c r="B359" s="54" t="s">
        <v>570</v>
      </c>
      <c r="C359" s="31">
        <v>4301051903</v>
      </c>
      <c r="D359" s="547">
        <v>4607091383928</v>
      </c>
      <c r="E359" s="548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/>
      <c r="M359" s="33" t="s">
        <v>78</v>
      </c>
      <c r="N359" s="33"/>
      <c r="O359" s="32">
        <v>40</v>
      </c>
      <c r="P359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571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4301051897</v>
      </c>
      <c r="D360" s="547">
        <v>4607091384260</v>
      </c>
      <c r="E360" s="548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/>
      <c r="M360" s="33" t="s">
        <v>78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0"/>
      <c r="R360" s="550"/>
      <c r="S360" s="550"/>
      <c r="T360" s="551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574</v>
      </c>
      <c r="AG360" s="64"/>
      <c r="AJ360" s="68"/>
      <c r="AK360" s="68">
        <v>0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3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2" t="s">
        <v>71</v>
      </c>
      <c r="Q361" s="563"/>
      <c r="R361" s="563"/>
      <c r="S361" s="563"/>
      <c r="T361" s="563"/>
      <c r="U361" s="563"/>
      <c r="V361" s="564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x14ac:dyDescent="0.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5"/>
      <c r="P362" s="562" t="s">
        <v>71</v>
      </c>
      <c r="Q362" s="563"/>
      <c r="R362" s="563"/>
      <c r="S362" s="563"/>
      <c r="T362" s="563"/>
      <c r="U362" s="563"/>
      <c r="V362" s="564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customHeight="1" x14ac:dyDescent="0.25">
      <c r="A363" s="559" t="s">
        <v>167</v>
      </c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  <c r="Z363" s="554"/>
      <c r="AA363" s="537"/>
      <c r="AB363" s="537"/>
      <c r="AC363" s="537"/>
    </row>
    <row r="364" spans="1:68" ht="16.5" customHeight="1" x14ac:dyDescent="0.25">
      <c r="A364" s="54" t="s">
        <v>575</v>
      </c>
      <c r="B364" s="54" t="s">
        <v>576</v>
      </c>
      <c r="C364" s="31">
        <v>4301060524</v>
      </c>
      <c r="D364" s="547">
        <v>4607091384673</v>
      </c>
      <c r="E364" s="548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78</v>
      </c>
      <c r="N364" s="33"/>
      <c r="O364" s="32">
        <v>40</v>
      </c>
      <c r="P364" s="83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0"/>
      <c r="R364" s="550"/>
      <c r="S364" s="550"/>
      <c r="T364" s="551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577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3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2" t="s">
        <v>71</v>
      </c>
      <c r="Q365" s="563"/>
      <c r="R365" s="563"/>
      <c r="S365" s="563"/>
      <c r="T365" s="563"/>
      <c r="U365" s="563"/>
      <c r="V365" s="564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x14ac:dyDescent="0.2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5"/>
      <c r="P366" s="562" t="s">
        <v>71</v>
      </c>
      <c r="Q366" s="563"/>
      <c r="R366" s="563"/>
      <c r="S366" s="563"/>
      <c r="T366" s="563"/>
      <c r="U366" s="563"/>
      <c r="V366" s="564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customHeight="1" x14ac:dyDescent="0.25">
      <c r="A367" s="558" t="s">
        <v>578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8"/>
      <c r="AB367" s="538"/>
      <c r="AC367" s="538"/>
    </row>
    <row r="368" spans="1:68" ht="14.25" customHeight="1" x14ac:dyDescent="0.25">
      <c r="A368" s="559" t="s">
        <v>101</v>
      </c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  <c r="Z368" s="554"/>
      <c r="AA368" s="537"/>
      <c r="AB368" s="537"/>
      <c r="AC368" s="537"/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47">
        <v>4680115884885</v>
      </c>
      <c r="E369" s="54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/>
      <c r="M369" s="33" t="s">
        <v>68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40</v>
      </c>
      <c r="Y369" s="544">
        <f>IFERROR(IF(X369="",0,CEILING((X369/$H369),1)*$H369),"")</f>
        <v>48</v>
      </c>
      <c r="Z369" s="36">
        <f>IFERROR(IF(Y369=0,"",ROUNDUP(Y369/H369,0)*0.01898),"")</f>
        <v>7.5920000000000001E-2</v>
      </c>
      <c r="AA369" s="56"/>
      <c r="AB369" s="57"/>
      <c r="AC369" s="417" t="s">
        <v>581</v>
      </c>
      <c r="AG369" s="64"/>
      <c r="AJ369" s="68"/>
      <c r="AK369" s="68">
        <v>0</v>
      </c>
      <c r="BB369" s="418" t="s">
        <v>1</v>
      </c>
      <c r="BM369" s="64">
        <f>IFERROR(X369*I369/H369,"0")</f>
        <v>41.45</v>
      </c>
      <c r="BN369" s="64">
        <f>IFERROR(Y369*I369/H369,"0")</f>
        <v>49.74</v>
      </c>
      <c r="BO369" s="64">
        <f>IFERROR(1/J369*(X369/H369),"0")</f>
        <v>5.2083333333333336E-2</v>
      </c>
      <c r="BP369" s="64">
        <f>IFERROR(1/J369*(Y369/H369),"0")</f>
        <v>6.25E-2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47">
        <v>4680115884908</v>
      </c>
      <c r="E370" s="54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581</v>
      </c>
      <c r="AG370" s="64"/>
      <c r="AJ370" s="68"/>
      <c r="AK370" s="68">
        <v>0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2" t="s">
        <v>71</v>
      </c>
      <c r="Q371" s="563"/>
      <c r="R371" s="563"/>
      <c r="S371" s="563"/>
      <c r="T371" s="563"/>
      <c r="U371" s="563"/>
      <c r="V371" s="564"/>
      <c r="W371" s="37" t="s">
        <v>72</v>
      </c>
      <c r="X371" s="545">
        <f>IFERROR(X369/H369,"0")+IFERROR(X370/H370,"0")</f>
        <v>3.3333333333333335</v>
      </c>
      <c r="Y371" s="545">
        <f>IFERROR(Y369/H369,"0")+IFERROR(Y370/H370,"0")</f>
        <v>4</v>
      </c>
      <c r="Z371" s="545">
        <f>IFERROR(IF(Z369="",0,Z369),"0")+IFERROR(IF(Z370="",0,Z370),"0")</f>
        <v>7.5920000000000001E-2</v>
      </c>
      <c r="AA371" s="546"/>
      <c r="AB371" s="546"/>
      <c r="AC371" s="546"/>
    </row>
    <row r="372" spans="1:68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2" t="s">
        <v>71</v>
      </c>
      <c r="Q372" s="563"/>
      <c r="R372" s="563"/>
      <c r="S372" s="563"/>
      <c r="T372" s="563"/>
      <c r="U372" s="563"/>
      <c r="V372" s="564"/>
      <c r="W372" s="37" t="s">
        <v>69</v>
      </c>
      <c r="X372" s="545">
        <f>IFERROR(SUM(X369:X370),"0")</f>
        <v>40</v>
      </c>
      <c r="Y372" s="545">
        <f>IFERROR(SUM(Y369:Y370),"0")</f>
        <v>48</v>
      </c>
      <c r="Z372" s="37"/>
      <c r="AA372" s="546"/>
      <c r="AB372" s="546"/>
      <c r="AC372" s="546"/>
    </row>
    <row r="373" spans="1:68" ht="14.25" customHeight="1" x14ac:dyDescent="0.25">
      <c r="A373" s="559" t="s">
        <v>64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7"/>
      <c r="AB373" s="537"/>
      <c r="AC373" s="537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/>
      <c r="M374" s="33" t="s">
        <v>68</v>
      </c>
      <c r="N374" s="33"/>
      <c r="O374" s="32">
        <v>35</v>
      </c>
      <c r="P374" s="7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586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584</v>
      </c>
      <c r="B375" s="54" t="s">
        <v>587</v>
      </c>
      <c r="C375" s="31">
        <v>4301031457</v>
      </c>
      <c r="D375" s="547">
        <v>4607091384802</v>
      </c>
      <c r="E375" s="548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0"/>
      <c r="R375" s="550"/>
      <c r="S375" s="550"/>
      <c r="T375" s="551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588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3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2" t="s">
        <v>71</v>
      </c>
      <c r="Q376" s="563"/>
      <c r="R376" s="563"/>
      <c r="S376" s="563"/>
      <c r="T376" s="563"/>
      <c r="U376" s="563"/>
      <c r="V376" s="564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x14ac:dyDescent="0.2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5"/>
      <c r="P377" s="562" t="s">
        <v>71</v>
      </c>
      <c r="Q377" s="563"/>
      <c r="R377" s="563"/>
      <c r="S377" s="563"/>
      <c r="T377" s="563"/>
      <c r="U377" s="563"/>
      <c r="V377" s="564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customHeight="1" x14ac:dyDescent="0.25">
      <c r="A378" s="559" t="s">
        <v>73</v>
      </c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  <c r="Z378" s="554"/>
      <c r="AA378" s="537"/>
      <c r="AB378" s="537"/>
      <c r="AC378" s="537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47">
        <v>4607091384246</v>
      </c>
      <c r="E379" s="548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/>
      <c r="M379" s="33" t="s">
        <v>78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5" t="s">
        <v>591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47">
        <v>4607091384253</v>
      </c>
      <c r="E380" s="548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/>
      <c r="M380" s="33" t="s">
        <v>78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0"/>
      <c r="R380" s="550"/>
      <c r="S380" s="550"/>
      <c r="T380" s="551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591</v>
      </c>
      <c r="AG380" s="64"/>
      <c r="AJ380" s="68"/>
      <c r="AK380" s="68">
        <v>0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3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2" t="s">
        <v>71</v>
      </c>
      <c r="Q381" s="563"/>
      <c r="R381" s="563"/>
      <c r="S381" s="563"/>
      <c r="T381" s="563"/>
      <c r="U381" s="563"/>
      <c r="V381" s="564"/>
      <c r="W381" s="37" t="s">
        <v>72</v>
      </c>
      <c r="X381" s="545">
        <f>IFERROR(X379/H379,"0")+IFERROR(X380/H380,"0")</f>
        <v>0</v>
      </c>
      <c r="Y381" s="545">
        <f>IFERROR(Y379/H379,"0")+IFERROR(Y380/H380,"0")</f>
        <v>0</v>
      </c>
      <c r="Z381" s="545">
        <f>IFERROR(IF(Z379="",0,Z379),"0")+IFERROR(IF(Z380="",0,Z380),"0")</f>
        <v>0</v>
      </c>
      <c r="AA381" s="546"/>
      <c r="AB381" s="546"/>
      <c r="AC381" s="546"/>
    </row>
    <row r="382" spans="1:68" x14ac:dyDescent="0.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5"/>
      <c r="P382" s="562" t="s">
        <v>71</v>
      </c>
      <c r="Q382" s="563"/>
      <c r="R382" s="563"/>
      <c r="S382" s="563"/>
      <c r="T382" s="563"/>
      <c r="U382" s="563"/>
      <c r="V382" s="564"/>
      <c r="W382" s="37" t="s">
        <v>69</v>
      </c>
      <c r="X382" s="545">
        <f>IFERROR(SUM(X379:X380),"0")</f>
        <v>0</v>
      </c>
      <c r="Y382" s="545">
        <f>IFERROR(SUM(Y379:Y380),"0")</f>
        <v>0</v>
      </c>
      <c r="Z382" s="37"/>
      <c r="AA382" s="546"/>
      <c r="AB382" s="546"/>
      <c r="AC382" s="546"/>
    </row>
    <row r="383" spans="1:68" ht="27.75" customHeight="1" x14ac:dyDescent="0.2">
      <c r="A383" s="566" t="s">
        <v>594</v>
      </c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7"/>
      <c r="M383" s="567"/>
      <c r="N383" s="567"/>
      <c r="O383" s="567"/>
      <c r="P383" s="567"/>
      <c r="Q383" s="567"/>
      <c r="R383" s="567"/>
      <c r="S383" s="567"/>
      <c r="T383" s="567"/>
      <c r="U383" s="567"/>
      <c r="V383" s="567"/>
      <c r="W383" s="567"/>
      <c r="X383" s="567"/>
      <c r="Y383" s="567"/>
      <c r="Z383" s="567"/>
      <c r="AA383" s="48"/>
      <c r="AB383" s="48"/>
      <c r="AC383" s="48"/>
    </row>
    <row r="384" spans="1:68" ht="16.5" customHeight="1" x14ac:dyDescent="0.25">
      <c r="A384" s="558" t="s">
        <v>595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8"/>
      <c r="AB384" s="538"/>
      <c r="AC384" s="538"/>
    </row>
    <row r="385" spans="1:68" ht="14.25" customHeight="1" x14ac:dyDescent="0.25">
      <c r="A385" s="559" t="s">
        <v>64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4"/>
      <c r="Y385" s="554"/>
      <c r="Z385" s="554"/>
      <c r="AA385" s="537"/>
      <c r="AB385" s="537"/>
      <c r="AC385" s="537"/>
    </row>
    <row r="386" spans="1:68" ht="27" customHeight="1" x14ac:dyDescent="0.25">
      <c r="A386" s="54" t="s">
        <v>596</v>
      </c>
      <c r="B386" s="54" t="s">
        <v>597</v>
      </c>
      <c r="C386" s="31">
        <v>4301031405</v>
      </c>
      <c r="D386" s="547">
        <v>4680115886100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598</v>
      </c>
      <c r="AG386" s="64"/>
      <c r="AJ386" s="68"/>
      <c r="AK386" s="68">
        <v>0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customHeight="1" x14ac:dyDescent="0.25">
      <c r="A387" s="54" t="s">
        <v>599</v>
      </c>
      <c r="B387" s="54" t="s">
        <v>600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601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customHeight="1" x14ac:dyDescent="0.25">
      <c r="A388" s="54" t="s">
        <v>602</v>
      </c>
      <c r="B388" s="54" t="s">
        <v>603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604</v>
      </c>
      <c r="AG388" s="64"/>
      <c r="AJ388" s="68"/>
      <c r="AK388" s="68">
        <v>0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customHeight="1" x14ac:dyDescent="0.25">
      <c r="A389" s="54" t="s">
        <v>605</v>
      </c>
      <c r="B389" s="54" t="s">
        <v>606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598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278</v>
      </c>
      <c r="M390" s="33" t="s">
        <v>68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41"/>
        <v>0</v>
      </c>
      <c r="Z390" s="36" t="str">
        <f t="shared" si="46"/>
        <v/>
      </c>
      <c r="AA390" s="56"/>
      <c r="AB390" s="57"/>
      <c r="AC390" s="437" t="s">
        <v>598</v>
      </c>
      <c r="AG390" s="64"/>
      <c r="AJ390" s="68" t="s">
        <v>80</v>
      </c>
      <c r="AK390" s="68">
        <v>37.799999999999997</v>
      </c>
      <c r="BB390" s="438" t="s">
        <v>1</v>
      </c>
      <c r="BM390" s="64">
        <f t="shared" si="42"/>
        <v>0</v>
      </c>
      <c r="BN390" s="64">
        <f t="shared" si="43"/>
        <v>0</v>
      </c>
      <c r="BO390" s="64">
        <f t="shared" si="44"/>
        <v>0</v>
      </c>
      <c r="BP390" s="64">
        <f t="shared" si="45"/>
        <v>0</v>
      </c>
    </row>
    <row r="391" spans="1:68" ht="37.5" customHeight="1" x14ac:dyDescent="0.25">
      <c r="A391" s="54" t="s">
        <v>609</v>
      </c>
      <c r="B391" s="54" t="s">
        <v>610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41"/>
        <v>0</v>
      </c>
      <c r="Z391" s="36" t="str">
        <f t="shared" si="46"/>
        <v/>
      </c>
      <c r="AA391" s="56"/>
      <c r="AB391" s="57"/>
      <c r="AC391" s="439" t="s">
        <v>611</v>
      </c>
      <c r="AG391" s="64"/>
      <c r="AJ391" s="68"/>
      <c r="AK391" s="68">
        <v>0</v>
      </c>
      <c r="BB391" s="440" t="s">
        <v>1</v>
      </c>
      <c r="BM391" s="64">
        <f t="shared" si="42"/>
        <v>0</v>
      </c>
      <c r="BN391" s="64">
        <f t="shared" si="43"/>
        <v>0</v>
      </c>
      <c r="BO391" s="64">
        <f t="shared" si="44"/>
        <v>0</v>
      </c>
      <c r="BP391" s="64">
        <f t="shared" si="45"/>
        <v>0</v>
      </c>
    </row>
    <row r="392" spans="1:68" ht="27" customHeight="1" x14ac:dyDescent="0.25">
      <c r="A392" s="54" t="s">
        <v>612</v>
      </c>
      <c r="B392" s="54" t="s">
        <v>613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614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41"/>
        <v>0</v>
      </c>
      <c r="Z393" s="36" t="str">
        <f t="shared" si="46"/>
        <v/>
      </c>
      <c r="AA393" s="56"/>
      <c r="AB393" s="57"/>
      <c r="AC393" s="443" t="s">
        <v>617</v>
      </c>
      <c r="AG393" s="64"/>
      <c r="AJ393" s="68"/>
      <c r="AK393" s="68">
        <v>0</v>
      </c>
      <c r="BB393" s="444" t="s">
        <v>1</v>
      </c>
      <c r="BM393" s="64">
        <f t="shared" si="42"/>
        <v>0</v>
      </c>
      <c r="BN393" s="64">
        <f t="shared" si="43"/>
        <v>0</v>
      </c>
      <c r="BO393" s="64">
        <f t="shared" si="44"/>
        <v>0</v>
      </c>
      <c r="BP393" s="64">
        <f t="shared" si="45"/>
        <v>0</v>
      </c>
    </row>
    <row r="394" spans="1:68" ht="37.5" customHeight="1" x14ac:dyDescent="0.25">
      <c r="A394" s="54" t="s">
        <v>618</v>
      </c>
      <c r="B394" s="54" t="s">
        <v>619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41"/>
        <v>0</v>
      </c>
      <c r="Z394" s="36" t="str">
        <f t="shared" si="46"/>
        <v/>
      </c>
      <c r="AA394" s="56"/>
      <c r="AB394" s="57"/>
      <c r="AC394" s="445" t="s">
        <v>614</v>
      </c>
      <c r="AG394" s="64"/>
      <c r="AJ394" s="68"/>
      <c r="AK394" s="68">
        <v>0</v>
      </c>
      <c r="BB394" s="446" t="s">
        <v>1</v>
      </c>
      <c r="BM394" s="64">
        <f t="shared" si="42"/>
        <v>0</v>
      </c>
      <c r="BN394" s="64">
        <f t="shared" si="43"/>
        <v>0</v>
      </c>
      <c r="BO394" s="64">
        <f t="shared" si="44"/>
        <v>0</v>
      </c>
      <c r="BP394" s="64">
        <f t="shared" si="45"/>
        <v>0</v>
      </c>
    </row>
    <row r="395" spans="1:68" x14ac:dyDescent="0.2">
      <c r="A395" s="553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2" t="s">
        <v>71</v>
      </c>
      <c r="Q395" s="563"/>
      <c r="R395" s="563"/>
      <c r="S395" s="563"/>
      <c r="T395" s="563"/>
      <c r="U395" s="563"/>
      <c r="V395" s="564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4"/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5"/>
      <c r="P396" s="562" t="s">
        <v>71</v>
      </c>
      <c r="Q396" s="563"/>
      <c r="R396" s="563"/>
      <c r="S396" s="563"/>
      <c r="T396" s="563"/>
      <c r="U396" s="563"/>
      <c r="V396" s="564"/>
      <c r="W396" s="37" t="s">
        <v>69</v>
      </c>
      <c r="X396" s="545">
        <f>IFERROR(SUM(X386:X394),"0")</f>
        <v>0</v>
      </c>
      <c r="Y396" s="545">
        <f>IFERROR(SUM(Y386:Y394),"0")</f>
        <v>0</v>
      </c>
      <c r="Z396" s="37"/>
      <c r="AA396" s="546"/>
      <c r="AB396" s="546"/>
      <c r="AC396" s="546"/>
    </row>
    <row r="397" spans="1:68" ht="14.25" customHeight="1" x14ac:dyDescent="0.25">
      <c r="A397" s="559" t="s">
        <v>73</v>
      </c>
      <c r="B397" s="554"/>
      <c r="C397" s="554"/>
      <c r="D397" s="554"/>
      <c r="E397" s="554"/>
      <c r="F397" s="554"/>
      <c r="G397" s="554"/>
      <c r="H397" s="554"/>
      <c r="I397" s="554"/>
      <c r="J397" s="554"/>
      <c r="K397" s="554"/>
      <c r="L397" s="554"/>
      <c r="M397" s="554"/>
      <c r="N397" s="554"/>
      <c r="O397" s="554"/>
      <c r="P397" s="554"/>
      <c r="Q397" s="554"/>
      <c r="R397" s="554"/>
      <c r="S397" s="554"/>
      <c r="T397" s="554"/>
      <c r="U397" s="554"/>
      <c r="V397" s="554"/>
      <c r="W397" s="554"/>
      <c r="X397" s="554"/>
      <c r="Y397" s="554"/>
      <c r="Z397" s="554"/>
      <c r="AA397" s="537"/>
      <c r="AB397" s="537"/>
      <c r="AC397" s="537"/>
    </row>
    <row r="398" spans="1:68" ht="27" customHeight="1" x14ac:dyDescent="0.25">
      <c r="A398" s="54" t="s">
        <v>620</v>
      </c>
      <c r="B398" s="54" t="s">
        <v>621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/>
      <c r="M398" s="33" t="s">
        <v>78</v>
      </c>
      <c r="N398" s="33"/>
      <c r="O398" s="32">
        <v>45</v>
      </c>
      <c r="P398" s="7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7" t="s">
        <v>622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623</v>
      </c>
      <c r="B399" s="54" t="s">
        <v>624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78</v>
      </c>
      <c r="N399" s="33"/>
      <c r="O399" s="32">
        <v>45</v>
      </c>
      <c r="P399" s="7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9" t="s">
        <v>625</v>
      </c>
      <c r="AG399" s="64"/>
      <c r="AJ399" s="68"/>
      <c r="AK399" s="68">
        <v>0</v>
      </c>
      <c r="BB399" s="45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53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2" t="s">
        <v>71</v>
      </c>
      <c r="Q400" s="563"/>
      <c r="R400" s="563"/>
      <c r="S400" s="563"/>
      <c r="T400" s="563"/>
      <c r="U400" s="563"/>
      <c r="V400" s="564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5"/>
      <c r="P401" s="562" t="s">
        <v>71</v>
      </c>
      <c r="Q401" s="563"/>
      <c r="R401" s="563"/>
      <c r="S401" s="563"/>
      <c r="T401" s="563"/>
      <c r="U401" s="563"/>
      <c r="V401" s="564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58" t="s">
        <v>626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8"/>
      <c r="AB402" s="538"/>
      <c r="AC402" s="538"/>
    </row>
    <row r="403" spans="1:68" ht="14.25" customHeight="1" x14ac:dyDescent="0.25">
      <c r="A403" s="559" t="s">
        <v>137</v>
      </c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  <c r="P403" s="554"/>
      <c r="Q403" s="554"/>
      <c r="R403" s="554"/>
      <c r="S403" s="554"/>
      <c r="T403" s="554"/>
      <c r="U403" s="554"/>
      <c r="V403" s="554"/>
      <c r="W403" s="554"/>
      <c r="X403" s="554"/>
      <c r="Y403" s="554"/>
      <c r="Z403" s="554"/>
      <c r="AA403" s="537"/>
      <c r="AB403" s="537"/>
      <c r="AC403" s="537"/>
    </row>
    <row r="404" spans="1:68" ht="27" customHeight="1" x14ac:dyDescent="0.25">
      <c r="A404" s="54" t="s">
        <v>627</v>
      </c>
      <c r="B404" s="54" t="s">
        <v>628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53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2" t="s">
        <v>71</v>
      </c>
      <c r="Q405" s="563"/>
      <c r="R405" s="563"/>
      <c r="S405" s="563"/>
      <c r="T405" s="563"/>
      <c r="U405" s="563"/>
      <c r="V405" s="564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5"/>
      <c r="P406" s="562" t="s">
        <v>71</v>
      </c>
      <c r="Q406" s="563"/>
      <c r="R406" s="563"/>
      <c r="S406" s="563"/>
      <c r="T406" s="563"/>
      <c r="U406" s="563"/>
      <c r="V406" s="564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9" t="s">
        <v>64</v>
      </c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  <c r="Z407" s="554"/>
      <c r="AA407" s="537"/>
      <c r="AB407" s="537"/>
      <c r="AC407" s="537"/>
    </row>
    <row r="408" spans="1:68" ht="27" customHeight="1" x14ac:dyDescent="0.25">
      <c r="A408" s="54" t="s">
        <v>630</v>
      </c>
      <c r="B408" s="54" t="s">
        <v>631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/>
      <c r="M408" s="33" t="s">
        <v>106</v>
      </c>
      <c r="N408" s="33"/>
      <c r="O408" s="32">
        <v>50</v>
      </c>
      <c r="P408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632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633</v>
      </c>
      <c r="B409" s="54" t="s">
        <v>634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635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638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639</v>
      </c>
      <c r="B411" s="54" t="s">
        <v>640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53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2" t="s">
        <v>71</v>
      </c>
      <c r="Q412" s="563"/>
      <c r="R412" s="563"/>
      <c r="S412" s="563"/>
      <c r="T412" s="563"/>
      <c r="U412" s="563"/>
      <c r="V412" s="564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4"/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5"/>
      <c r="P413" s="562" t="s">
        <v>71</v>
      </c>
      <c r="Q413" s="563"/>
      <c r="R413" s="563"/>
      <c r="S413" s="563"/>
      <c r="T413" s="563"/>
      <c r="U413" s="563"/>
      <c r="V413" s="564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58" t="s">
        <v>641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8"/>
      <c r="AB414" s="538"/>
      <c r="AC414" s="538"/>
    </row>
    <row r="415" spans="1:68" ht="14.25" customHeight="1" x14ac:dyDescent="0.25">
      <c r="A415" s="559" t="s">
        <v>64</v>
      </c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4"/>
      <c r="P415" s="554"/>
      <c r="Q415" s="554"/>
      <c r="R415" s="554"/>
      <c r="S415" s="554"/>
      <c r="T415" s="554"/>
      <c r="U415" s="554"/>
      <c r="V415" s="554"/>
      <c r="W415" s="554"/>
      <c r="X415" s="554"/>
      <c r="Y415" s="554"/>
      <c r="Z415" s="554"/>
      <c r="AA415" s="537"/>
      <c r="AB415" s="537"/>
      <c r="AC415" s="537"/>
    </row>
    <row r="416" spans="1:68" ht="27" customHeight="1" x14ac:dyDescent="0.25">
      <c r="A416" s="54" t="s">
        <v>642</v>
      </c>
      <c r="B416" s="54" t="s">
        <v>643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644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53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2" t="s">
        <v>71</v>
      </c>
      <c r="Q417" s="563"/>
      <c r="R417" s="563"/>
      <c r="S417" s="563"/>
      <c r="T417" s="563"/>
      <c r="U417" s="563"/>
      <c r="V417" s="564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5"/>
      <c r="P418" s="562" t="s">
        <v>71</v>
      </c>
      <c r="Q418" s="563"/>
      <c r="R418" s="563"/>
      <c r="S418" s="563"/>
      <c r="T418" s="563"/>
      <c r="U418" s="563"/>
      <c r="V418" s="564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566" t="s">
        <v>645</v>
      </c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7"/>
      <c r="P419" s="567"/>
      <c r="Q419" s="567"/>
      <c r="R419" s="567"/>
      <c r="S419" s="567"/>
      <c r="T419" s="567"/>
      <c r="U419" s="567"/>
      <c r="V419" s="567"/>
      <c r="W419" s="567"/>
      <c r="X419" s="567"/>
      <c r="Y419" s="567"/>
      <c r="Z419" s="567"/>
      <c r="AA419" s="48"/>
      <c r="AB419" s="48"/>
      <c r="AC419" s="48"/>
    </row>
    <row r="420" spans="1:68" ht="16.5" customHeight="1" x14ac:dyDescent="0.25">
      <c r="A420" s="558" t="s">
        <v>645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8"/>
      <c r="AB420" s="538"/>
      <c r="AC420" s="538"/>
    </row>
    <row r="421" spans="1:68" ht="14.25" customHeight="1" x14ac:dyDescent="0.25">
      <c r="A421" s="559" t="s">
        <v>101</v>
      </c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4"/>
      <c r="P421" s="554"/>
      <c r="Q421" s="554"/>
      <c r="R421" s="554"/>
      <c r="S421" s="554"/>
      <c r="T421" s="554"/>
      <c r="U421" s="554"/>
      <c r="V421" s="554"/>
      <c r="W421" s="554"/>
      <c r="X421" s="554"/>
      <c r="Y421" s="554"/>
      <c r="Z421" s="554"/>
      <c r="AA421" s="537"/>
      <c r="AB421" s="537"/>
      <c r="AC421" s="537"/>
    </row>
    <row r="422" spans="1:68" ht="27" customHeight="1" x14ac:dyDescent="0.25">
      <c r="A422" s="54" t="s">
        <v>646</v>
      </c>
      <c r="B422" s="54" t="s">
        <v>647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80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customHeight="1" x14ac:dyDescent="0.25">
      <c r="A423" s="54" t="s">
        <v>648</v>
      </c>
      <c r="B423" s="54" t="s">
        <v>649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/>
      <c r="M423" s="33" t="s">
        <v>106</v>
      </c>
      <c r="N423" s="33"/>
      <c r="O423" s="32">
        <v>60</v>
      </c>
      <c r="P423" s="6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20</v>
      </c>
      <c r="Y423" s="544">
        <f t="shared" si="47"/>
        <v>21.12</v>
      </c>
      <c r="Z423" s="36">
        <f t="shared" si="48"/>
        <v>4.7840000000000001E-2</v>
      </c>
      <c r="AA423" s="56"/>
      <c r="AB423" s="57"/>
      <c r="AC423" s="465" t="s">
        <v>650</v>
      </c>
      <c r="AG423" s="64"/>
      <c r="AJ423" s="68"/>
      <c r="AK423" s="68">
        <v>0</v>
      </c>
      <c r="BB423" s="466" t="s">
        <v>1</v>
      </c>
      <c r="BM423" s="64">
        <f t="shared" si="49"/>
        <v>21.363636363636363</v>
      </c>
      <c r="BN423" s="64">
        <f t="shared" si="50"/>
        <v>22.56</v>
      </c>
      <c r="BO423" s="64">
        <f t="shared" si="51"/>
        <v>3.6421911421911424E-2</v>
      </c>
      <c r="BP423" s="64">
        <f t="shared" si="52"/>
        <v>3.8461538461538464E-2</v>
      </c>
    </row>
    <row r="424" spans="1:68" ht="27" customHeight="1" x14ac:dyDescent="0.25">
      <c r="A424" s="54" t="s">
        <v>651</v>
      </c>
      <c r="B424" s="54" t="s">
        <v>652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78</v>
      </c>
      <c r="N424" s="33"/>
      <c r="O424" s="32">
        <v>60</v>
      </c>
      <c r="P424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60</v>
      </c>
      <c r="Y424" s="544">
        <f t="shared" si="47"/>
        <v>63.36</v>
      </c>
      <c r="Z424" s="36">
        <f t="shared" si="48"/>
        <v>0.14352000000000001</v>
      </c>
      <c r="AA424" s="56"/>
      <c r="AB424" s="57"/>
      <c r="AC424" s="467" t="s">
        <v>653</v>
      </c>
      <c r="AG424" s="64"/>
      <c r="AJ424" s="68" t="s">
        <v>80</v>
      </c>
      <c r="AK424" s="68">
        <v>42.24</v>
      </c>
      <c r="BB424" s="468" t="s">
        <v>1</v>
      </c>
      <c r="BM424" s="64">
        <f t="shared" si="49"/>
        <v>64.090909090909079</v>
      </c>
      <c r="BN424" s="64">
        <f t="shared" si="50"/>
        <v>67.679999999999993</v>
      </c>
      <c r="BO424" s="64">
        <f t="shared" si="51"/>
        <v>0.10926573426573427</v>
      </c>
      <c r="BP424" s="64">
        <f t="shared" si="52"/>
        <v>0.11538461538461539</v>
      </c>
    </row>
    <row r="425" spans="1:68" ht="27" customHeight="1" x14ac:dyDescent="0.25">
      <c r="A425" s="54" t="s">
        <v>654</v>
      </c>
      <c r="B425" s="54" t="s">
        <v>655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1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656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customHeight="1" x14ac:dyDescent="0.25">
      <c r="A426" s="54" t="s">
        <v>657</v>
      </c>
      <c r="B426" s="54" t="s">
        <v>658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659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30</v>
      </c>
      <c r="Y427" s="544">
        <f t="shared" si="47"/>
        <v>31.68</v>
      </c>
      <c r="Z427" s="36">
        <f t="shared" si="48"/>
        <v>7.1760000000000004E-2</v>
      </c>
      <c r="AA427" s="56"/>
      <c r="AB427" s="57"/>
      <c r="AC427" s="473" t="s">
        <v>662</v>
      </c>
      <c r="AG427" s="64"/>
      <c r="AJ427" s="68" t="s">
        <v>80</v>
      </c>
      <c r="AK427" s="68">
        <v>42.24</v>
      </c>
      <c r="BB427" s="474" t="s">
        <v>1</v>
      </c>
      <c r="BM427" s="64">
        <f t="shared" si="49"/>
        <v>32.04545454545454</v>
      </c>
      <c r="BN427" s="64">
        <f t="shared" si="50"/>
        <v>33.839999999999996</v>
      </c>
      <c r="BO427" s="64">
        <f t="shared" si="51"/>
        <v>5.4632867132867136E-2</v>
      </c>
      <c r="BP427" s="64">
        <f t="shared" si="52"/>
        <v>5.7692307692307696E-2</v>
      </c>
    </row>
    <row r="428" spans="1:68" ht="27" customHeight="1" x14ac:dyDescent="0.25">
      <c r="A428" s="54" t="s">
        <v>663</v>
      </c>
      <c r="B428" s="54" t="s">
        <v>664</v>
      </c>
      <c r="C428" s="31">
        <v>4301012125</v>
      </c>
      <c r="D428" s="547">
        <v>4680115886391</v>
      </c>
      <c r="E428" s="548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78</v>
      </c>
      <c r="N428" s="33"/>
      <c r="O428" s="32">
        <v>60</v>
      </c>
      <c r="P428" s="6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0"/>
      <c r="R428" s="550"/>
      <c r="S428" s="550"/>
      <c r="T428" s="551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customHeight="1" x14ac:dyDescent="0.25">
      <c r="A429" s="54" t="s">
        <v>665</v>
      </c>
      <c r="B429" s="54" t="s">
        <v>666</v>
      </c>
      <c r="C429" s="31">
        <v>4301012035</v>
      </c>
      <c r="D429" s="547">
        <v>4680115880603</v>
      </c>
      <c r="E429" s="548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6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customHeight="1" x14ac:dyDescent="0.25">
      <c r="A430" s="54" t="s">
        <v>667</v>
      </c>
      <c r="B430" s="54" t="s">
        <v>668</v>
      </c>
      <c r="C430" s="31">
        <v>4301012036</v>
      </c>
      <c r="D430" s="547">
        <v>4680115882782</v>
      </c>
      <c r="E430" s="548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650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4301012050</v>
      </c>
      <c r="D431" s="547">
        <v>4680115885479</v>
      </c>
      <c r="E431" s="548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671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customHeight="1" x14ac:dyDescent="0.25">
      <c r="A432" s="54" t="s">
        <v>672</v>
      </c>
      <c r="B432" s="54" t="s">
        <v>673</v>
      </c>
      <c r="C432" s="31">
        <v>4301012034</v>
      </c>
      <c r="D432" s="547">
        <v>4607091389982</v>
      </c>
      <c r="E432" s="548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5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7"/>
        <v>0</v>
      </c>
      <c r="Z432" s="36" t="str">
        <f>IFERROR(IF(Y432=0,"",ROUNDUP(Y432/H432,0)*0.00902),"")</f>
        <v/>
      </c>
      <c r="AA432" s="56"/>
      <c r="AB432" s="57"/>
      <c r="AC432" s="483" t="s">
        <v>662</v>
      </c>
      <c r="AG432" s="64"/>
      <c r="AJ432" s="68"/>
      <c r="AK432" s="68">
        <v>0</v>
      </c>
      <c r="BB432" s="484" t="s">
        <v>1</v>
      </c>
      <c r="BM432" s="64">
        <f t="shared" si="49"/>
        <v>0</v>
      </c>
      <c r="BN432" s="64">
        <f t="shared" si="50"/>
        <v>0</v>
      </c>
      <c r="BO432" s="64">
        <f t="shared" si="51"/>
        <v>0</v>
      </c>
      <c r="BP432" s="64">
        <f t="shared" si="52"/>
        <v>0</v>
      </c>
    </row>
    <row r="433" spans="1:68" x14ac:dyDescent="0.2">
      <c r="A433" s="553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2" t="s">
        <v>71</v>
      </c>
      <c r="Q433" s="563"/>
      <c r="R433" s="563"/>
      <c r="S433" s="563"/>
      <c r="T433" s="563"/>
      <c r="U433" s="563"/>
      <c r="V433" s="564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20.833333333333332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22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0.26312000000000002</v>
      </c>
      <c r="AA433" s="546"/>
      <c r="AB433" s="546"/>
      <c r="AC433" s="546"/>
    </row>
    <row r="434" spans="1:68" x14ac:dyDescent="0.2">
      <c r="A434" s="554"/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5"/>
      <c r="P434" s="562" t="s">
        <v>71</v>
      </c>
      <c r="Q434" s="563"/>
      <c r="R434" s="563"/>
      <c r="S434" s="563"/>
      <c r="T434" s="563"/>
      <c r="U434" s="563"/>
      <c r="V434" s="564"/>
      <c r="W434" s="37" t="s">
        <v>69</v>
      </c>
      <c r="X434" s="545">
        <f>IFERROR(SUM(X422:X432),"0")</f>
        <v>110</v>
      </c>
      <c r="Y434" s="545">
        <f>IFERROR(SUM(Y422:Y432),"0")</f>
        <v>116.16</v>
      </c>
      <c r="Z434" s="37"/>
      <c r="AA434" s="546"/>
      <c r="AB434" s="546"/>
      <c r="AC434" s="546"/>
    </row>
    <row r="435" spans="1:68" ht="14.25" customHeight="1" x14ac:dyDescent="0.25">
      <c r="A435" s="559" t="s">
        <v>137</v>
      </c>
      <c r="B435" s="554"/>
      <c r="C435" s="554"/>
      <c r="D435" s="554"/>
      <c r="E435" s="554"/>
      <c r="F435" s="554"/>
      <c r="G435" s="554"/>
      <c r="H435" s="554"/>
      <c r="I435" s="554"/>
      <c r="J435" s="554"/>
      <c r="K435" s="554"/>
      <c r="L435" s="554"/>
      <c r="M435" s="554"/>
      <c r="N435" s="554"/>
      <c r="O435" s="554"/>
      <c r="P435" s="554"/>
      <c r="Q435" s="554"/>
      <c r="R435" s="554"/>
      <c r="S435" s="554"/>
      <c r="T435" s="554"/>
      <c r="U435" s="554"/>
      <c r="V435" s="554"/>
      <c r="W435" s="554"/>
      <c r="X435" s="554"/>
      <c r="Y435" s="554"/>
      <c r="Z435" s="554"/>
      <c r="AA435" s="537"/>
      <c r="AB435" s="537"/>
      <c r="AC435" s="537"/>
    </row>
    <row r="436" spans="1:68" ht="16.5" customHeight="1" x14ac:dyDescent="0.25">
      <c r="A436" s="54" t="s">
        <v>674</v>
      </c>
      <c r="B436" s="54" t="s">
        <v>675</v>
      </c>
      <c r="C436" s="31">
        <v>4301020334</v>
      </c>
      <c r="D436" s="547">
        <v>4607091388930</v>
      </c>
      <c r="E436" s="548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/>
      <c r="M436" s="33" t="s">
        <v>78</v>
      </c>
      <c r="N436" s="33"/>
      <c r="O436" s="32">
        <v>70</v>
      </c>
      <c r="P436" s="8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0"/>
      <c r="R436" s="550"/>
      <c r="S436" s="550"/>
      <c r="T436" s="551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676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677</v>
      </c>
      <c r="B437" s="54" t="s">
        <v>678</v>
      </c>
      <c r="C437" s="31">
        <v>4301020384</v>
      </c>
      <c r="D437" s="547">
        <v>4680115886407</v>
      </c>
      <c r="E437" s="548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78</v>
      </c>
      <c r="N437" s="33"/>
      <c r="O437" s="32">
        <v>70</v>
      </c>
      <c r="P437" s="5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676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679</v>
      </c>
      <c r="B438" s="54" t="s">
        <v>680</v>
      </c>
      <c r="C438" s="31">
        <v>4301020385</v>
      </c>
      <c r="D438" s="547">
        <v>4680115880054</v>
      </c>
      <c r="E438" s="548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53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2" t="s">
        <v>71</v>
      </c>
      <c r="Q439" s="563"/>
      <c r="R439" s="563"/>
      <c r="S439" s="563"/>
      <c r="T439" s="563"/>
      <c r="U439" s="563"/>
      <c r="V439" s="564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x14ac:dyDescent="0.2">
      <c r="A440" s="554"/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5"/>
      <c r="P440" s="562" t="s">
        <v>71</v>
      </c>
      <c r="Q440" s="563"/>
      <c r="R440" s="563"/>
      <c r="S440" s="563"/>
      <c r="T440" s="563"/>
      <c r="U440" s="563"/>
      <c r="V440" s="564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customHeight="1" x14ac:dyDescent="0.25">
      <c r="A441" s="559" t="s">
        <v>64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4"/>
      <c r="Y441" s="554"/>
      <c r="Z441" s="554"/>
      <c r="AA441" s="537"/>
      <c r="AB441" s="537"/>
      <c r="AC441" s="537"/>
    </row>
    <row r="442" spans="1:68" ht="27" customHeight="1" x14ac:dyDescent="0.25">
      <c r="A442" s="54" t="s">
        <v>681</v>
      </c>
      <c r="B442" s="54" t="s">
        <v>682</v>
      </c>
      <c r="C442" s="31">
        <v>4301031349</v>
      </c>
      <c r="D442" s="547">
        <v>4680115883116</v>
      </c>
      <c r="E442" s="548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/>
      <c r="M442" s="33" t="s">
        <v>106</v>
      </c>
      <c r="N442" s="33"/>
      <c r="O442" s="32">
        <v>70</v>
      </c>
      <c r="P442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0"/>
      <c r="R442" s="550"/>
      <c r="S442" s="550"/>
      <c r="T442" s="551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4301031350</v>
      </c>
      <c r="D443" s="547">
        <v>4680115883093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20</v>
      </c>
      <c r="Y443" s="544">
        <f t="shared" si="53"/>
        <v>21.12</v>
      </c>
      <c r="Z443" s="36">
        <f>IFERROR(IF(Y443=0,"",ROUNDUP(Y443/H443,0)*0.01196),"")</f>
        <v>4.7840000000000001E-2</v>
      </c>
      <c r="AA443" s="56"/>
      <c r="AB443" s="57"/>
      <c r="AC443" s="493" t="s">
        <v>686</v>
      </c>
      <c r="AG443" s="64"/>
      <c r="AJ443" s="68" t="s">
        <v>80</v>
      </c>
      <c r="AK443" s="68">
        <v>42.24</v>
      </c>
      <c r="BB443" s="494" t="s">
        <v>1</v>
      </c>
      <c r="BM443" s="64">
        <f t="shared" si="54"/>
        <v>21.363636363636363</v>
      </c>
      <c r="BN443" s="64">
        <f t="shared" si="55"/>
        <v>22.56</v>
      </c>
      <c r="BO443" s="64">
        <f t="shared" si="56"/>
        <v>3.6421911421911424E-2</v>
      </c>
      <c r="BP443" s="64">
        <f t="shared" si="57"/>
        <v>3.8461538461538464E-2</v>
      </c>
    </row>
    <row r="444" spans="1:68" ht="27" customHeight="1" x14ac:dyDescent="0.25">
      <c r="A444" s="54" t="s">
        <v>687</v>
      </c>
      <c r="B444" s="54" t="s">
        <v>688</v>
      </c>
      <c r="C444" s="31">
        <v>4301031353</v>
      </c>
      <c r="D444" s="547">
        <v>4680115883109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30</v>
      </c>
      <c r="Y444" s="544">
        <f t="shared" si="53"/>
        <v>31.68</v>
      </c>
      <c r="Z444" s="36">
        <f>IFERROR(IF(Y444=0,"",ROUNDUP(Y444/H444,0)*0.01196),"")</f>
        <v>7.1760000000000004E-2</v>
      </c>
      <c r="AA444" s="56"/>
      <c r="AB444" s="57"/>
      <c r="AC444" s="495" t="s">
        <v>689</v>
      </c>
      <c r="AG444" s="64"/>
      <c r="AJ444" s="68" t="s">
        <v>80</v>
      </c>
      <c r="AK444" s="68">
        <v>42.24</v>
      </c>
      <c r="BB444" s="496" t="s">
        <v>1</v>
      </c>
      <c r="BM444" s="64">
        <f t="shared" si="54"/>
        <v>32.04545454545454</v>
      </c>
      <c r="BN444" s="64">
        <f t="shared" si="55"/>
        <v>33.839999999999996</v>
      </c>
      <c r="BO444" s="64">
        <f t="shared" si="56"/>
        <v>5.4632867132867136E-2</v>
      </c>
      <c r="BP444" s="64">
        <f t="shared" si="57"/>
        <v>5.7692307692307696E-2</v>
      </c>
    </row>
    <row r="445" spans="1:68" ht="27" customHeight="1" x14ac:dyDescent="0.25">
      <c r="A445" s="54" t="s">
        <v>690</v>
      </c>
      <c r="B445" s="54" t="s">
        <v>691</v>
      </c>
      <c r="C445" s="31">
        <v>4301031419</v>
      </c>
      <c r="D445" s="547">
        <v>4680115882072</v>
      </c>
      <c r="E445" s="548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6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683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customHeight="1" x14ac:dyDescent="0.25">
      <c r="A446" s="54" t="s">
        <v>692</v>
      </c>
      <c r="B446" s="54" t="s">
        <v>693</v>
      </c>
      <c r="C446" s="31">
        <v>4301031418</v>
      </c>
      <c r="D446" s="547">
        <v>4680115882102</v>
      </c>
      <c r="E446" s="548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3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686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4301031417</v>
      </c>
      <c r="D447" s="547">
        <v>4680115882096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689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x14ac:dyDescent="0.2">
      <c r="A448" s="553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2" t="s">
        <v>71</v>
      </c>
      <c r="Q448" s="563"/>
      <c r="R448" s="563"/>
      <c r="S448" s="563"/>
      <c r="T448" s="563"/>
      <c r="U448" s="563"/>
      <c r="V448" s="564"/>
      <c r="W448" s="37" t="s">
        <v>72</v>
      </c>
      <c r="X448" s="545">
        <f>IFERROR(X442/H442,"0")+IFERROR(X443/H443,"0")+IFERROR(X444/H444,"0")+IFERROR(X445/H445,"0")+IFERROR(X446/H446,"0")+IFERROR(X447/H447,"0")</f>
        <v>9.4696969696969688</v>
      </c>
      <c r="Y448" s="545">
        <f>IFERROR(Y442/H442,"0")+IFERROR(Y443/H443,"0")+IFERROR(Y444/H444,"0")+IFERROR(Y445/H445,"0")+IFERROR(Y446/H446,"0")+IFERROR(Y447/H447,"0")</f>
        <v>10</v>
      </c>
      <c r="Z448" s="545">
        <f>IFERROR(IF(Z442="",0,Z442),"0")+IFERROR(IF(Z443="",0,Z443),"0")+IFERROR(IF(Z444="",0,Z444),"0")+IFERROR(IF(Z445="",0,Z445),"0")+IFERROR(IF(Z446="",0,Z446),"0")+IFERROR(IF(Z447="",0,Z447),"0")</f>
        <v>0.11960000000000001</v>
      </c>
      <c r="AA448" s="546"/>
      <c r="AB448" s="546"/>
      <c r="AC448" s="546"/>
    </row>
    <row r="449" spans="1:68" x14ac:dyDescent="0.2">
      <c r="A449" s="554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2" t="s">
        <v>71</v>
      </c>
      <c r="Q449" s="563"/>
      <c r="R449" s="563"/>
      <c r="S449" s="563"/>
      <c r="T449" s="563"/>
      <c r="U449" s="563"/>
      <c r="V449" s="564"/>
      <c r="W449" s="37" t="s">
        <v>69</v>
      </c>
      <c r="X449" s="545">
        <f>IFERROR(SUM(X442:X447),"0")</f>
        <v>50</v>
      </c>
      <c r="Y449" s="545">
        <f>IFERROR(SUM(Y442:Y447),"0")</f>
        <v>52.8</v>
      </c>
      <c r="Z449" s="37"/>
      <c r="AA449" s="546"/>
      <c r="AB449" s="546"/>
      <c r="AC449" s="546"/>
    </row>
    <row r="450" spans="1:68" ht="14.25" customHeight="1" x14ac:dyDescent="0.25">
      <c r="A450" s="559" t="s">
        <v>73</v>
      </c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4"/>
      <c r="P450" s="554"/>
      <c r="Q450" s="554"/>
      <c r="R450" s="554"/>
      <c r="S450" s="554"/>
      <c r="T450" s="554"/>
      <c r="U450" s="554"/>
      <c r="V450" s="554"/>
      <c r="W450" s="554"/>
      <c r="X450" s="554"/>
      <c r="Y450" s="554"/>
      <c r="Z450" s="554"/>
      <c r="AA450" s="537"/>
      <c r="AB450" s="537"/>
      <c r="AC450" s="537"/>
    </row>
    <row r="451" spans="1:68" ht="16.5" customHeight="1" x14ac:dyDescent="0.25">
      <c r="A451" s="54" t="s">
        <v>696</v>
      </c>
      <c r="B451" s="54" t="s">
        <v>697</v>
      </c>
      <c r="C451" s="31">
        <v>4301051232</v>
      </c>
      <c r="D451" s="547">
        <v>4607091383409</v>
      </c>
      <c r="E451" s="548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78</v>
      </c>
      <c r="N451" s="33"/>
      <c r="O451" s="32">
        <v>45</v>
      </c>
      <c r="P451" s="7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0"/>
      <c r="R451" s="550"/>
      <c r="S451" s="550"/>
      <c r="T451" s="551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698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4301051233</v>
      </c>
      <c r="D452" s="547">
        <v>4607091383416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78</v>
      </c>
      <c r="N452" s="33"/>
      <c r="O452" s="32">
        <v>45</v>
      </c>
      <c r="P452" s="5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701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702</v>
      </c>
      <c r="B453" s="54" t="s">
        <v>703</v>
      </c>
      <c r="C453" s="31">
        <v>4301051064</v>
      </c>
      <c r="D453" s="547">
        <v>4680115883536</v>
      </c>
      <c r="E453" s="548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78</v>
      </c>
      <c r="N453" s="33"/>
      <c r="O453" s="32">
        <v>45</v>
      </c>
      <c r="P453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704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53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2" t="s">
        <v>71</v>
      </c>
      <c r="Q454" s="563"/>
      <c r="R454" s="563"/>
      <c r="S454" s="563"/>
      <c r="T454" s="563"/>
      <c r="U454" s="563"/>
      <c r="V454" s="564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x14ac:dyDescent="0.2">
      <c r="A455" s="554"/>
      <c r="B455" s="554"/>
      <c r="C455" s="554"/>
      <c r="D455" s="554"/>
      <c r="E455" s="554"/>
      <c r="F455" s="554"/>
      <c r="G455" s="554"/>
      <c r="H455" s="554"/>
      <c r="I455" s="554"/>
      <c r="J455" s="554"/>
      <c r="K455" s="554"/>
      <c r="L455" s="554"/>
      <c r="M455" s="554"/>
      <c r="N455" s="554"/>
      <c r="O455" s="555"/>
      <c r="P455" s="562" t="s">
        <v>71</v>
      </c>
      <c r="Q455" s="563"/>
      <c r="R455" s="563"/>
      <c r="S455" s="563"/>
      <c r="T455" s="563"/>
      <c r="U455" s="563"/>
      <c r="V455" s="564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customHeight="1" x14ac:dyDescent="0.2">
      <c r="A456" s="566" t="s">
        <v>705</v>
      </c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7"/>
      <c r="P456" s="567"/>
      <c r="Q456" s="567"/>
      <c r="R456" s="567"/>
      <c r="S456" s="567"/>
      <c r="T456" s="567"/>
      <c r="U456" s="567"/>
      <c r="V456" s="567"/>
      <c r="W456" s="567"/>
      <c r="X456" s="567"/>
      <c r="Y456" s="567"/>
      <c r="Z456" s="567"/>
      <c r="AA456" s="48"/>
      <c r="AB456" s="48"/>
      <c r="AC456" s="48"/>
    </row>
    <row r="457" spans="1:68" ht="16.5" customHeight="1" x14ac:dyDescent="0.25">
      <c r="A457" s="558" t="s">
        <v>705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8"/>
      <c r="AB457" s="538"/>
      <c r="AC457" s="538"/>
    </row>
    <row r="458" spans="1:68" ht="14.25" customHeight="1" x14ac:dyDescent="0.25">
      <c r="A458" s="559" t="s">
        <v>101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7"/>
      <c r="AB458" s="537"/>
      <c r="AC458" s="537"/>
    </row>
    <row r="459" spans="1:68" ht="27" customHeight="1" x14ac:dyDescent="0.25">
      <c r="A459" s="54" t="s">
        <v>706</v>
      </c>
      <c r="B459" s="54" t="s">
        <v>707</v>
      </c>
      <c r="C459" s="31">
        <v>4301011763</v>
      </c>
      <c r="D459" s="547">
        <v>4640242181011</v>
      </c>
      <c r="E459" s="548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78</v>
      </c>
      <c r="N459" s="33"/>
      <c r="O459" s="32">
        <v>55</v>
      </c>
      <c r="P459" s="75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0"/>
      <c r="R459" s="550"/>
      <c r="S459" s="550"/>
      <c r="T459" s="551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708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4301011585</v>
      </c>
      <c r="D460" s="547">
        <v>4640242180441</v>
      </c>
      <c r="E460" s="548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78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711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712</v>
      </c>
      <c r="B461" s="54" t="s">
        <v>713</v>
      </c>
      <c r="C461" s="31">
        <v>4301011584</v>
      </c>
      <c r="D461" s="547">
        <v>4640242180564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/>
      <c r="M461" s="33" t="s">
        <v>106</v>
      </c>
      <c r="N461" s="33"/>
      <c r="O461" s="32">
        <v>50</v>
      </c>
      <c r="P461" s="78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714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4301011764</v>
      </c>
      <c r="D462" s="547">
        <v>4640242181189</v>
      </c>
      <c r="E462" s="548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78</v>
      </c>
      <c r="N462" s="33"/>
      <c r="O462" s="32">
        <v>55</v>
      </c>
      <c r="P462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53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2" t="s">
        <v>71</v>
      </c>
      <c r="Q463" s="563"/>
      <c r="R463" s="563"/>
      <c r="S463" s="563"/>
      <c r="T463" s="563"/>
      <c r="U463" s="563"/>
      <c r="V463" s="564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x14ac:dyDescent="0.2">
      <c r="A464" s="554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2" t="s">
        <v>71</v>
      </c>
      <c r="Q464" s="563"/>
      <c r="R464" s="563"/>
      <c r="S464" s="563"/>
      <c r="T464" s="563"/>
      <c r="U464" s="563"/>
      <c r="V464" s="564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customHeight="1" x14ac:dyDescent="0.25">
      <c r="A465" s="559" t="s">
        <v>137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7"/>
      <c r="AB465" s="537"/>
      <c r="AC465" s="537"/>
    </row>
    <row r="466" spans="1:68" ht="27" customHeight="1" x14ac:dyDescent="0.25">
      <c r="A466" s="54" t="s">
        <v>717</v>
      </c>
      <c r="B466" s="54" t="s">
        <v>718</v>
      </c>
      <c r="C466" s="31">
        <v>4301020400</v>
      </c>
      <c r="D466" s="547">
        <v>4640242180519</v>
      </c>
      <c r="E466" s="548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0"/>
      <c r="R466" s="550"/>
      <c r="S466" s="550"/>
      <c r="T466" s="551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719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4301020260</v>
      </c>
      <c r="D467" s="547">
        <v>4640242180526</v>
      </c>
      <c r="E467" s="548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68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722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4301020295</v>
      </c>
      <c r="D468" s="547">
        <v>4640242181363</v>
      </c>
      <c r="E468" s="548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59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725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53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2" t="s">
        <v>71</v>
      </c>
      <c r="Q469" s="563"/>
      <c r="R469" s="563"/>
      <c r="S469" s="563"/>
      <c r="T469" s="563"/>
      <c r="U469" s="563"/>
      <c r="V469" s="564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x14ac:dyDescent="0.2">
      <c r="A470" s="554"/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5"/>
      <c r="P470" s="562" t="s">
        <v>71</v>
      </c>
      <c r="Q470" s="563"/>
      <c r="R470" s="563"/>
      <c r="S470" s="563"/>
      <c r="T470" s="563"/>
      <c r="U470" s="563"/>
      <c r="V470" s="564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customHeight="1" x14ac:dyDescent="0.25">
      <c r="A471" s="559" t="s">
        <v>64</v>
      </c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4"/>
      <c r="P471" s="554"/>
      <c r="Q471" s="554"/>
      <c r="R471" s="554"/>
      <c r="S471" s="554"/>
      <c r="T471" s="554"/>
      <c r="U471" s="554"/>
      <c r="V471" s="554"/>
      <c r="W471" s="554"/>
      <c r="X471" s="554"/>
      <c r="Y471" s="554"/>
      <c r="Z471" s="554"/>
      <c r="AA471" s="537"/>
      <c r="AB471" s="537"/>
      <c r="AC471" s="537"/>
    </row>
    <row r="472" spans="1:68" ht="27" customHeight="1" x14ac:dyDescent="0.25">
      <c r="A472" s="54" t="s">
        <v>726</v>
      </c>
      <c r="B472" s="54" t="s">
        <v>727</v>
      </c>
      <c r="C472" s="31">
        <v>4301031280</v>
      </c>
      <c r="D472" s="547">
        <v>4640242180816</v>
      </c>
      <c r="E472" s="548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/>
      <c r="M472" s="33" t="s">
        <v>68</v>
      </c>
      <c r="N472" s="33"/>
      <c r="O472" s="32">
        <v>40</v>
      </c>
      <c r="P472" s="7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0"/>
      <c r="R472" s="550"/>
      <c r="S472" s="550"/>
      <c r="T472" s="551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728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729</v>
      </c>
      <c r="B473" s="54" t="s">
        <v>730</v>
      </c>
      <c r="C473" s="31">
        <v>4301031244</v>
      </c>
      <c r="D473" s="547">
        <v>4640242180595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/>
      <c r="M473" s="33" t="s">
        <v>68</v>
      </c>
      <c r="N473" s="33"/>
      <c r="O473" s="32">
        <v>40</v>
      </c>
      <c r="P473" s="61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731</v>
      </c>
      <c r="AG473" s="64"/>
      <c r="AJ473" s="68"/>
      <c r="AK473" s="68">
        <v>0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53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2" t="s">
        <v>71</v>
      </c>
      <c r="Q474" s="563"/>
      <c r="R474" s="563"/>
      <c r="S474" s="563"/>
      <c r="T474" s="563"/>
      <c r="U474" s="563"/>
      <c r="V474" s="564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x14ac:dyDescent="0.2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5"/>
      <c r="P475" s="562" t="s">
        <v>71</v>
      </c>
      <c r="Q475" s="563"/>
      <c r="R475" s="563"/>
      <c r="S475" s="563"/>
      <c r="T475" s="563"/>
      <c r="U475" s="563"/>
      <c r="V475" s="564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customHeight="1" x14ac:dyDescent="0.25">
      <c r="A476" s="559" t="s">
        <v>73</v>
      </c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  <c r="Z476" s="554"/>
      <c r="AA476" s="537"/>
      <c r="AB476" s="537"/>
      <c r="AC476" s="537"/>
    </row>
    <row r="477" spans="1:68" ht="27" customHeight="1" x14ac:dyDescent="0.25">
      <c r="A477" s="54" t="s">
        <v>732</v>
      </c>
      <c r="B477" s="54" t="s">
        <v>733</v>
      </c>
      <c r="C477" s="31">
        <v>4301052046</v>
      </c>
      <c r="D477" s="547">
        <v>4640242180533</v>
      </c>
      <c r="E477" s="548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/>
      <c r="M477" s="33" t="s">
        <v>86</v>
      </c>
      <c r="N477" s="33"/>
      <c r="O477" s="32">
        <v>45</v>
      </c>
      <c r="P477" s="7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0"/>
      <c r="R477" s="550"/>
      <c r="S477" s="550"/>
      <c r="T477" s="551"/>
      <c r="U477" s="34"/>
      <c r="V477" s="34"/>
      <c r="W477" s="35" t="s">
        <v>69</v>
      </c>
      <c r="X477" s="543">
        <v>100</v>
      </c>
      <c r="Y477" s="544">
        <f>IFERROR(IF(X477="",0,CEILING((X477/$H477),1)*$H477),"")</f>
        <v>108</v>
      </c>
      <c r="Z477" s="36">
        <f>IFERROR(IF(Y477=0,"",ROUNDUP(Y477/H477,0)*0.01898),"")</f>
        <v>0.22776000000000002</v>
      </c>
      <c r="AA477" s="56"/>
      <c r="AB477" s="57"/>
      <c r="AC477" s="527" t="s">
        <v>734</v>
      </c>
      <c r="AG477" s="64"/>
      <c r="AJ477" s="68"/>
      <c r="AK477" s="68">
        <v>0</v>
      </c>
      <c r="BB477" s="528" t="s">
        <v>1</v>
      </c>
      <c r="BM477" s="64">
        <f>IFERROR(X477*I477/H477,"0")</f>
        <v>105.76666666666667</v>
      </c>
      <c r="BN477" s="64">
        <f>IFERROR(Y477*I477/H477,"0")</f>
        <v>114.22799999999999</v>
      </c>
      <c r="BO477" s="64">
        <f>IFERROR(1/J477*(X477/H477),"0")</f>
        <v>0.1736111111111111</v>
      </c>
      <c r="BP477" s="64">
        <f>IFERROR(1/J477*(Y477/H477),"0")</f>
        <v>0.1875</v>
      </c>
    </row>
    <row r="478" spans="1:68" x14ac:dyDescent="0.2">
      <c r="A478" s="553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2" t="s">
        <v>71</v>
      </c>
      <c r="Q478" s="563"/>
      <c r="R478" s="563"/>
      <c r="S478" s="563"/>
      <c r="T478" s="563"/>
      <c r="U478" s="563"/>
      <c r="V478" s="564"/>
      <c r="W478" s="37" t="s">
        <v>72</v>
      </c>
      <c r="X478" s="545">
        <f>IFERROR(X477/H477,"0")</f>
        <v>11.111111111111111</v>
      </c>
      <c r="Y478" s="545">
        <f>IFERROR(Y477/H477,"0")</f>
        <v>12</v>
      </c>
      <c r="Z478" s="545">
        <f>IFERROR(IF(Z477="",0,Z477),"0")</f>
        <v>0.22776000000000002</v>
      </c>
      <c r="AA478" s="546"/>
      <c r="AB478" s="546"/>
      <c r="AC478" s="546"/>
    </row>
    <row r="479" spans="1:68" x14ac:dyDescent="0.2">
      <c r="A479" s="554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2" t="s">
        <v>71</v>
      </c>
      <c r="Q479" s="563"/>
      <c r="R479" s="563"/>
      <c r="S479" s="563"/>
      <c r="T479" s="563"/>
      <c r="U479" s="563"/>
      <c r="V479" s="564"/>
      <c r="W479" s="37" t="s">
        <v>69</v>
      </c>
      <c r="X479" s="545">
        <f>IFERROR(SUM(X477:X477),"0")</f>
        <v>100</v>
      </c>
      <c r="Y479" s="545">
        <f>IFERROR(SUM(Y477:Y477),"0")</f>
        <v>108</v>
      </c>
      <c r="Z479" s="37"/>
      <c r="AA479" s="546"/>
      <c r="AB479" s="546"/>
      <c r="AC479" s="546"/>
    </row>
    <row r="480" spans="1:68" ht="14.25" customHeight="1" x14ac:dyDescent="0.25">
      <c r="A480" s="559" t="s">
        <v>167</v>
      </c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  <c r="P480" s="554"/>
      <c r="Q480" s="554"/>
      <c r="R480" s="554"/>
      <c r="S480" s="554"/>
      <c r="T480" s="554"/>
      <c r="U480" s="554"/>
      <c r="V480" s="554"/>
      <c r="W480" s="554"/>
      <c r="X480" s="554"/>
      <c r="Y480" s="554"/>
      <c r="Z480" s="554"/>
      <c r="AA480" s="537"/>
      <c r="AB480" s="537"/>
      <c r="AC480" s="537"/>
    </row>
    <row r="481" spans="1:68" ht="27" customHeight="1" x14ac:dyDescent="0.25">
      <c r="A481" s="54" t="s">
        <v>735</v>
      </c>
      <c r="B481" s="54" t="s">
        <v>736</v>
      </c>
      <c r="C481" s="31">
        <v>4301060491</v>
      </c>
      <c r="D481" s="547">
        <v>4640242180120</v>
      </c>
      <c r="E481" s="548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78</v>
      </c>
      <c r="N481" s="33"/>
      <c r="O481" s="32">
        <v>40</v>
      </c>
      <c r="P481" s="6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0"/>
      <c r="R481" s="550"/>
      <c r="S481" s="550"/>
      <c r="T481" s="551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737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738</v>
      </c>
      <c r="B482" s="54" t="s">
        <v>739</v>
      </c>
      <c r="C482" s="31">
        <v>4301060493</v>
      </c>
      <c r="D482" s="547">
        <v>4640242180137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78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740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53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2" t="s">
        <v>71</v>
      </c>
      <c r="Q483" s="563"/>
      <c r="R483" s="563"/>
      <c r="S483" s="563"/>
      <c r="T483" s="563"/>
      <c r="U483" s="563"/>
      <c r="V483" s="564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x14ac:dyDescent="0.2">
      <c r="A484" s="554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2" t="s">
        <v>71</v>
      </c>
      <c r="Q484" s="563"/>
      <c r="R484" s="563"/>
      <c r="S484" s="563"/>
      <c r="T484" s="563"/>
      <c r="U484" s="563"/>
      <c r="V484" s="564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customHeight="1" x14ac:dyDescent="0.25">
      <c r="A485" s="558" t="s">
        <v>741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8"/>
      <c r="AB485" s="538"/>
      <c r="AC485" s="538"/>
    </row>
    <row r="486" spans="1:68" ht="14.25" customHeight="1" x14ac:dyDescent="0.25">
      <c r="A486" s="559" t="s">
        <v>137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37"/>
      <c r="AB486" s="537"/>
      <c r="AC486" s="537"/>
    </row>
    <row r="487" spans="1:68" ht="27" customHeight="1" x14ac:dyDescent="0.25">
      <c r="A487" s="54" t="s">
        <v>742</v>
      </c>
      <c r="B487" s="54" t="s">
        <v>743</v>
      </c>
      <c r="C487" s="31">
        <v>4301020314</v>
      </c>
      <c r="D487" s="547">
        <v>4640242180090</v>
      </c>
      <c r="E487" s="548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76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0"/>
      <c r="R487" s="550"/>
      <c r="S487" s="550"/>
      <c r="T487" s="551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744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3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2" t="s">
        <v>71</v>
      </c>
      <c r="Q488" s="563"/>
      <c r="R488" s="563"/>
      <c r="S488" s="563"/>
      <c r="T488" s="563"/>
      <c r="U488" s="563"/>
      <c r="V488" s="564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x14ac:dyDescent="0.2">
      <c r="A489" s="5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2" t="s">
        <v>71</v>
      </c>
      <c r="Q489" s="563"/>
      <c r="R489" s="563"/>
      <c r="S489" s="563"/>
      <c r="T489" s="563"/>
      <c r="U489" s="563"/>
      <c r="V489" s="564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21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9"/>
      <c r="P490" s="644" t="s">
        <v>745</v>
      </c>
      <c r="Q490" s="645"/>
      <c r="R490" s="645"/>
      <c r="S490" s="645"/>
      <c r="T490" s="645"/>
      <c r="U490" s="645"/>
      <c r="V490" s="646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780.3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829.25999999999988</v>
      </c>
      <c r="Z490" s="37"/>
      <c r="AA490" s="546"/>
      <c r="AB490" s="546"/>
      <c r="AC490" s="546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9"/>
      <c r="P491" s="644" t="s">
        <v>746</v>
      </c>
      <c r="Q491" s="645"/>
      <c r="R491" s="645"/>
      <c r="S491" s="645"/>
      <c r="T491" s="645"/>
      <c r="U491" s="645"/>
      <c r="V491" s="646"/>
      <c r="W491" s="37" t="s">
        <v>69</v>
      </c>
      <c r="X491" s="545">
        <f>IFERROR(SUM(BM22:BM487),"0")</f>
        <v>820.3128003108003</v>
      </c>
      <c r="Y491" s="545">
        <f>IFERROR(SUM(BN22:BN487),"0")</f>
        <v>871.62599999999975</v>
      </c>
      <c r="Z491" s="37"/>
      <c r="AA491" s="546"/>
      <c r="AB491" s="546"/>
      <c r="AC491" s="546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9"/>
      <c r="P492" s="644" t="s">
        <v>747</v>
      </c>
      <c r="Q492" s="645"/>
      <c r="R492" s="645"/>
      <c r="S492" s="645"/>
      <c r="T492" s="645"/>
      <c r="U492" s="645"/>
      <c r="V492" s="646"/>
      <c r="W492" s="37" t="s">
        <v>748</v>
      </c>
      <c r="X492" s="38">
        <f>ROUNDUP(SUM(BO22:BO487),0)</f>
        <v>2</v>
      </c>
      <c r="Y492" s="38">
        <f>ROUNDUP(SUM(BP22:BP487),0)</f>
        <v>2</v>
      </c>
      <c r="Z492" s="37"/>
      <c r="AA492" s="546"/>
      <c r="AB492" s="546"/>
      <c r="AC492" s="546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9"/>
      <c r="P493" s="644" t="s">
        <v>749</v>
      </c>
      <c r="Q493" s="645"/>
      <c r="R493" s="645"/>
      <c r="S493" s="645"/>
      <c r="T493" s="645"/>
      <c r="U493" s="645"/>
      <c r="V493" s="646"/>
      <c r="W493" s="37" t="s">
        <v>69</v>
      </c>
      <c r="X493" s="545">
        <f>GrossWeightTotal+PalletQtyTotal*25</f>
        <v>870.3128003108003</v>
      </c>
      <c r="Y493" s="545">
        <f>GrossWeightTotalR+PalletQtyTotalR*25</f>
        <v>921.62599999999975</v>
      </c>
      <c r="Z493" s="37"/>
      <c r="AA493" s="546"/>
      <c r="AB493" s="546"/>
      <c r="AC493" s="546"/>
    </row>
    <row r="494" spans="1:68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9"/>
      <c r="P494" s="644" t="s">
        <v>750</v>
      </c>
      <c r="Q494" s="645"/>
      <c r="R494" s="645"/>
      <c r="S494" s="645"/>
      <c r="T494" s="645"/>
      <c r="U494" s="645"/>
      <c r="V494" s="646"/>
      <c r="W494" s="37" t="s">
        <v>748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119.00103600103598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125</v>
      </c>
      <c r="Z494" s="37"/>
      <c r="AA494" s="546"/>
      <c r="AB494" s="546"/>
      <c r="AC494" s="546"/>
    </row>
    <row r="495" spans="1:68" ht="14.25" customHeight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709"/>
      <c r="P495" s="644" t="s">
        <v>751</v>
      </c>
      <c r="Q495" s="645"/>
      <c r="R495" s="645"/>
      <c r="S495" s="645"/>
      <c r="T495" s="645"/>
      <c r="U495" s="645"/>
      <c r="V495" s="646"/>
      <c r="W495" s="39" t="s">
        <v>752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1.60727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753</v>
      </c>
      <c r="B497" s="535" t="s">
        <v>63</v>
      </c>
      <c r="C497" s="596" t="s">
        <v>99</v>
      </c>
      <c r="D497" s="599"/>
      <c r="E497" s="599"/>
      <c r="F497" s="599"/>
      <c r="G497" s="599"/>
      <c r="H497" s="600"/>
      <c r="I497" s="596" t="s">
        <v>260</v>
      </c>
      <c r="J497" s="599"/>
      <c r="K497" s="599"/>
      <c r="L497" s="599"/>
      <c r="M497" s="599"/>
      <c r="N497" s="599"/>
      <c r="O497" s="599"/>
      <c r="P497" s="599"/>
      <c r="Q497" s="599"/>
      <c r="R497" s="600"/>
      <c r="S497" s="596" t="s">
        <v>541</v>
      </c>
      <c r="T497" s="600"/>
      <c r="U497" s="596" t="s">
        <v>594</v>
      </c>
      <c r="V497" s="599"/>
      <c r="W497" s="600"/>
      <c r="X497" s="535" t="s">
        <v>645</v>
      </c>
      <c r="Y497" s="596" t="s">
        <v>705</v>
      </c>
      <c r="Z497" s="600"/>
      <c r="AB497" s="52"/>
      <c r="AC497" s="52"/>
      <c r="AF497" s="536"/>
    </row>
    <row r="498" spans="1:32" ht="14.25" customHeight="1" thickTop="1" x14ac:dyDescent="0.2">
      <c r="A498" s="616" t="s">
        <v>754</v>
      </c>
      <c r="B498" s="596" t="s">
        <v>63</v>
      </c>
      <c r="C498" s="596" t="s">
        <v>100</v>
      </c>
      <c r="D498" s="596" t="s">
        <v>117</v>
      </c>
      <c r="E498" s="596" t="s">
        <v>174</v>
      </c>
      <c r="F498" s="596" t="s">
        <v>194</v>
      </c>
      <c r="G498" s="596" t="s">
        <v>225</v>
      </c>
      <c r="H498" s="596" t="s">
        <v>99</v>
      </c>
      <c r="I498" s="596" t="s">
        <v>261</v>
      </c>
      <c r="J498" s="596" t="s">
        <v>302</v>
      </c>
      <c r="K498" s="596" t="s">
        <v>362</v>
      </c>
      <c r="L498" s="596" t="s">
        <v>404</v>
      </c>
      <c r="M498" s="596" t="s">
        <v>420</v>
      </c>
      <c r="N498" s="536"/>
      <c r="O498" s="596" t="s">
        <v>431</v>
      </c>
      <c r="P498" s="596" t="s">
        <v>440</v>
      </c>
      <c r="Q498" s="596" t="s">
        <v>450</v>
      </c>
      <c r="R498" s="596" t="s">
        <v>531</v>
      </c>
      <c r="S498" s="596" t="s">
        <v>542</v>
      </c>
      <c r="T498" s="596" t="s">
        <v>578</v>
      </c>
      <c r="U498" s="596" t="s">
        <v>595</v>
      </c>
      <c r="V498" s="596" t="s">
        <v>626</v>
      </c>
      <c r="W498" s="596" t="s">
        <v>641</v>
      </c>
      <c r="X498" s="596" t="s">
        <v>645</v>
      </c>
      <c r="Y498" s="596" t="s">
        <v>705</v>
      </c>
      <c r="Z498" s="596" t="s">
        <v>741</v>
      </c>
      <c r="AB498" s="52"/>
      <c r="AC498" s="52"/>
      <c r="AF498" s="536"/>
    </row>
    <row r="499" spans="1:32" ht="13.5" customHeight="1" thickBot="1" x14ac:dyDescent="0.25">
      <c r="A499" s="61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36"/>
      <c r="O499" s="597"/>
      <c r="P499" s="597"/>
      <c r="Q499" s="597"/>
      <c r="R499" s="597"/>
      <c r="S499" s="597"/>
      <c r="T499" s="597"/>
      <c r="U499" s="597"/>
      <c r="V499" s="597"/>
      <c r="W499" s="597"/>
      <c r="X499" s="597"/>
      <c r="Y499" s="597"/>
      <c r="Z499" s="597"/>
      <c r="AB499" s="52"/>
      <c r="AC499" s="52"/>
      <c r="AF499" s="536"/>
    </row>
    <row r="500" spans="1:32" ht="18" customHeight="1" thickTop="1" thickBot="1" x14ac:dyDescent="0.25">
      <c r="A500" s="40" t="s">
        <v>755</v>
      </c>
      <c r="B500" s="46">
        <f>IFERROR(Y22*1,"0")+IFERROR(Y26*1,"0")+IFERROR(Y27*1,"0")+IFERROR(Y28*1,"0")+IFERROR(Y29*1,"0")+IFERROR(Y30*1,"0")+IFERROR(Y34*1,"0")</f>
        <v>0</v>
      </c>
      <c r="C500" s="46">
        <f>IFERROR(Y40*1,"0")+IFERROR(Y41*1,"0")+IFERROR(Y42*1,"0")+IFERROR(Y46*1,"0")</f>
        <v>21.6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86.4</v>
      </c>
      <c r="E500" s="46">
        <f>IFERROR(Y86*1,"0")+IFERROR(Y87*1,"0")+IFERROR(Y88*1,"0")+IFERROR(Y92*1,"0")+IFERROR(Y93*1,"0")+IFERROR(Y94*1,"0")+IFERROR(Y95*1,"0")</f>
        <v>21.6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13.5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205.20000000000002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46">
        <f>IFERROR(Y255*1,"0")+IFERROR(Y256*1,"0")+IFERROR(Y257*1,"0")+IFERROR(Y258*1,"0")+IFERROR(Y259*1,"0")</f>
        <v>108</v>
      </c>
      <c r="M500" s="46">
        <f>IFERROR(Y264*1,"0")+IFERROR(Y265*1,"0")+IFERROR(Y266*1,"0")+IFERROR(Y267*1,"0")</f>
        <v>0</v>
      </c>
      <c r="N500" s="536"/>
      <c r="O500" s="46">
        <f>IFERROR(Y272*1,"0")+IFERROR(Y273*1,"0")+IFERROR(Y274*1,"0")</f>
        <v>0</v>
      </c>
      <c r="P500" s="46">
        <f>IFERROR(Y279*1,"0")+IFERROR(Y280*1,"0")+IFERROR(Y284*1,"0")</f>
        <v>0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31.2</v>
      </c>
      <c r="R500" s="46">
        <f>IFERROR(Y336*1,"0")+IFERROR(Y337*1,"0")+IFERROR(Y338*1,"0")</f>
        <v>16.8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T500" s="46">
        <f>IFERROR(Y369*1,"0")+IFERROR(Y370*1,"0")+IFERROR(Y374*1,"0")+IFERROR(Y375*1,"0")+IFERROR(Y379*1,"0")+IFERROR(Y380*1,"0")</f>
        <v>48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168.96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108</v>
      </c>
      <c r="Z500" s="46">
        <f>IFERROR(Y487*1,"0")</f>
        <v>0</v>
      </c>
      <c r="AB500" s="52"/>
      <c r="AC500" s="52"/>
      <c r="AF500" s="536"/>
    </row>
  </sheetData>
  <sheetProtection algorithmName="SHA-512" hashValue="dtzlcuN5cMs463rPTafmDofPE8vRGgwsI1ASd/estWrsUqR+rNHpH+3dibfe2ywgpHYV0YmrSob6/oozQBKQNQ==" saltValue="7p50QZbgCpgpNLL9kBH6p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6">
    <mergeCell ref="L498:L499"/>
    <mergeCell ref="D408:E408"/>
    <mergeCell ref="P216:V216"/>
    <mergeCell ref="A8:C8"/>
    <mergeCell ref="A260:O261"/>
    <mergeCell ref="D355:E355"/>
    <mergeCell ref="P410:T410"/>
    <mergeCell ref="D293:E293"/>
    <mergeCell ref="P447:T447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D42:E42"/>
    <mergeCell ref="P356:V356"/>
    <mergeCell ref="P338:T338"/>
    <mergeCell ref="D17:E18"/>
    <mergeCell ref="D344:E344"/>
    <mergeCell ref="V12:W12"/>
    <mergeCell ref="D191:E191"/>
    <mergeCell ref="P122:V122"/>
    <mergeCell ref="A245:Z245"/>
    <mergeCell ref="P43:V43"/>
    <mergeCell ref="A39:Z39"/>
    <mergeCell ref="P285:V285"/>
    <mergeCell ref="P60:T60"/>
    <mergeCell ref="D291:E291"/>
    <mergeCell ref="D95:E95"/>
    <mergeCell ref="P149:T149"/>
    <mergeCell ref="D266:E266"/>
    <mergeCell ref="U17:V17"/>
    <mergeCell ref="Y17:Y18"/>
    <mergeCell ref="X17:X18"/>
    <mergeCell ref="A188:O189"/>
    <mergeCell ref="P202:T202"/>
    <mergeCell ref="D250:E250"/>
    <mergeCell ref="Q5:R5"/>
    <mergeCell ref="F17:F18"/>
    <mergeCell ref="D120:E120"/>
    <mergeCell ref="P132:V132"/>
    <mergeCell ref="P199:T199"/>
    <mergeCell ref="D242:E242"/>
    <mergeCell ref="A315:Z315"/>
    <mergeCell ref="D107:E107"/>
    <mergeCell ref="D163:E163"/>
    <mergeCell ref="P291:T291"/>
    <mergeCell ref="D234:E234"/>
    <mergeCell ref="P136:T136"/>
    <mergeCell ref="P305:V305"/>
    <mergeCell ref="P228:T228"/>
    <mergeCell ref="D171:E171"/>
    <mergeCell ref="P293:T293"/>
    <mergeCell ref="Q6:R6"/>
    <mergeCell ref="P200:T200"/>
    <mergeCell ref="A251:O252"/>
    <mergeCell ref="P292:T292"/>
    <mergeCell ref="D102:E102"/>
    <mergeCell ref="A33:Z33"/>
    <mergeCell ref="D196:E196"/>
    <mergeCell ref="P294:T294"/>
    <mergeCell ref="M498:M499"/>
    <mergeCell ref="O498:O499"/>
    <mergeCell ref="D249:E249"/>
    <mergeCell ref="D170:E170"/>
    <mergeCell ref="A476:Z476"/>
    <mergeCell ref="D468:E468"/>
    <mergeCell ref="A31:O32"/>
    <mergeCell ref="N17:N18"/>
    <mergeCell ref="P72:T72"/>
    <mergeCell ref="P355:T355"/>
    <mergeCell ref="D336:E336"/>
    <mergeCell ref="P436:T436"/>
    <mergeCell ref="U497:W497"/>
    <mergeCell ref="P23:V23"/>
    <mergeCell ref="P145:V145"/>
    <mergeCell ref="P381:V381"/>
    <mergeCell ref="A206:Z206"/>
    <mergeCell ref="A262:Z262"/>
    <mergeCell ref="D54:E54"/>
    <mergeCell ref="P160:V160"/>
    <mergeCell ref="P370:T370"/>
    <mergeCell ref="D331:E331"/>
    <mergeCell ref="P372:V372"/>
    <mergeCell ref="P444:T444"/>
    <mergeCell ref="A20:Z20"/>
    <mergeCell ref="P371:V371"/>
    <mergeCell ref="D452:E452"/>
    <mergeCell ref="P493:V493"/>
    <mergeCell ref="A112:Z112"/>
    <mergeCell ref="P408:T408"/>
    <mergeCell ref="P137:V137"/>
    <mergeCell ref="D247:E247"/>
    <mergeCell ref="P495:V495"/>
    <mergeCell ref="P351:V351"/>
    <mergeCell ref="P239:V239"/>
    <mergeCell ref="AD17:AF18"/>
    <mergeCell ref="D101:E101"/>
    <mergeCell ref="D76:E76"/>
    <mergeCell ref="F5:G5"/>
    <mergeCell ref="P117:V117"/>
    <mergeCell ref="P365:V365"/>
    <mergeCell ref="P144:V144"/>
    <mergeCell ref="A25:Z25"/>
    <mergeCell ref="P67:T67"/>
    <mergeCell ref="D175:E175"/>
    <mergeCell ref="P186:T186"/>
    <mergeCell ref="A223:Z223"/>
    <mergeCell ref="V11:W11"/>
    <mergeCell ref="A326:O327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D265:E265"/>
    <mergeCell ref="P344:T344"/>
    <mergeCell ref="P2:W3"/>
    <mergeCell ref="A57:O58"/>
    <mergeCell ref="P298:T298"/>
    <mergeCell ref="P198:T198"/>
    <mergeCell ref="P369:T369"/>
    <mergeCell ref="P54:T54"/>
    <mergeCell ref="P347:T347"/>
    <mergeCell ref="D437:E437"/>
    <mergeCell ref="D228:E228"/>
    <mergeCell ref="A371:O37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P349:T349"/>
    <mergeCell ref="P78:V78"/>
    <mergeCell ref="P205:V205"/>
    <mergeCell ref="P376:V376"/>
    <mergeCell ref="D310:E310"/>
    <mergeCell ref="P364:T364"/>
    <mergeCell ref="M17:M18"/>
    <mergeCell ref="A339:O340"/>
    <mergeCell ref="O17:O18"/>
    <mergeCell ref="P336:T336"/>
    <mergeCell ref="C498:C499"/>
    <mergeCell ref="E498:E499"/>
    <mergeCell ref="P430:T430"/>
    <mergeCell ref="P494:V494"/>
    <mergeCell ref="A297:Z297"/>
    <mergeCell ref="P102:T102"/>
    <mergeCell ref="P189:V189"/>
    <mergeCell ref="A185:Z185"/>
    <mergeCell ref="P196:T196"/>
    <mergeCell ref="D177:E177"/>
    <mergeCell ref="P281:V281"/>
    <mergeCell ref="A106:Z106"/>
    <mergeCell ref="D226:E226"/>
    <mergeCell ref="D164:E164"/>
    <mergeCell ref="A313:O314"/>
    <mergeCell ref="P352:V352"/>
    <mergeCell ref="P354:T354"/>
    <mergeCell ref="D462:E462"/>
    <mergeCell ref="P62:T62"/>
    <mergeCell ref="Z498:Z499"/>
    <mergeCell ref="A110:O111"/>
    <mergeCell ref="P107:T107"/>
    <mergeCell ref="P63:V63"/>
    <mergeCell ref="P101:T101"/>
    <mergeCell ref="D215:E215"/>
    <mergeCell ref="D386:E386"/>
    <mergeCell ref="P194:V194"/>
    <mergeCell ref="P492:V492"/>
    <mergeCell ref="P286:V286"/>
    <mergeCell ref="P479:V479"/>
    <mergeCell ref="D430:E430"/>
    <mergeCell ref="D392:E392"/>
    <mergeCell ref="A465:Z465"/>
    <mergeCell ref="P469:V469"/>
    <mergeCell ref="P406:V406"/>
    <mergeCell ref="D394:E394"/>
    <mergeCell ref="A9:C9"/>
    <mergeCell ref="P125:T125"/>
    <mergeCell ref="D202:E202"/>
    <mergeCell ref="D294:E294"/>
    <mergeCell ref="P348:T348"/>
    <mergeCell ref="A478:O479"/>
    <mergeCell ref="P323:T323"/>
    <mergeCell ref="A414:Z414"/>
    <mergeCell ref="D231:E231"/>
    <mergeCell ref="P70:V70"/>
    <mergeCell ref="A91:Z91"/>
    <mergeCell ref="A156:Z156"/>
    <mergeCell ref="P32:V32"/>
    <mergeCell ref="P474:V474"/>
    <mergeCell ref="Q13:R13"/>
    <mergeCell ref="P97:V97"/>
    <mergeCell ref="P268:V268"/>
    <mergeCell ref="D318:E318"/>
    <mergeCell ref="P201:T201"/>
    <mergeCell ref="P339:V339"/>
    <mergeCell ref="D389:E389"/>
    <mergeCell ref="P401:V401"/>
    <mergeCell ref="P47:V47"/>
    <mergeCell ref="P176:T176"/>
    <mergeCell ref="Y498:Y499"/>
    <mergeCell ref="A412:O413"/>
    <mergeCell ref="D225:E225"/>
    <mergeCell ref="P409:T409"/>
    <mergeCell ref="D461:E461"/>
    <mergeCell ref="P61:T61"/>
    <mergeCell ref="D200:E200"/>
    <mergeCell ref="P359:T359"/>
    <mergeCell ref="A178:O179"/>
    <mergeCell ref="D436:E436"/>
    <mergeCell ref="D292:E292"/>
    <mergeCell ref="A305:O306"/>
    <mergeCell ref="A243:O244"/>
    <mergeCell ref="P346:T346"/>
    <mergeCell ref="D227:E227"/>
    <mergeCell ref="A463:O464"/>
    <mergeCell ref="X498:X499"/>
    <mergeCell ref="P114:T114"/>
    <mergeCell ref="P247:T247"/>
    <mergeCell ref="A157:Z157"/>
    <mergeCell ref="D149:E149"/>
    <mergeCell ref="A328:Z328"/>
    <mergeCell ref="D447:E447"/>
    <mergeCell ref="A127:O128"/>
    <mergeCell ref="D498:D499"/>
    <mergeCell ref="P93:T93"/>
    <mergeCell ref="P226:T226"/>
    <mergeCell ref="P164:T164"/>
    <mergeCell ref="A150:O151"/>
    <mergeCell ref="D207:E207"/>
    <mergeCell ref="D256:E256"/>
    <mergeCell ref="P462:T462"/>
    <mergeCell ref="D481:E481"/>
    <mergeCell ref="F498:F499"/>
    <mergeCell ref="D299:E299"/>
    <mergeCell ref="D370:E370"/>
    <mergeCell ref="P405:V405"/>
    <mergeCell ref="P399:T399"/>
    <mergeCell ref="P413:V413"/>
    <mergeCell ref="D159:E159"/>
    <mergeCell ref="A403:Z403"/>
    <mergeCell ref="P121:V121"/>
    <mergeCell ref="P382:V382"/>
    <mergeCell ref="P357:V357"/>
    <mergeCell ref="D459:E459"/>
    <mergeCell ref="P130:T130"/>
    <mergeCell ref="D136:E136"/>
    <mergeCell ref="A271:Z271"/>
    <mergeCell ref="P498:P499"/>
    <mergeCell ref="I497:R497"/>
    <mergeCell ref="A283:Z283"/>
    <mergeCell ref="A277:Z277"/>
    <mergeCell ref="D446:E446"/>
    <mergeCell ref="P44:V44"/>
    <mergeCell ref="H5:M5"/>
    <mergeCell ref="P31:V31"/>
    <mergeCell ref="D212:E212"/>
    <mergeCell ref="P225:T225"/>
    <mergeCell ref="D317:E317"/>
    <mergeCell ref="A341:Z341"/>
    <mergeCell ref="D6:M6"/>
    <mergeCell ref="A456:Z456"/>
    <mergeCell ref="P461:T461"/>
    <mergeCell ref="D304:E304"/>
    <mergeCell ref="Y497:Z497"/>
    <mergeCell ref="P175:T175"/>
    <mergeCell ref="A85:Z85"/>
    <mergeCell ref="D143:E143"/>
    <mergeCell ref="A278:Z278"/>
    <mergeCell ref="P460:T460"/>
    <mergeCell ref="P227:T227"/>
    <mergeCell ref="P398:T398"/>
    <mergeCell ref="P487:T487"/>
    <mergeCell ref="D153:E153"/>
    <mergeCell ref="A288:Z288"/>
    <mergeCell ref="P318:T318"/>
    <mergeCell ref="V6:W9"/>
    <mergeCell ref="P256:T256"/>
    <mergeCell ref="D199:E199"/>
    <mergeCell ref="P109:T109"/>
    <mergeCell ref="A59:Z59"/>
    <mergeCell ref="D364:E364"/>
    <mergeCell ref="D186:E186"/>
    <mergeCell ref="P274:T274"/>
    <mergeCell ref="P345:T345"/>
    <mergeCell ref="P22:T22"/>
    <mergeCell ref="P40:T40"/>
    <mergeCell ref="D428:E428"/>
    <mergeCell ref="P236:V236"/>
    <mergeCell ref="P257:T257"/>
    <mergeCell ref="P80:T80"/>
    <mergeCell ref="Z17:Z18"/>
    <mergeCell ref="P173:V173"/>
    <mergeCell ref="A172:O173"/>
    <mergeCell ref="P177:T177"/>
    <mergeCell ref="G17:G18"/>
    <mergeCell ref="H10:M10"/>
    <mergeCell ref="AA17:AA18"/>
    <mergeCell ref="P212:T212"/>
    <mergeCell ref="AC17:AC18"/>
    <mergeCell ref="P108:T108"/>
    <mergeCell ref="P279:T279"/>
    <mergeCell ref="A224:Z224"/>
    <mergeCell ref="D393:E393"/>
    <mergeCell ref="A420:Z420"/>
    <mergeCell ref="A104:O105"/>
    <mergeCell ref="A235:O236"/>
    <mergeCell ref="AB17:AB18"/>
    <mergeCell ref="P57:V57"/>
    <mergeCell ref="D80:E80"/>
    <mergeCell ref="P46:T46"/>
    <mergeCell ref="P240:V240"/>
    <mergeCell ref="P41:T41"/>
    <mergeCell ref="D22:E22"/>
    <mergeCell ref="A35:O36"/>
    <mergeCell ref="P301:T301"/>
    <mergeCell ref="P34:T34"/>
    <mergeCell ref="D86:E86"/>
    <mergeCell ref="P214:T214"/>
    <mergeCell ref="D257:E257"/>
    <mergeCell ref="H17:H18"/>
    <mergeCell ref="A146:Z146"/>
    <mergeCell ref="P388:T388"/>
    <mergeCell ref="D198:E198"/>
    <mergeCell ref="P459:T459"/>
    <mergeCell ref="P104:V104"/>
    <mergeCell ref="P275:V275"/>
    <mergeCell ref="D427:E427"/>
    <mergeCell ref="P27:T27"/>
    <mergeCell ref="D75:E75"/>
    <mergeCell ref="P325:T325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A435:Z435"/>
    <mergeCell ref="D213:E213"/>
    <mergeCell ref="A400:O401"/>
    <mergeCell ref="D374:E374"/>
    <mergeCell ref="P232:T232"/>
    <mergeCell ref="P159:T159"/>
    <mergeCell ref="P330:T330"/>
    <mergeCell ref="D267:E267"/>
    <mergeCell ref="D438:E438"/>
    <mergeCell ref="D425:E425"/>
    <mergeCell ref="D359:E359"/>
    <mergeCell ref="A486:Z486"/>
    <mergeCell ref="P483:V483"/>
    <mergeCell ref="P472:T472"/>
    <mergeCell ref="A457:Z457"/>
    <mergeCell ref="J9:M9"/>
    <mergeCell ref="D348:E348"/>
    <mergeCell ref="D62:E62"/>
    <mergeCell ref="P141:T141"/>
    <mergeCell ref="P454:V454"/>
    <mergeCell ref="D56:E56"/>
    <mergeCell ref="Q498:Q499"/>
    <mergeCell ref="P233:T233"/>
    <mergeCell ref="D176:E176"/>
    <mergeCell ref="P304:T304"/>
    <mergeCell ref="D114:E114"/>
    <mergeCell ref="P155:V155"/>
    <mergeCell ref="A154:O155"/>
    <mergeCell ref="D347:E347"/>
    <mergeCell ref="S498:S499"/>
    <mergeCell ref="P143:T143"/>
    <mergeCell ref="P248:T248"/>
    <mergeCell ref="D51:E51"/>
    <mergeCell ref="A365:O366"/>
    <mergeCell ref="D349:E349"/>
    <mergeCell ref="P477:T477"/>
    <mergeCell ref="A38:Z38"/>
    <mergeCell ref="P455:V455"/>
    <mergeCell ref="A454:O455"/>
    <mergeCell ref="R498:R499"/>
    <mergeCell ref="P313:V313"/>
    <mergeCell ref="P58:V58"/>
    <mergeCell ref="A13:M13"/>
    <mergeCell ref="P380:T380"/>
    <mergeCell ref="A119:Z119"/>
    <mergeCell ref="P244:V244"/>
    <mergeCell ref="D61:E61"/>
    <mergeCell ref="P115:T115"/>
    <mergeCell ref="A367:Z367"/>
    <mergeCell ref="A15:M15"/>
    <mergeCell ref="P238:T238"/>
    <mergeCell ref="D346:E346"/>
    <mergeCell ref="P229:T229"/>
    <mergeCell ref="A419:Z419"/>
    <mergeCell ref="D477:E477"/>
    <mergeCell ref="D125:E125"/>
    <mergeCell ref="P375:T375"/>
    <mergeCell ref="P446:T446"/>
    <mergeCell ref="P207:T207"/>
    <mergeCell ref="P172:V172"/>
    <mergeCell ref="P299:T299"/>
    <mergeCell ref="P150:V150"/>
    <mergeCell ref="P221:V221"/>
    <mergeCell ref="T6:U9"/>
    <mergeCell ref="P425:T425"/>
    <mergeCell ref="P319:V319"/>
    <mergeCell ref="Q10:R10"/>
    <mergeCell ref="D41:E41"/>
    <mergeCell ref="A490:O495"/>
    <mergeCell ref="A37:Z37"/>
    <mergeCell ref="P320:V320"/>
    <mergeCell ref="P314:V314"/>
    <mergeCell ref="A139:Z139"/>
    <mergeCell ref="P387:T387"/>
    <mergeCell ref="D422:E422"/>
    <mergeCell ref="D74:E74"/>
    <mergeCell ref="P87:T87"/>
    <mergeCell ref="D130:E130"/>
    <mergeCell ref="D68:E68"/>
    <mergeCell ref="P151:V151"/>
    <mergeCell ref="D201:E201"/>
    <mergeCell ref="A204:O205"/>
    <mergeCell ref="P449:V449"/>
    <mergeCell ref="P451:T451"/>
    <mergeCell ref="D424:E424"/>
    <mergeCell ref="A285:O286"/>
    <mergeCell ref="P322:T322"/>
    <mergeCell ref="T5:U5"/>
    <mergeCell ref="P76:T76"/>
    <mergeCell ref="G498:G499"/>
    <mergeCell ref="V5:W5"/>
    <mergeCell ref="P203:T203"/>
    <mergeCell ref="D46:E46"/>
    <mergeCell ref="D246:E246"/>
    <mergeCell ref="P374:T374"/>
    <mergeCell ref="D40:E40"/>
    <mergeCell ref="I498:I499"/>
    <mergeCell ref="D233:E233"/>
    <mergeCell ref="A295:O296"/>
    <mergeCell ref="D338:E338"/>
    <mergeCell ref="D409:E409"/>
    <mergeCell ref="Q8:R8"/>
    <mergeCell ref="P311:T311"/>
    <mergeCell ref="P267:T267"/>
    <mergeCell ref="P438:T438"/>
    <mergeCell ref="D248:E248"/>
    <mergeCell ref="D219:E219"/>
    <mergeCell ref="D444:E444"/>
    <mergeCell ref="P83:V83"/>
    <mergeCell ref="A79:Z79"/>
    <mergeCell ref="A82:O83"/>
    <mergeCell ref="A12:M12"/>
    <mergeCell ref="A180:Z180"/>
    <mergeCell ref="D487:E487"/>
    <mergeCell ref="P74:T74"/>
    <mergeCell ref="P243:V243"/>
    <mergeCell ref="A19:Z19"/>
    <mergeCell ref="A190:Z190"/>
    <mergeCell ref="P310:T310"/>
    <mergeCell ref="A14:M14"/>
    <mergeCell ref="D109:E109"/>
    <mergeCell ref="A160:O161"/>
    <mergeCell ref="P163:T163"/>
    <mergeCell ref="D280:E280"/>
    <mergeCell ref="A353:Z353"/>
    <mergeCell ref="D345:E345"/>
    <mergeCell ref="P424:T424"/>
    <mergeCell ref="D467:E467"/>
    <mergeCell ref="A480:Z480"/>
    <mergeCell ref="P211:T211"/>
    <mergeCell ref="D399:E399"/>
    <mergeCell ref="A439:O440"/>
    <mergeCell ref="P309:T309"/>
    <mergeCell ref="P88:T88"/>
    <mergeCell ref="P51:T51"/>
    <mergeCell ref="D52:E52"/>
    <mergeCell ref="D350:E350"/>
    <mergeCell ref="P110:V110"/>
    <mergeCell ref="A162:Z162"/>
    <mergeCell ref="D27:E27"/>
    <mergeCell ref="D325:E325"/>
    <mergeCell ref="P208:T208"/>
    <mergeCell ref="P15:T16"/>
    <mergeCell ref="A132:O133"/>
    <mergeCell ref="D116:E116"/>
    <mergeCell ref="P219:T219"/>
    <mergeCell ref="A275:O276"/>
    <mergeCell ref="A335:Z335"/>
    <mergeCell ref="A69:O70"/>
    <mergeCell ref="P272:T272"/>
    <mergeCell ref="P210:T210"/>
    <mergeCell ref="P308:T308"/>
    <mergeCell ref="D93:E93"/>
    <mergeCell ref="D264:E264"/>
    <mergeCell ref="D220:E220"/>
    <mergeCell ref="A195:Z195"/>
    <mergeCell ref="A253:Z253"/>
    <mergeCell ref="P26:T26"/>
    <mergeCell ref="P153:T153"/>
    <mergeCell ref="A483:O484"/>
    <mergeCell ref="P82:V82"/>
    <mergeCell ref="P204:V204"/>
    <mergeCell ref="A134:Z134"/>
    <mergeCell ref="P440:V440"/>
    <mergeCell ref="P303:T303"/>
    <mergeCell ref="D330:E330"/>
    <mergeCell ref="A421:Z421"/>
    <mergeCell ref="A98:Z98"/>
    <mergeCell ref="P306:V306"/>
    <mergeCell ref="D398:E398"/>
    <mergeCell ref="P439:V439"/>
    <mergeCell ref="D460:E460"/>
    <mergeCell ref="P433:V433"/>
    <mergeCell ref="D416:E416"/>
    <mergeCell ref="P427:T427"/>
    <mergeCell ref="D391:E391"/>
    <mergeCell ref="P484:V484"/>
    <mergeCell ref="P434:V434"/>
    <mergeCell ref="A433:O434"/>
    <mergeCell ref="P324:T324"/>
    <mergeCell ref="P326:V326"/>
    <mergeCell ref="P393:T393"/>
    <mergeCell ref="D203:E203"/>
    <mergeCell ref="P491:V491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166:E166"/>
    <mergeCell ref="D337:E337"/>
    <mergeCell ref="P128:V128"/>
    <mergeCell ref="A17:A18"/>
    <mergeCell ref="K17:K18"/>
    <mergeCell ref="P300:T300"/>
    <mergeCell ref="C17:C18"/>
    <mergeCell ref="P431:T431"/>
    <mergeCell ref="D103:E103"/>
    <mergeCell ref="A488:O489"/>
    <mergeCell ref="D230:E230"/>
    <mergeCell ref="D168:E168"/>
    <mergeCell ref="D466:E466"/>
    <mergeCell ref="K498:K499"/>
    <mergeCell ref="D453:E453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P167:T167"/>
    <mergeCell ref="D324:E324"/>
    <mergeCell ref="P55:T55"/>
    <mergeCell ref="D115:E115"/>
    <mergeCell ref="D311:E311"/>
    <mergeCell ref="P417:V417"/>
    <mergeCell ref="Q12:R12"/>
    <mergeCell ref="P280:T280"/>
    <mergeCell ref="P169:T169"/>
    <mergeCell ref="P411:T411"/>
    <mergeCell ref="D388:E388"/>
    <mergeCell ref="P442:T442"/>
    <mergeCell ref="P467:T467"/>
    <mergeCell ref="P489:V489"/>
    <mergeCell ref="Q9:R9"/>
    <mergeCell ref="P463:V463"/>
    <mergeCell ref="P312:T312"/>
    <mergeCell ref="D451:E451"/>
    <mergeCell ref="D255:E255"/>
    <mergeCell ref="P36:V36"/>
    <mergeCell ref="P478:V478"/>
    <mergeCell ref="Q11:R11"/>
    <mergeCell ref="D322:E322"/>
    <mergeCell ref="P183:V183"/>
    <mergeCell ref="A43:O44"/>
    <mergeCell ref="P246:T246"/>
    <mergeCell ref="P133:V133"/>
    <mergeCell ref="P127:V127"/>
    <mergeCell ref="A123:Z123"/>
    <mergeCell ref="D390:E390"/>
    <mergeCell ref="P66:T66"/>
    <mergeCell ref="D9:E9"/>
    <mergeCell ref="P197:T197"/>
    <mergeCell ref="F9:G9"/>
    <mergeCell ref="P53:T53"/>
    <mergeCell ref="D167:E167"/>
    <mergeCell ref="P289:T289"/>
    <mergeCell ref="P422:T422"/>
    <mergeCell ref="D369:E369"/>
    <mergeCell ref="A182:O183"/>
    <mergeCell ref="P52:T52"/>
    <mergeCell ref="P423:T423"/>
    <mergeCell ref="D375:E375"/>
    <mergeCell ref="P350:T350"/>
    <mergeCell ref="P429:T429"/>
    <mergeCell ref="P481:T481"/>
    <mergeCell ref="I17:I18"/>
    <mergeCell ref="D141:E141"/>
    <mergeCell ref="D135:E135"/>
    <mergeCell ref="A319:O320"/>
    <mergeCell ref="A417:O418"/>
    <mergeCell ref="P470:V470"/>
    <mergeCell ref="D72:E72"/>
    <mergeCell ref="P295:V295"/>
    <mergeCell ref="P178:V178"/>
    <mergeCell ref="P276:V276"/>
    <mergeCell ref="D232:E232"/>
    <mergeCell ref="A263:Z263"/>
    <mergeCell ref="P264:T264"/>
    <mergeCell ref="P68:T68"/>
    <mergeCell ref="A356:O357"/>
    <mergeCell ref="D169:E169"/>
    <mergeCell ref="D1:F1"/>
    <mergeCell ref="P466:T466"/>
    <mergeCell ref="A71:Z71"/>
    <mergeCell ref="P488:V488"/>
    <mergeCell ref="P111:V111"/>
    <mergeCell ref="P282:V282"/>
    <mergeCell ref="A307:Z307"/>
    <mergeCell ref="J17:J18"/>
    <mergeCell ref="L17:L18"/>
    <mergeCell ref="A184:Z184"/>
    <mergeCell ref="P48:V48"/>
    <mergeCell ref="P255:T255"/>
    <mergeCell ref="P426:T426"/>
    <mergeCell ref="A342:Z342"/>
    <mergeCell ref="A407:Z407"/>
    <mergeCell ref="P192:T192"/>
    <mergeCell ref="P428:T428"/>
    <mergeCell ref="D100:E100"/>
    <mergeCell ref="P113:T113"/>
    <mergeCell ref="P284:T284"/>
    <mergeCell ref="P17:T18"/>
    <mergeCell ref="A471:Z471"/>
    <mergeCell ref="P250:T250"/>
    <mergeCell ref="D329:E329"/>
    <mergeCell ref="A45:Z45"/>
    <mergeCell ref="A287:Z287"/>
    <mergeCell ref="A343:Z343"/>
    <mergeCell ref="A458:Z458"/>
    <mergeCell ref="P35:V35"/>
    <mergeCell ref="P333:V333"/>
    <mergeCell ref="P273:T273"/>
    <mergeCell ref="D316:E316"/>
    <mergeCell ref="A218:Z218"/>
    <mergeCell ref="D272:E272"/>
    <mergeCell ref="D387:E387"/>
    <mergeCell ref="D210:E210"/>
    <mergeCell ref="D443:E443"/>
    <mergeCell ref="D308:E308"/>
    <mergeCell ref="D87:E87"/>
    <mergeCell ref="P166:T166"/>
    <mergeCell ref="D147:E147"/>
    <mergeCell ref="P188:V188"/>
    <mergeCell ref="D209:E209"/>
    <mergeCell ref="D274:E274"/>
    <mergeCell ref="P337:T337"/>
    <mergeCell ref="D301:E301"/>
    <mergeCell ref="D380:E380"/>
    <mergeCell ref="P116:T116"/>
    <mergeCell ref="A47:O48"/>
    <mergeCell ref="A96:O97"/>
    <mergeCell ref="D354:E354"/>
    <mergeCell ref="P482:T482"/>
    <mergeCell ref="A332:O333"/>
    <mergeCell ref="P475:V475"/>
    <mergeCell ref="U498:U499"/>
    <mergeCell ref="W498:W499"/>
    <mergeCell ref="P269:V269"/>
    <mergeCell ref="D445:E445"/>
    <mergeCell ref="P103:T103"/>
    <mergeCell ref="P230:T230"/>
    <mergeCell ref="A469:O470"/>
    <mergeCell ref="P168:T168"/>
    <mergeCell ref="D211:E211"/>
    <mergeCell ref="B498:B499"/>
    <mergeCell ref="P490:V490"/>
    <mergeCell ref="D229:E229"/>
    <mergeCell ref="A402:Z402"/>
    <mergeCell ref="P131:T131"/>
    <mergeCell ref="D108:E108"/>
    <mergeCell ref="A117:O118"/>
    <mergeCell ref="P187:T187"/>
    <mergeCell ref="P258:T258"/>
    <mergeCell ref="H1:Q1"/>
    <mergeCell ref="A448:O449"/>
    <mergeCell ref="A99:Z99"/>
    <mergeCell ref="A397:Z397"/>
    <mergeCell ref="D214:E214"/>
    <mergeCell ref="P222:V222"/>
    <mergeCell ref="P193:V193"/>
    <mergeCell ref="D284:E284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A239:O240"/>
    <mergeCell ref="P242:T242"/>
    <mergeCell ref="P340:V340"/>
    <mergeCell ref="D67:E67"/>
    <mergeCell ref="D5:E5"/>
    <mergeCell ref="A140:Z140"/>
    <mergeCell ref="D303:E303"/>
    <mergeCell ref="P42:T42"/>
    <mergeCell ref="D7:M7"/>
    <mergeCell ref="A373:Z373"/>
    <mergeCell ref="A405:O406"/>
    <mergeCell ref="P92:T92"/>
    <mergeCell ref="A152:Z152"/>
    <mergeCell ref="P327:V327"/>
    <mergeCell ref="P394:T394"/>
    <mergeCell ref="A450:Z450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D208:E208"/>
    <mergeCell ref="D8:M8"/>
    <mergeCell ref="D379:E379"/>
    <mergeCell ref="D300:E300"/>
    <mergeCell ref="P329:T329"/>
    <mergeCell ref="P118:V118"/>
    <mergeCell ref="P251:V251"/>
    <mergeCell ref="A241:Z241"/>
    <mergeCell ref="W17:W18"/>
    <mergeCell ref="A50:Z50"/>
    <mergeCell ref="P96:V96"/>
    <mergeCell ref="P445:T445"/>
    <mergeCell ref="P90:V90"/>
    <mergeCell ref="P261:V261"/>
    <mergeCell ref="P161:V161"/>
    <mergeCell ref="P217:V217"/>
    <mergeCell ref="P332:V332"/>
    <mergeCell ref="A384:Z384"/>
    <mergeCell ref="A376:O377"/>
    <mergeCell ref="P234:T234"/>
    <mergeCell ref="P154:V154"/>
    <mergeCell ref="A321:Z321"/>
    <mergeCell ref="D142:E142"/>
    <mergeCell ref="P95:T95"/>
    <mergeCell ref="P266:T266"/>
    <mergeCell ref="P331:T331"/>
    <mergeCell ref="P182:V182"/>
    <mergeCell ref="D290:E290"/>
    <mergeCell ref="D94:E94"/>
    <mergeCell ref="P396:V396"/>
    <mergeCell ref="P259:T259"/>
    <mergeCell ref="A395:O396"/>
    <mergeCell ref="D66:E66"/>
    <mergeCell ref="P316:T316"/>
    <mergeCell ref="D126:E126"/>
    <mergeCell ref="P443:T443"/>
    <mergeCell ref="D197:E197"/>
    <mergeCell ref="T498:T499"/>
    <mergeCell ref="D53:E53"/>
    <mergeCell ref="A84:Z84"/>
    <mergeCell ref="D289:E289"/>
    <mergeCell ref="D411:E411"/>
    <mergeCell ref="D482:E482"/>
    <mergeCell ref="P395:V395"/>
    <mergeCell ref="P209:T209"/>
    <mergeCell ref="C497:H497"/>
    <mergeCell ref="P147:T147"/>
    <mergeCell ref="A385:Z385"/>
    <mergeCell ref="A193:O194"/>
    <mergeCell ref="A498:A499"/>
    <mergeCell ref="P473:T473"/>
    <mergeCell ref="S497:T497"/>
    <mergeCell ref="V498:V499"/>
    <mergeCell ref="P453:T453"/>
    <mergeCell ref="A474:O475"/>
    <mergeCell ref="P148:T148"/>
    <mergeCell ref="R1:T1"/>
    <mergeCell ref="P28:T28"/>
    <mergeCell ref="A351:O352"/>
    <mergeCell ref="P392:T392"/>
    <mergeCell ref="P215:T215"/>
    <mergeCell ref="P386:T386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179:V179"/>
    <mergeCell ref="P290:T290"/>
    <mergeCell ref="P377:V377"/>
    <mergeCell ref="A63:O64"/>
    <mergeCell ref="B17:B18"/>
    <mergeCell ref="A77:O78"/>
    <mergeCell ref="D131:E131"/>
    <mergeCell ref="P235:V235"/>
    <mergeCell ref="D258:E258"/>
    <mergeCell ref="A358:Z358"/>
    <mergeCell ref="H9:I9"/>
    <mergeCell ref="A49:Z49"/>
    <mergeCell ref="P24:V24"/>
    <mergeCell ref="P89:V89"/>
    <mergeCell ref="P260:V260"/>
    <mergeCell ref="P389:T389"/>
    <mergeCell ref="A334:Z334"/>
    <mergeCell ref="A383:Z383"/>
    <mergeCell ref="P220:T220"/>
    <mergeCell ref="A65:Z65"/>
    <mergeCell ref="D312:E312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D360:E360"/>
    <mergeCell ref="D473:E473"/>
    <mergeCell ref="D60:E60"/>
    <mergeCell ref="P73:T73"/>
    <mergeCell ref="D187:E187"/>
    <mergeCell ref="P437:T437"/>
    <mergeCell ref="A361:O362"/>
    <mergeCell ref="P231:T231"/>
    <mergeCell ref="D423:E423"/>
    <mergeCell ref="P302:T302"/>
    <mergeCell ref="D472:E472"/>
    <mergeCell ref="D410:E410"/>
    <mergeCell ref="A270:Z270"/>
    <mergeCell ref="A441:Z441"/>
    <mergeCell ref="A368:Z368"/>
    <mergeCell ref="P391:T391"/>
    <mergeCell ref="D426:E426"/>
    <mergeCell ref="P464:V464"/>
    <mergeCell ref="P452:T452"/>
    <mergeCell ref="P448:V448"/>
    <mergeCell ref="P404:T404"/>
    <mergeCell ref="A124:Z124"/>
    <mergeCell ref="D431:E431"/>
    <mergeCell ref="P170:T170"/>
    <mergeCell ref="P468:T4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0:X41 X52 X56 X62 X86 X88 X100 X102 X116 X120 X163 X165 X167 X169 X196:X199 X201:X203 X209:X210 X212 X214:X215 X219:X220 X233 X273:X274 X302 X304 X316:X317 X324 X337:X338 X344:X347 X354 X390 X422 X424 X427 X443:X444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756</v>
      </c>
      <c r="H1" s="52"/>
    </row>
    <row r="3" spans="2:8" x14ac:dyDescent="0.2">
      <c r="B3" s="47" t="s">
        <v>757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758</v>
      </c>
      <c r="D6" s="47" t="s">
        <v>759</v>
      </c>
      <c r="E6" s="47"/>
    </row>
    <row r="8" spans="2:8" x14ac:dyDescent="0.2">
      <c r="B8" s="47" t="s">
        <v>19</v>
      </c>
      <c r="C8" s="47" t="s">
        <v>758</v>
      </c>
      <c r="D8" s="47"/>
      <c r="E8" s="47"/>
    </row>
    <row r="10" spans="2:8" x14ac:dyDescent="0.2">
      <c r="B10" s="47" t="s">
        <v>760</v>
      </c>
      <c r="C10" s="47"/>
      <c r="D10" s="47"/>
      <c r="E10" s="47"/>
    </row>
    <row r="11" spans="2:8" x14ac:dyDescent="0.2">
      <c r="B11" s="47" t="s">
        <v>761</v>
      </c>
      <c r="C11" s="47"/>
      <c r="D11" s="47"/>
      <c r="E11" s="47"/>
    </row>
    <row r="12" spans="2:8" x14ac:dyDescent="0.2">
      <c r="B12" s="47" t="s">
        <v>762</v>
      </c>
      <c r="C12" s="47"/>
      <c r="D12" s="47"/>
      <c r="E12" s="47"/>
    </row>
    <row r="13" spans="2:8" x14ac:dyDescent="0.2">
      <c r="B13" s="47" t="s">
        <v>763</v>
      </c>
      <c r="C13" s="47"/>
      <c r="D13" s="47"/>
      <c r="E13" s="47"/>
    </row>
    <row r="14" spans="2:8" x14ac:dyDescent="0.2">
      <c r="B14" s="47" t="s">
        <v>764</v>
      </c>
      <c r="C14" s="47"/>
      <c r="D14" s="47"/>
      <c r="E14" s="47"/>
    </row>
    <row r="15" spans="2:8" x14ac:dyDescent="0.2">
      <c r="B15" s="47" t="s">
        <v>765</v>
      </c>
      <c r="C15" s="47"/>
      <c r="D15" s="47"/>
      <c r="E15" s="47"/>
    </row>
    <row r="16" spans="2:8" x14ac:dyDescent="0.2">
      <c r="B16" s="47" t="s">
        <v>766</v>
      </c>
      <c r="C16" s="47"/>
      <c r="D16" s="47"/>
      <c r="E16" s="47"/>
    </row>
    <row r="17" spans="2:5" x14ac:dyDescent="0.2">
      <c r="B17" s="47" t="s">
        <v>767</v>
      </c>
      <c r="C17" s="47"/>
      <c r="D17" s="47"/>
      <c r="E17" s="47"/>
    </row>
    <row r="18" spans="2:5" x14ac:dyDescent="0.2">
      <c r="B18" s="47" t="s">
        <v>768</v>
      </c>
      <c r="C18" s="47"/>
      <c r="D18" s="47"/>
      <c r="E18" s="47"/>
    </row>
    <row r="19" spans="2:5" x14ac:dyDescent="0.2">
      <c r="B19" s="47" t="s">
        <v>769</v>
      </c>
      <c r="C19" s="47"/>
      <c r="D19" s="47"/>
      <c r="E19" s="47"/>
    </row>
    <row r="20" spans="2:5" x14ac:dyDescent="0.2">
      <c r="B20" s="47" t="s">
        <v>770</v>
      </c>
      <c r="C20" s="47"/>
      <c r="D20" s="47"/>
      <c r="E20" s="47"/>
    </row>
  </sheetData>
  <sheetProtection algorithmName="SHA-512" hashValue="6NESjbYWHvvfHGcllAcuJJGZsuyFXxZeB37KE5HyYZZBNHSvwfVPKNsqDI48egfi9c5uSTsFPB9mC+Ij4Emb4w==" saltValue="qCdsIOoibTmhhdClSC3X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2025-10-30T06:06:45Z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