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A89D15-ED57-4A7A-9ED5-2C84F10CB3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Z213" i="1" s="1"/>
  <c r="Y210" i="1"/>
  <c r="P210" i="1"/>
  <c r="X208" i="1"/>
  <c r="X207" i="1"/>
  <c r="BO206" i="1"/>
  <c r="BM206" i="1"/>
  <c r="Z206" i="1"/>
  <c r="Z207" i="1" s="1"/>
  <c r="Y206" i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P180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Z114" i="1" s="1"/>
  <c r="Y113" i="1"/>
  <c r="Y114" i="1" s="1"/>
  <c r="P113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Y73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Z46" i="1" s="1"/>
  <c r="Y42" i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83" i="1"/>
  <c r="Y94" i="1"/>
  <c r="BN88" i="1"/>
  <c r="BN90" i="1"/>
  <c r="BN92" i="1"/>
  <c r="Y99" i="1"/>
  <c r="Y110" i="1"/>
  <c r="Z110" i="1"/>
  <c r="BN104" i="1"/>
  <c r="BN106" i="1"/>
  <c r="BN108" i="1"/>
  <c r="Z124" i="1"/>
  <c r="Z130" i="1"/>
  <c r="BN128" i="1"/>
  <c r="Z136" i="1"/>
  <c r="BN140" i="1"/>
  <c r="BP140" i="1"/>
  <c r="Y141" i="1"/>
  <c r="BN145" i="1"/>
  <c r="BP145" i="1"/>
  <c r="Y146" i="1"/>
  <c r="Z163" i="1"/>
  <c r="Z171" i="1"/>
  <c r="BN168" i="1"/>
  <c r="BN170" i="1"/>
  <c r="BN185" i="1"/>
  <c r="BN187" i="1"/>
  <c r="Y198" i="1"/>
  <c r="Y214" i="1"/>
  <c r="Y261" i="1"/>
  <c r="X276" i="1"/>
  <c r="X278" i="1" s="1"/>
  <c r="X279" i="1"/>
  <c r="Y31" i="1"/>
  <c r="Z31" i="1"/>
  <c r="BN29" i="1"/>
  <c r="Y47" i="1"/>
  <c r="BN43" i="1"/>
  <c r="BN45" i="1"/>
  <c r="X275" i="1"/>
  <c r="Y60" i="1"/>
  <c r="Y66" i="1"/>
  <c r="Z66" i="1"/>
  <c r="BN64" i="1"/>
  <c r="Z72" i="1"/>
  <c r="BN76" i="1"/>
  <c r="BP76" i="1"/>
  <c r="Y77" i="1"/>
  <c r="Z83" i="1"/>
  <c r="BN81" i="1"/>
  <c r="BP81" i="1"/>
  <c r="Z93" i="1"/>
  <c r="Z99" i="1"/>
  <c r="BN97" i="1"/>
  <c r="BP97" i="1"/>
  <c r="Y125" i="1"/>
  <c r="BN123" i="1"/>
  <c r="Y130" i="1"/>
  <c r="Y137" i="1"/>
  <c r="BN135" i="1"/>
  <c r="BN162" i="1"/>
  <c r="Y172" i="1"/>
  <c r="Z188" i="1"/>
  <c r="Z197" i="1"/>
  <c r="BN192" i="1"/>
  <c r="BP192" i="1"/>
  <c r="BN194" i="1"/>
  <c r="BN196" i="1"/>
  <c r="BN211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H9" i="1"/>
  <c r="A10" i="1"/>
  <c r="Y24" i="1"/>
  <c r="Y32" i="1"/>
  <c r="Y39" i="1"/>
  <c r="Y46" i="1"/>
  <c r="Y61" i="1"/>
  <c r="Y67" i="1"/>
  <c r="Y72" i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9" i="1" l="1"/>
  <c r="Y277" i="1"/>
  <c r="Y276" i="1"/>
  <c r="Y275" i="1"/>
  <c r="Y278" i="1" l="1"/>
  <c r="A288" i="1" s="1"/>
  <c r="C288" i="1"/>
  <c r="B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<sst xmlns="http://schemas.openxmlformats.org/spreadsheetml/2006/main" count="1239" uniqueCount="399">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</sst>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34" t="s">
        <v>0</v>
      </c>
      <c r="E1" s="283"/>
      <c r="F1" s="283"/>
      <c r="G1" s="12" t="s">
        <v>1</v>
      </c>
      <c r="H1" s="334" t="s">
        <v>2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3</v>
      </c>
      <c r="S1" s="283"/>
      <c r="T1" s="2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67" t="s">
        <v>8</v>
      </c>
      <c r="B5" s="324"/>
      <c r="C5" s="325"/>
      <c r="D5" s="341"/>
      <c r="E5" s="342"/>
      <c r="F5" s="448" t="s">
        <v>9</v>
      </c>
      <c r="G5" s="325"/>
      <c r="H5" s="341" t="s">
        <v>398</v>
      </c>
      <c r="I5" s="414"/>
      <c r="J5" s="414"/>
      <c r="K5" s="414"/>
      <c r="L5" s="414"/>
      <c r="M5" s="342"/>
      <c r="N5" s="61"/>
      <c r="P5" s="24" t="s">
        <v>10</v>
      </c>
      <c r="Q5" s="452">
        <v>45962</v>
      </c>
      <c r="R5" s="331"/>
      <c r="T5" s="380" t="s">
        <v>11</v>
      </c>
      <c r="U5" s="381"/>
      <c r="V5" s="383" t="s">
        <v>12</v>
      </c>
      <c r="W5" s="331"/>
      <c r="AB5" s="51"/>
      <c r="AC5" s="51"/>
      <c r="AD5" s="51"/>
      <c r="AE5" s="51"/>
    </row>
    <row r="6" spans="1:32" s="264" customFormat="1" ht="24" customHeight="1" x14ac:dyDescent="0.2">
      <c r="A6" s="367" t="s">
        <v>13</v>
      </c>
      <c r="B6" s="324"/>
      <c r="C6" s="325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31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Суббота</v>
      </c>
      <c r="R6" s="275"/>
      <c r="T6" s="386" t="s">
        <v>16</v>
      </c>
      <c r="U6" s="381"/>
      <c r="V6" s="300" t="s">
        <v>17</v>
      </c>
      <c r="W6" s="297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0"/>
      <c r="U7" s="381"/>
      <c r="V7" s="301"/>
      <c r="W7" s="302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7"/>
      <c r="C8" s="278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70">
        <v>0.41666666666666669</v>
      </c>
      <c r="R8" s="312"/>
      <c r="T8" s="280"/>
      <c r="U8" s="381"/>
      <c r="V8" s="301"/>
      <c r="W8" s="302"/>
      <c r="AB8" s="51"/>
      <c r="AC8" s="51"/>
      <c r="AD8" s="51"/>
      <c r="AE8" s="51"/>
    </row>
    <row r="9" spans="1:32" s="264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77"/>
      <c r="E9" s="294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93" t="str">
        <f>IF(AND($A$9="Тип доверенности/получателя при получении в адресе перегруза:",$D$9="Разовая доверенность"),"Введите ФИО","")</f>
        <v/>
      </c>
      <c r="I9" s="294"/>
      <c r="J9" s="2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4"/>
      <c r="L9" s="294"/>
      <c r="M9" s="294"/>
      <c r="N9" s="262"/>
      <c r="P9" s="26" t="s">
        <v>21</v>
      </c>
      <c r="Q9" s="328"/>
      <c r="R9" s="329"/>
      <c r="T9" s="280"/>
      <c r="U9" s="381"/>
      <c r="V9" s="303"/>
      <c r="W9" s="304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77"/>
      <c r="E10" s="294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7" t="str">
        <f>IFERROR(VLOOKUP($D$10,Proxy,2,FALSE),"")</f>
        <v/>
      </c>
      <c r="I10" s="280"/>
      <c r="J10" s="280"/>
      <c r="K10" s="280"/>
      <c r="L10" s="280"/>
      <c r="M10" s="280"/>
      <c r="N10" s="263"/>
      <c r="P10" s="26" t="s">
        <v>22</v>
      </c>
      <c r="Q10" s="387"/>
      <c r="R10" s="388"/>
      <c r="U10" s="24" t="s">
        <v>23</v>
      </c>
      <c r="V10" s="296" t="s">
        <v>24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0"/>
      <c r="R11" s="331"/>
      <c r="U11" s="24" t="s">
        <v>27</v>
      </c>
      <c r="V11" s="422" t="s">
        <v>28</v>
      </c>
      <c r="W11" s="32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4" t="s">
        <v>29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5"/>
      <c r="N12" s="65"/>
      <c r="P12" s="24" t="s">
        <v>30</v>
      </c>
      <c r="Q12" s="370"/>
      <c r="R12" s="312"/>
      <c r="S12" s="23"/>
      <c r="U12" s="24"/>
      <c r="V12" s="283"/>
      <c r="W12" s="280"/>
      <c r="AB12" s="51"/>
      <c r="AC12" s="51"/>
      <c r="AD12" s="51"/>
      <c r="AE12" s="51"/>
    </row>
    <row r="13" spans="1:32" s="264" customFormat="1" ht="23.25" customHeight="1" x14ac:dyDescent="0.2">
      <c r="A13" s="374" t="s">
        <v>31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5"/>
      <c r="N13" s="65"/>
      <c r="O13" s="26"/>
      <c r="P13" s="26" t="s">
        <v>32</v>
      </c>
      <c r="Q13" s="422"/>
      <c r="R13" s="3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4" t="s">
        <v>33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90" t="s">
        <v>34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5"/>
      <c r="N15" s="66"/>
      <c r="P15" s="378" t="s">
        <v>35</v>
      </c>
      <c r="Q15" s="283"/>
      <c r="R15" s="283"/>
      <c r="S15" s="283"/>
      <c r="T15" s="2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76" t="s">
        <v>38</v>
      </c>
      <c r="D17" s="281" t="s">
        <v>39</v>
      </c>
      <c r="E17" s="352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51"/>
      <c r="R17" s="351"/>
      <c r="S17" s="351"/>
      <c r="T17" s="352"/>
      <c r="U17" s="433" t="s">
        <v>51</v>
      </c>
      <c r="V17" s="325"/>
      <c r="W17" s="281" t="s">
        <v>52</v>
      </c>
      <c r="X17" s="281" t="s">
        <v>53</v>
      </c>
      <c r="Y17" s="434" t="s">
        <v>54</v>
      </c>
      <c r="Z17" s="401" t="s">
        <v>55</v>
      </c>
      <c r="AA17" s="405" t="s">
        <v>56</v>
      </c>
      <c r="AB17" s="405" t="s">
        <v>57</v>
      </c>
      <c r="AC17" s="405" t="s">
        <v>58</v>
      </c>
      <c r="AD17" s="405" t="s">
        <v>59</v>
      </c>
      <c r="AE17" s="443"/>
      <c r="AF17" s="444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53"/>
      <c r="E18" s="355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53"/>
      <c r="Q18" s="354"/>
      <c r="R18" s="354"/>
      <c r="S18" s="354"/>
      <c r="T18" s="355"/>
      <c r="U18" s="70" t="s">
        <v>61</v>
      </c>
      <c r="V18" s="70" t="s">
        <v>62</v>
      </c>
      <c r="W18" s="282"/>
      <c r="X18" s="282"/>
      <c r="Y18" s="435"/>
      <c r="Z18" s="402"/>
      <c r="AA18" s="406"/>
      <c r="AB18" s="406"/>
      <c r="AC18" s="406"/>
      <c r="AD18" s="445"/>
      <c r="AE18" s="446"/>
      <c r="AF18" s="447"/>
      <c r="AG18" s="69"/>
      <c r="BD18" s="68"/>
    </row>
    <row r="19" spans="1:68" ht="27.75" hidden="1" customHeight="1" x14ac:dyDescent="0.2">
      <c r="A19" s="335" t="s">
        <v>63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48"/>
      <c r="AB19" s="48"/>
      <c r="AC19" s="48"/>
    </row>
    <row r="20" spans="1:68" ht="16.5" hidden="1" customHeight="1" x14ac:dyDescent="0.25">
      <c r="A20" s="29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5"/>
      <c r="AB20" s="265"/>
      <c r="AC20" s="265"/>
    </row>
    <row r="21" spans="1:68" ht="14.25" hidden="1" customHeight="1" x14ac:dyDescent="0.25">
      <c r="A21" s="279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5" t="s">
        <v>75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  <c r="AA25" s="48"/>
      <c r="AB25" s="48"/>
      <c r="AC25" s="48"/>
    </row>
    <row r="26" spans="1:68" ht="16.5" hidden="1" customHeight="1" x14ac:dyDescent="0.25">
      <c r="A26" s="29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5"/>
      <c r="AB26" s="265"/>
      <c r="AC26" s="265"/>
    </row>
    <row r="27" spans="1:68" ht="14.25" hidden="1" customHeight="1" x14ac:dyDescent="0.25">
      <c r="A27" s="279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6"/>
      <c r="AB27" s="266"/>
      <c r="AC27" s="266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85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6"/>
      <c r="R30" s="286"/>
      <c r="S30" s="286"/>
      <c r="T30" s="287"/>
      <c r="U30" s="34"/>
      <c r="V30" s="34"/>
      <c r="W30" s="35" t="s">
        <v>70</v>
      </c>
      <c r="X30" s="270">
        <v>0</v>
      </c>
      <c r="Y30" s="27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idden="1" x14ac:dyDescent="0.2">
      <c r="A31" s="289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70</v>
      </c>
      <c r="X31" s="272">
        <f>IFERROR(SUM(X28:X30),"0")</f>
        <v>0</v>
      </c>
      <c r="Y31" s="272">
        <f>IFERROR(SUM(Y28:Y30),"0")</f>
        <v>0</v>
      </c>
      <c r="Z31" s="272">
        <f>IFERROR(IF(Z28="",0,Z28),"0")+IFERROR(IF(Z29="",0,Z29),"0")+IFERROR(IF(Z30="",0,Z30),"0")</f>
        <v>0</v>
      </c>
      <c r="AA31" s="273"/>
      <c r="AB31" s="273"/>
      <c r="AC31" s="273"/>
    </row>
    <row r="32" spans="1:68" hidden="1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90"/>
      <c r="P32" s="276" t="s">
        <v>73</v>
      </c>
      <c r="Q32" s="277"/>
      <c r="R32" s="277"/>
      <c r="S32" s="277"/>
      <c r="T32" s="277"/>
      <c r="U32" s="277"/>
      <c r="V32" s="278"/>
      <c r="W32" s="37" t="s">
        <v>74</v>
      </c>
      <c r="X32" s="272">
        <f>IFERROR(SUMPRODUCT(X28:X30*H28:H30),"0")</f>
        <v>0</v>
      </c>
      <c r="Y32" s="272">
        <f>IFERROR(SUMPRODUCT(Y28:Y30*H28:H30),"0")</f>
        <v>0</v>
      </c>
      <c r="Z32" s="37"/>
      <c r="AA32" s="273"/>
      <c r="AB32" s="273"/>
      <c r="AC32" s="273"/>
    </row>
    <row r="33" spans="1:68" ht="16.5" hidden="1" customHeight="1" x14ac:dyDescent="0.25">
      <c r="A33" s="299" t="s">
        <v>89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5"/>
      <c r="AB33" s="265"/>
      <c r="AC33" s="265"/>
    </row>
    <row r="34" spans="1:68" ht="14.25" hidden="1" customHeight="1" x14ac:dyDescent="0.25">
      <c r="A34" s="279" t="s">
        <v>64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66"/>
      <c r="AB34" s="266"/>
      <c r="AC34" s="266"/>
    </row>
    <row r="35" spans="1:68" ht="27" hidden="1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9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6"/>
      <c r="R37" s="286"/>
      <c r="S37" s="286"/>
      <c r="T37" s="287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89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70</v>
      </c>
      <c r="X38" s="272">
        <f>IFERROR(SUM(X35:X37),"0")</f>
        <v>12</v>
      </c>
      <c r="Y38" s="272">
        <f>IFERROR(SUM(Y35:Y37),"0")</f>
        <v>12</v>
      </c>
      <c r="Z38" s="272">
        <f>IFERROR(IF(Z35="",0,Z35),"0")+IFERROR(IF(Z36="",0,Z36),"0")+IFERROR(IF(Z37="",0,Z37),"0")</f>
        <v>0.186</v>
      </c>
      <c r="AA38" s="273"/>
      <c r="AB38" s="273"/>
      <c r="AC38" s="273"/>
    </row>
    <row r="39" spans="1:68" x14ac:dyDescent="0.2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90"/>
      <c r="P39" s="276" t="s">
        <v>73</v>
      </c>
      <c r="Q39" s="277"/>
      <c r="R39" s="277"/>
      <c r="S39" s="277"/>
      <c r="T39" s="277"/>
      <c r="U39" s="277"/>
      <c r="V39" s="278"/>
      <c r="W39" s="37" t="s">
        <v>74</v>
      </c>
      <c r="X39" s="272">
        <f>IFERROR(SUMPRODUCT(X35:X37*H35:H37),"0")</f>
        <v>67.199999999999989</v>
      </c>
      <c r="Y39" s="272">
        <f>IFERROR(SUMPRODUCT(Y35:Y37*H35:H37),"0")</f>
        <v>67.199999999999989</v>
      </c>
      <c r="Z39" s="37"/>
      <c r="AA39" s="273"/>
      <c r="AB39" s="273"/>
      <c r="AC39" s="273"/>
    </row>
    <row r="40" spans="1:68" ht="16.5" hidden="1" customHeight="1" x14ac:dyDescent="0.25">
      <c r="A40" s="299" t="s">
        <v>99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5"/>
      <c r="AB40" s="265"/>
      <c r="AC40" s="265"/>
    </row>
    <row r="41" spans="1:68" ht="14.25" hidden="1" customHeight="1" x14ac:dyDescent="0.25">
      <c r="A41" s="279" t="s">
        <v>64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66"/>
      <c r="AB41" s="266"/>
      <c r="AC41" s="266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6"/>
      <c r="R45" s="286"/>
      <c r="S45" s="286"/>
      <c r="T45" s="287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289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70</v>
      </c>
      <c r="X46" s="272">
        <f>IFERROR(SUM(X42:X45),"0")</f>
        <v>24</v>
      </c>
      <c r="Y46" s="272">
        <f>IFERROR(SUM(Y42:Y45),"0")</f>
        <v>24</v>
      </c>
      <c r="Z46" s="272">
        <f>IFERROR(IF(Z42="",0,Z42),"0")+IFERROR(IF(Z43="",0,Z43),"0")+IFERROR(IF(Z44="",0,Z44),"0")+IFERROR(IF(Z45="",0,Z45),"0")</f>
        <v>0.372</v>
      </c>
      <c r="AA46" s="273"/>
      <c r="AB46" s="273"/>
      <c r="AC46" s="273"/>
    </row>
    <row r="47" spans="1:68" x14ac:dyDescent="0.2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90"/>
      <c r="P47" s="276" t="s">
        <v>73</v>
      </c>
      <c r="Q47" s="277"/>
      <c r="R47" s="277"/>
      <c r="S47" s="277"/>
      <c r="T47" s="277"/>
      <c r="U47" s="277"/>
      <c r="V47" s="278"/>
      <c r="W47" s="37" t="s">
        <v>74</v>
      </c>
      <c r="X47" s="272">
        <f>IFERROR(SUMPRODUCT(X42:X45*H42:H45),"0")</f>
        <v>168</v>
      </c>
      <c r="Y47" s="272">
        <f>IFERROR(SUMPRODUCT(Y42:Y45*H42:H45),"0")</f>
        <v>168</v>
      </c>
      <c r="Z47" s="37"/>
      <c r="AA47" s="273"/>
      <c r="AB47" s="273"/>
      <c r="AC47" s="273"/>
    </row>
    <row r="48" spans="1:68" ht="16.5" hidden="1" customHeight="1" x14ac:dyDescent="0.25">
      <c r="A48" s="299" t="s">
        <v>110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5"/>
      <c r="AB48" s="265"/>
      <c r="AC48" s="265"/>
    </row>
    <row r="49" spans="1:68" ht="14.25" hidden="1" customHeight="1" x14ac:dyDescent="0.25">
      <c r="A49" s="279" t="s">
        <v>64</v>
      </c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66"/>
      <c r="AB49" s="266"/>
      <c r="AC49" s="266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6"/>
      <c r="R50" s="286"/>
      <c r="S50" s="286"/>
      <c r="T50" s="287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89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90"/>
      <c r="P52" s="276" t="s">
        <v>73</v>
      </c>
      <c r="Q52" s="277"/>
      <c r="R52" s="277"/>
      <c r="S52" s="277"/>
      <c r="T52" s="277"/>
      <c r="U52" s="277"/>
      <c r="V52" s="278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79" t="s">
        <v>77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66"/>
      <c r="AB53" s="266"/>
      <c r="AC53" s="266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6"/>
      <c r="R54" s="286"/>
      <c r="S54" s="286"/>
      <c r="T54" s="287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8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90"/>
      <c r="P56" s="276" t="s">
        <v>73</v>
      </c>
      <c r="Q56" s="277"/>
      <c r="R56" s="277"/>
      <c r="S56" s="277"/>
      <c r="T56" s="277"/>
      <c r="U56" s="277"/>
      <c r="V56" s="278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79" t="s">
        <v>117</v>
      </c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66"/>
      <c r="AB57" s="266"/>
      <c r="AC57" s="266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6"/>
      <c r="R58" s="286"/>
      <c r="S58" s="286"/>
      <c r="T58" s="287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6"/>
      <c r="R59" s="286"/>
      <c r="S59" s="286"/>
      <c r="T59" s="287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89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90"/>
      <c r="P61" s="276" t="s">
        <v>73</v>
      </c>
      <c r="Q61" s="277"/>
      <c r="R61" s="277"/>
      <c r="S61" s="277"/>
      <c r="T61" s="277"/>
      <c r="U61" s="277"/>
      <c r="V61" s="278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79" t="s">
        <v>123</v>
      </c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66"/>
      <c r="AB62" s="266"/>
      <c r="AC62" s="266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5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5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6"/>
      <c r="R65" s="286"/>
      <c r="S65" s="286"/>
      <c r="T65" s="287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8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90"/>
      <c r="P67" s="276" t="s">
        <v>73</v>
      </c>
      <c r="Q67" s="277"/>
      <c r="R67" s="277"/>
      <c r="S67" s="277"/>
      <c r="T67" s="277"/>
      <c r="U67" s="277"/>
      <c r="V67" s="278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299" t="s">
        <v>133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5"/>
      <c r="AB68" s="265"/>
      <c r="AC68" s="265"/>
    </row>
    <row r="69" spans="1:68" ht="14.25" hidden="1" customHeight="1" x14ac:dyDescent="0.25">
      <c r="A69" s="279" t="s">
        <v>64</v>
      </c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66"/>
      <c r="AB69" s="266"/>
      <c r="AC69" s="266"/>
    </row>
    <row r="70" spans="1:68" ht="27" hidden="1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6"/>
      <c r="R70" s="286"/>
      <c r="S70" s="286"/>
      <c r="T70" s="287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6"/>
      <c r="R71" s="286"/>
      <c r="S71" s="286"/>
      <c r="T71" s="287"/>
      <c r="U71" s="34"/>
      <c r="V71" s="34"/>
      <c r="W71" s="35" t="s">
        <v>70</v>
      </c>
      <c r="X71" s="270">
        <v>96</v>
      </c>
      <c r="Y71" s="271">
        <f>IFERROR(IF(X71="","",X71),"")</f>
        <v>96</v>
      </c>
      <c r="Z71" s="36">
        <f>IFERROR(IF(X71="","",X71*0.00866),"")</f>
        <v>0.83135999999999988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500.46719999999993</v>
      </c>
      <c r="BN71" s="67">
        <f>IFERROR(Y71*I71,"0")</f>
        <v>500.46719999999993</v>
      </c>
      <c r="BO71" s="67">
        <f>IFERROR(X71/J71,"0")</f>
        <v>0.66666666666666663</v>
      </c>
      <c r="BP71" s="67">
        <f>IFERROR(Y71/J71,"0")</f>
        <v>0.66666666666666663</v>
      </c>
    </row>
    <row r="72" spans="1:68" x14ac:dyDescent="0.2">
      <c r="A72" s="28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70</v>
      </c>
      <c r="X72" s="272">
        <f>IFERROR(SUM(X70:X71),"0")</f>
        <v>96</v>
      </c>
      <c r="Y72" s="272">
        <f>IFERROR(SUM(Y70:Y71),"0")</f>
        <v>96</v>
      </c>
      <c r="Z72" s="272">
        <f>IFERROR(IF(Z70="",0,Z70),"0")+IFERROR(IF(Z71="",0,Z71),"0")</f>
        <v>0.83135999999999988</v>
      </c>
      <c r="AA72" s="273"/>
      <c r="AB72" s="273"/>
      <c r="AC72" s="273"/>
    </row>
    <row r="73" spans="1:68" x14ac:dyDescent="0.2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90"/>
      <c r="P73" s="276" t="s">
        <v>73</v>
      </c>
      <c r="Q73" s="277"/>
      <c r="R73" s="277"/>
      <c r="S73" s="277"/>
      <c r="T73" s="277"/>
      <c r="U73" s="277"/>
      <c r="V73" s="278"/>
      <c r="W73" s="37" t="s">
        <v>74</v>
      </c>
      <c r="X73" s="272">
        <f>IFERROR(SUMPRODUCT(X70:X71*H70:H71),"0")</f>
        <v>480</v>
      </c>
      <c r="Y73" s="272">
        <f>IFERROR(SUMPRODUCT(Y70:Y71*H70:H71),"0")</f>
        <v>480</v>
      </c>
      <c r="Z73" s="37"/>
      <c r="AA73" s="273"/>
      <c r="AB73" s="273"/>
      <c r="AC73" s="273"/>
    </row>
    <row r="74" spans="1:68" ht="16.5" hidden="1" customHeight="1" x14ac:dyDescent="0.25">
      <c r="A74" s="299" t="s">
        <v>140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5"/>
      <c r="AB74" s="265"/>
      <c r="AC74" s="265"/>
    </row>
    <row r="75" spans="1:68" ht="14.25" hidden="1" customHeight="1" x14ac:dyDescent="0.25">
      <c r="A75" s="279" t="s">
        <v>123</v>
      </c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66"/>
      <c r="AB75" s="266"/>
      <c r="AC75" s="266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6"/>
      <c r="R76" s="286"/>
      <c r="S76" s="286"/>
      <c r="T76" s="287"/>
      <c r="U76" s="34"/>
      <c r="V76" s="34"/>
      <c r="W76" s="35" t="s">
        <v>70</v>
      </c>
      <c r="X76" s="270">
        <v>14</v>
      </c>
      <c r="Y76" s="271">
        <f>IFERROR(IF(X76="","",X76),"")</f>
        <v>14</v>
      </c>
      <c r="Z76" s="36">
        <f>IFERROR(IF(X76="","",X76*0.01788),"")</f>
        <v>0.25031999999999999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8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70</v>
      </c>
      <c r="X77" s="272">
        <f>IFERROR(SUM(X76:X76),"0")</f>
        <v>14</v>
      </c>
      <c r="Y77" s="272">
        <f>IFERROR(SUM(Y76:Y76),"0")</f>
        <v>14</v>
      </c>
      <c r="Z77" s="272">
        <f>IFERROR(IF(Z76="",0,Z76),"0")</f>
        <v>0.25031999999999999</v>
      </c>
      <c r="AA77" s="273"/>
      <c r="AB77" s="273"/>
      <c r="AC77" s="273"/>
    </row>
    <row r="78" spans="1:68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0"/>
      <c r="P78" s="276" t="s">
        <v>73</v>
      </c>
      <c r="Q78" s="277"/>
      <c r="R78" s="277"/>
      <c r="S78" s="277"/>
      <c r="T78" s="277"/>
      <c r="U78" s="277"/>
      <c r="V78" s="278"/>
      <c r="W78" s="37" t="s">
        <v>74</v>
      </c>
      <c r="X78" s="272">
        <f>IFERROR(SUMPRODUCT(X76:X76*H76:H76),"0")</f>
        <v>50.4</v>
      </c>
      <c r="Y78" s="272">
        <f>IFERROR(SUMPRODUCT(Y76:Y76*H76:H76),"0")</f>
        <v>50.4</v>
      </c>
      <c r="Z78" s="37"/>
      <c r="AA78" s="273"/>
      <c r="AB78" s="273"/>
      <c r="AC78" s="273"/>
    </row>
    <row r="79" spans="1:68" ht="16.5" hidden="1" customHeight="1" x14ac:dyDescent="0.25">
      <c r="A79" s="299" t="s">
        <v>144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5"/>
      <c r="AB79" s="265"/>
      <c r="AC79" s="265"/>
    </row>
    <row r="80" spans="1:68" ht="14.25" hidden="1" customHeight="1" x14ac:dyDescent="0.25">
      <c r="A80" s="279" t="s">
        <v>145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66"/>
      <c r="AB80" s="266"/>
      <c r="AC80" s="266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70">
        <v>14</v>
      </c>
      <c r="Y81" s="271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6"/>
      <c r="R82" s="286"/>
      <c r="S82" s="286"/>
      <c r="T82" s="287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28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70</v>
      </c>
      <c r="X83" s="272">
        <f>IFERROR(SUM(X81:X82),"0")</f>
        <v>14</v>
      </c>
      <c r="Y83" s="272">
        <f>IFERROR(SUM(Y81:Y82),"0")</f>
        <v>14</v>
      </c>
      <c r="Z83" s="272">
        <f>IFERROR(IF(Z81="",0,Z81),"0")+IFERROR(IF(Z82="",0,Z82),"0")</f>
        <v>0.25031999999999999</v>
      </c>
      <c r="AA83" s="273"/>
      <c r="AB83" s="273"/>
      <c r="AC83" s="273"/>
    </row>
    <row r="84" spans="1:68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90"/>
      <c r="P84" s="276" t="s">
        <v>73</v>
      </c>
      <c r="Q84" s="277"/>
      <c r="R84" s="277"/>
      <c r="S84" s="277"/>
      <c r="T84" s="277"/>
      <c r="U84" s="277"/>
      <c r="V84" s="278"/>
      <c r="W84" s="37" t="s">
        <v>74</v>
      </c>
      <c r="X84" s="272">
        <f>IFERROR(SUMPRODUCT(X81:X82*H81:H82),"0")</f>
        <v>50.4</v>
      </c>
      <c r="Y84" s="272">
        <f>IFERROR(SUMPRODUCT(Y81:Y82*H81:H82),"0")</f>
        <v>50.4</v>
      </c>
      <c r="Z84" s="37"/>
      <c r="AA84" s="273"/>
      <c r="AB84" s="273"/>
      <c r="AC84" s="273"/>
    </row>
    <row r="85" spans="1:68" ht="16.5" hidden="1" customHeight="1" x14ac:dyDescent="0.25">
      <c r="A85" s="299" t="s">
        <v>152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5"/>
      <c r="AB85" s="265"/>
      <c r="AC85" s="265"/>
    </row>
    <row r="86" spans="1:68" ht="14.25" hidden="1" customHeight="1" x14ac:dyDescent="0.25">
      <c r="A86" s="279" t="s">
        <v>123</v>
      </c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66"/>
      <c r="AB86" s="266"/>
      <c r="AC86" s="266"/>
    </row>
    <row r="87" spans="1:68" ht="27" hidden="1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3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70">
        <v>14</v>
      </c>
      <c r="Y88" s="271">
        <f t="shared" si="0"/>
        <v>14</v>
      </c>
      <c r="Z88" s="36">
        <f t="shared" si="1"/>
        <v>0.25031999999999999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70">
        <v>14</v>
      </c>
      <c r="Y89" s="271">
        <f t="shared" si="0"/>
        <v>14</v>
      </c>
      <c r="Z89" s="36">
        <f t="shared" si="1"/>
        <v>0.25031999999999999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50.170400000000001</v>
      </c>
      <c r="BN89" s="67">
        <f t="shared" si="3"/>
        <v>50.170400000000001</v>
      </c>
      <c r="BO89" s="67">
        <f t="shared" si="4"/>
        <v>0.2</v>
      </c>
      <c r="BP89" s="67">
        <f t="shared" si="5"/>
        <v>0.2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14</v>
      </c>
      <c r="Y90" s="271">
        <f t="shared" si="0"/>
        <v>14</v>
      </c>
      <c r="Z90" s="36">
        <f t="shared" si="1"/>
        <v>0.25031999999999999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50.170400000000001</v>
      </c>
      <c r="BN90" s="67">
        <f t="shared" si="3"/>
        <v>50.170400000000001</v>
      </c>
      <c r="BO90" s="67">
        <f t="shared" si="4"/>
        <v>0.2</v>
      </c>
      <c r="BP90" s="67">
        <f t="shared" si="5"/>
        <v>0.2</v>
      </c>
    </row>
    <row r="91" spans="1:68" ht="27" hidden="1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6"/>
      <c r="R92" s="286"/>
      <c r="S92" s="286"/>
      <c r="T92" s="287"/>
      <c r="U92" s="34"/>
      <c r="V92" s="34"/>
      <c r="W92" s="35" t="s">
        <v>70</v>
      </c>
      <c r="X92" s="270">
        <v>14</v>
      </c>
      <c r="Y92" s="271">
        <f t="shared" si="0"/>
        <v>14</v>
      </c>
      <c r="Z92" s="36">
        <f t="shared" si="1"/>
        <v>0.25031999999999999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63.408800000000006</v>
      </c>
      <c r="BN92" s="67">
        <f t="shared" si="3"/>
        <v>63.408800000000006</v>
      </c>
      <c r="BO92" s="67">
        <f t="shared" si="4"/>
        <v>0.2</v>
      </c>
      <c r="BP92" s="67">
        <f t="shared" si="5"/>
        <v>0.2</v>
      </c>
    </row>
    <row r="93" spans="1:68" x14ac:dyDescent="0.2">
      <c r="A93" s="28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70</v>
      </c>
      <c r="X93" s="272">
        <f>IFERROR(SUM(X87:X92),"0")</f>
        <v>56</v>
      </c>
      <c r="Y93" s="272">
        <f>IFERROR(SUM(Y87:Y92),"0")</f>
        <v>56</v>
      </c>
      <c r="Z93" s="272">
        <f>IFERROR(IF(Z87="",0,Z87),"0")+IFERROR(IF(Z88="",0,Z88),"0")+IFERROR(IF(Z89="",0,Z89),"0")+IFERROR(IF(Z90="",0,Z90),"0")+IFERROR(IF(Z91="",0,Z91),"0")+IFERROR(IF(Z92="",0,Z92),"0")</f>
        <v>1.0012799999999999</v>
      </c>
      <c r="AA93" s="273"/>
      <c r="AB93" s="273"/>
      <c r="AC93" s="273"/>
    </row>
    <row r="94" spans="1:68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90"/>
      <c r="P94" s="276" t="s">
        <v>73</v>
      </c>
      <c r="Q94" s="277"/>
      <c r="R94" s="277"/>
      <c r="S94" s="277"/>
      <c r="T94" s="277"/>
      <c r="U94" s="277"/>
      <c r="V94" s="278"/>
      <c r="W94" s="37" t="s">
        <v>74</v>
      </c>
      <c r="X94" s="272">
        <f>IFERROR(SUMPRODUCT(X87:X92*H87:H92),"0")</f>
        <v>179.76000000000002</v>
      </c>
      <c r="Y94" s="272">
        <f>IFERROR(SUMPRODUCT(Y87:Y92*H87:H92),"0")</f>
        <v>179.76000000000002</v>
      </c>
      <c r="Z94" s="37"/>
      <c r="AA94" s="273"/>
      <c r="AB94" s="273"/>
      <c r="AC94" s="273"/>
    </row>
    <row r="95" spans="1:68" ht="16.5" hidden="1" customHeight="1" x14ac:dyDescent="0.25">
      <c r="A95" s="299" t="s">
        <v>167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5"/>
      <c r="AB95" s="265"/>
      <c r="AC95" s="265"/>
    </row>
    <row r="96" spans="1:68" ht="14.25" hidden="1" customHeight="1" x14ac:dyDescent="0.25">
      <c r="A96" s="279" t="s">
        <v>117</v>
      </c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66"/>
      <c r="AB96" s="266"/>
      <c r="AC96" s="266"/>
    </row>
    <row r="97" spans="1:68" ht="27" hidden="1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6"/>
      <c r="R97" s="286"/>
      <c r="S97" s="286"/>
      <c r="T97" s="287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6"/>
      <c r="R98" s="286"/>
      <c r="S98" s="286"/>
      <c r="T98" s="287"/>
      <c r="U98" s="34"/>
      <c r="V98" s="34"/>
      <c r="W98" s="35" t="s">
        <v>70</v>
      </c>
      <c r="X98" s="270">
        <v>14</v>
      </c>
      <c r="Y98" s="271">
        <f>IFERROR(IF(X98="","",X98),"")</f>
        <v>14</v>
      </c>
      <c r="Z98" s="36">
        <f>IFERROR(IF(X98="","",X98*0.01788),"")</f>
        <v>0.25031999999999999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59.415999999999997</v>
      </c>
      <c r="BN98" s="67">
        <f>IFERROR(Y98*I98,"0")</f>
        <v>59.415999999999997</v>
      </c>
      <c r="BO98" s="67">
        <f>IFERROR(X98/J98,"0")</f>
        <v>0.2</v>
      </c>
      <c r="BP98" s="67">
        <f>IFERROR(Y98/J98,"0")</f>
        <v>0.2</v>
      </c>
    </row>
    <row r="99" spans="1:68" x14ac:dyDescent="0.2">
      <c r="A99" s="289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70</v>
      </c>
      <c r="X99" s="272">
        <f>IFERROR(SUM(X97:X98),"0")</f>
        <v>14</v>
      </c>
      <c r="Y99" s="272">
        <f>IFERROR(SUM(Y97:Y98),"0")</f>
        <v>14</v>
      </c>
      <c r="Z99" s="272">
        <f>IFERROR(IF(Z97="",0,Z97),"0")+IFERROR(IF(Z98="",0,Z98),"0")</f>
        <v>0.25031999999999999</v>
      </c>
      <c r="AA99" s="273"/>
      <c r="AB99" s="273"/>
      <c r="AC99" s="273"/>
    </row>
    <row r="100" spans="1:68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90"/>
      <c r="P100" s="276" t="s">
        <v>73</v>
      </c>
      <c r="Q100" s="277"/>
      <c r="R100" s="277"/>
      <c r="S100" s="277"/>
      <c r="T100" s="277"/>
      <c r="U100" s="277"/>
      <c r="V100" s="278"/>
      <c r="W100" s="37" t="s">
        <v>74</v>
      </c>
      <c r="X100" s="272">
        <f>IFERROR(SUMPRODUCT(X97:X98*H97:H98),"0")</f>
        <v>50.4</v>
      </c>
      <c r="Y100" s="272">
        <f>IFERROR(SUMPRODUCT(Y97:Y98*H97:H98),"0")</f>
        <v>50.4</v>
      </c>
      <c r="Z100" s="37"/>
      <c r="AA100" s="273"/>
      <c r="AB100" s="273"/>
      <c r="AC100" s="273"/>
    </row>
    <row r="101" spans="1:68" ht="16.5" hidden="1" customHeight="1" x14ac:dyDescent="0.25">
      <c r="A101" s="299" t="s">
        <v>173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5"/>
      <c r="AB101" s="265"/>
      <c r="AC101" s="265"/>
    </row>
    <row r="102" spans="1:68" ht="14.25" hidden="1" customHeight="1" x14ac:dyDescent="0.25">
      <c r="A102" s="279" t="s">
        <v>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66"/>
      <c r="AB102" s="266"/>
      <c r="AC102" s="266"/>
    </row>
    <row r="103" spans="1:68" ht="27" hidden="1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4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70">
        <v>24</v>
      </c>
      <c r="Y105" s="271">
        <f t="shared" si="6"/>
        <v>24</v>
      </c>
      <c r="Z105" s="36">
        <f t="shared" si="7"/>
        <v>0.372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175.2</v>
      </c>
      <c r="BN105" s="67">
        <f t="shared" si="9"/>
        <v>175.2</v>
      </c>
      <c r="BO105" s="67">
        <f t="shared" si="10"/>
        <v>0.2857142857142857</v>
      </c>
      <c r="BP105" s="67">
        <f t="shared" si="11"/>
        <v>0.2857142857142857</v>
      </c>
    </row>
    <row r="106" spans="1:68" ht="27" hidden="1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IFERROR(SUMPRODUCT(X103:X109*H103:H109),"0")</f>
        <v>168</v>
      </c>
      <c r="Y111" s="272">
        <f>IFERROR(SUMPRODUCT(Y103:Y109*H103:H109),"0")</f>
        <v>168</v>
      </c>
      <c r="Z111" s="37"/>
      <c r="AA111" s="273"/>
      <c r="AB111" s="273"/>
      <c r="AC111" s="273"/>
    </row>
    <row r="112" spans="1:68" ht="14.25" hidden="1" customHeight="1" x14ac:dyDescent="0.25">
      <c r="A112" s="279" t="s">
        <v>123</v>
      </c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66"/>
      <c r="AB112" s="266"/>
      <c r="AC112" s="266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0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6"/>
      <c r="R113" s="286"/>
      <c r="S113" s="286"/>
      <c r="T113" s="287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89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79" t="s">
        <v>194</v>
      </c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66"/>
      <c r="AB116" s="266"/>
      <c r="AC116" s="266"/>
    </row>
    <row r="117" spans="1:68" ht="27" hidden="1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69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6"/>
      <c r="R117" s="286"/>
      <c r="S117" s="286"/>
      <c r="T117" s="287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99" t="s">
        <v>198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5"/>
      <c r="AB120" s="265"/>
      <c r="AC120" s="265"/>
    </row>
    <row r="121" spans="1:68" ht="14.25" hidden="1" customHeight="1" x14ac:dyDescent="0.25">
      <c r="A121" s="279" t="s">
        <v>123</v>
      </c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66"/>
      <c r="AB121" s="266"/>
      <c r="AC121" s="266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70">
        <v>14</v>
      </c>
      <c r="Y122" s="27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6"/>
      <c r="R123" s="286"/>
      <c r="S123" s="286"/>
      <c r="T123" s="287"/>
      <c r="U123" s="34"/>
      <c r="V123" s="34"/>
      <c r="W123" s="35" t="s">
        <v>70</v>
      </c>
      <c r="X123" s="270">
        <v>14</v>
      </c>
      <c r="Y123" s="27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51.850399999999993</v>
      </c>
      <c r="BN123" s="67">
        <f>IFERROR(Y123*I123,"0")</f>
        <v>51.850399999999993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89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28</v>
      </c>
      <c r="Y124" s="272">
        <f>IFERROR(SUM(Y122:Y123),"0")</f>
        <v>28</v>
      </c>
      <c r="Z124" s="272">
        <f>IFERROR(IF(Z122="",0,Z122),"0")+IFERROR(IF(Z123="",0,Z123),"0")</f>
        <v>0.50063999999999997</v>
      </c>
      <c r="AA124" s="273"/>
      <c r="AB124" s="273"/>
      <c r="AC124" s="273"/>
    </row>
    <row r="125" spans="1:68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84</v>
      </c>
      <c r="Y125" s="272">
        <f>IFERROR(SUMPRODUCT(Y122:Y123*H122:H123),"0")</f>
        <v>84</v>
      </c>
      <c r="Z125" s="37"/>
      <c r="AA125" s="273"/>
      <c r="AB125" s="273"/>
      <c r="AC125" s="273"/>
    </row>
    <row r="126" spans="1:68" ht="16.5" hidden="1" customHeight="1" x14ac:dyDescent="0.25">
      <c r="A126" s="299" t="s">
        <v>204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5"/>
      <c r="AB126" s="265"/>
      <c r="AC126" s="265"/>
    </row>
    <row r="127" spans="1:68" ht="14.25" hidden="1" customHeight="1" x14ac:dyDescent="0.25">
      <c r="A127" s="279" t="s">
        <v>123</v>
      </c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66"/>
      <c r="AB127" s="266"/>
      <c r="AC127" s="266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1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6"/>
      <c r="R129" s="286"/>
      <c r="S129" s="286"/>
      <c r="T129" s="287"/>
      <c r="U129" s="34"/>
      <c r="V129" s="34"/>
      <c r="W129" s="35" t="s">
        <v>70</v>
      </c>
      <c r="X129" s="270">
        <v>14</v>
      </c>
      <c r="Y129" s="27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289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28</v>
      </c>
      <c r="Y130" s="272">
        <f>IFERROR(SUM(Y128:Y129),"0")</f>
        <v>28</v>
      </c>
      <c r="Z130" s="272">
        <f>IFERROR(IF(Z128="",0,Z128),"0")+IFERROR(IF(Z129="",0,Z129),"0")</f>
        <v>0.50063999999999997</v>
      </c>
      <c r="AA130" s="273"/>
      <c r="AB130" s="273"/>
      <c r="AC130" s="273"/>
    </row>
    <row r="131" spans="1:68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84</v>
      </c>
      <c r="Y131" s="272">
        <f>IFERROR(SUMPRODUCT(Y128:Y129*H128:H129),"0")</f>
        <v>84</v>
      </c>
      <c r="Z131" s="37"/>
      <c r="AA131" s="273"/>
      <c r="AB131" s="273"/>
      <c r="AC131" s="273"/>
    </row>
    <row r="132" spans="1:68" ht="16.5" hidden="1" customHeight="1" x14ac:dyDescent="0.25">
      <c r="A132" s="299" t="s">
        <v>211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5"/>
      <c r="AB132" s="265"/>
      <c r="AC132" s="265"/>
    </row>
    <row r="133" spans="1:68" ht="14.25" hidden="1" customHeight="1" x14ac:dyDescent="0.25">
      <c r="A133" s="279" t="s">
        <v>123</v>
      </c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66"/>
      <c r="AB133" s="266"/>
      <c r="AC133" s="266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70">
        <v>14</v>
      </c>
      <c r="Y134" s="27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4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6"/>
      <c r="R135" s="286"/>
      <c r="S135" s="286"/>
      <c r="T135" s="287"/>
      <c r="U135" s="34"/>
      <c r="V135" s="34"/>
      <c r="W135" s="35" t="s">
        <v>70</v>
      </c>
      <c r="X135" s="270">
        <v>14</v>
      </c>
      <c r="Y135" s="271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89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hidden="1" customHeight="1" x14ac:dyDescent="0.25">
      <c r="A138" s="299" t="s">
        <v>216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5"/>
      <c r="AB138" s="265"/>
      <c r="AC138" s="265"/>
    </row>
    <row r="139" spans="1:68" ht="14.25" hidden="1" customHeight="1" x14ac:dyDescent="0.25">
      <c r="A139" s="279" t="s">
        <v>123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66"/>
      <c r="AB139" s="266"/>
      <c r="AC139" s="266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6"/>
      <c r="R140" s="286"/>
      <c r="S140" s="286"/>
      <c r="T140" s="287"/>
      <c r="U140" s="34"/>
      <c r="V140" s="34"/>
      <c r="W140" s="35" t="s">
        <v>70</v>
      </c>
      <c r="X140" s="270">
        <v>14</v>
      </c>
      <c r="Y140" s="271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28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14</v>
      </c>
      <c r="Y141" s="272">
        <f>IFERROR(SUM(Y140:Y140),"0")</f>
        <v>14</v>
      </c>
      <c r="Z141" s="272">
        <f>IFERROR(IF(Z140="",0,Z140),"0")</f>
        <v>0.25031999999999999</v>
      </c>
      <c r="AA141" s="273"/>
      <c r="AB141" s="273"/>
      <c r="AC141" s="273"/>
    </row>
    <row r="142" spans="1:68" x14ac:dyDescent="0.2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42</v>
      </c>
      <c r="Y142" s="272">
        <f>IFERROR(SUMPRODUCT(Y140:Y140*H140:H140),"0")</f>
        <v>42</v>
      </c>
      <c r="Z142" s="37"/>
      <c r="AA142" s="273"/>
      <c r="AB142" s="273"/>
      <c r="AC142" s="273"/>
    </row>
    <row r="143" spans="1:68" ht="16.5" hidden="1" customHeight="1" x14ac:dyDescent="0.25">
      <c r="A143" s="299" t="s">
        <v>220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5"/>
      <c r="AB143" s="265"/>
      <c r="AC143" s="265"/>
    </row>
    <row r="144" spans="1:68" ht="14.25" hidden="1" customHeight="1" x14ac:dyDescent="0.25">
      <c r="A144" s="279" t="s">
        <v>123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66"/>
      <c r="AB144" s="266"/>
      <c r="AC144" s="266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6"/>
      <c r="R145" s="286"/>
      <c r="S145" s="286"/>
      <c r="T145" s="287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89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hidden="1" customHeight="1" x14ac:dyDescent="0.25">
      <c r="A148" s="299" t="s">
        <v>223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5"/>
      <c r="AB148" s="265"/>
      <c r="AC148" s="265"/>
    </row>
    <row r="149" spans="1:68" ht="14.25" hidden="1" customHeight="1" x14ac:dyDescent="0.25">
      <c r="A149" s="279" t="s">
        <v>194</v>
      </c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66"/>
      <c r="AB149" s="266"/>
      <c r="AC149" s="266"/>
    </row>
    <row r="150" spans="1:68" ht="27" hidden="1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6"/>
      <c r="R150" s="286"/>
      <c r="S150" s="286"/>
      <c r="T150" s="287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99" t="s">
        <v>228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5"/>
      <c r="AB153" s="265"/>
      <c r="AC153" s="265"/>
    </row>
    <row r="154" spans="1:68" ht="14.25" hidden="1" customHeight="1" x14ac:dyDescent="0.25">
      <c r="A154" s="279" t="s">
        <v>123</v>
      </c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66"/>
      <c r="AB154" s="266"/>
      <c r="AC154" s="266"/>
    </row>
    <row r="155" spans="1:68" ht="27" hidden="1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6"/>
      <c r="R155" s="286"/>
      <c r="S155" s="286"/>
      <c r="T155" s="287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89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hidden="1" x14ac:dyDescent="0.2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hidden="1" customHeight="1" x14ac:dyDescent="0.2">
      <c r="A158" s="335" t="s">
        <v>232</v>
      </c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36"/>
      <c r="Z158" s="336"/>
      <c r="AA158" s="48"/>
      <c r="AB158" s="48"/>
      <c r="AC158" s="48"/>
    </row>
    <row r="159" spans="1:68" ht="16.5" hidden="1" customHeight="1" x14ac:dyDescent="0.25">
      <c r="A159" s="299" t="s">
        <v>233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5"/>
      <c r="AB159" s="265"/>
      <c r="AC159" s="265"/>
    </row>
    <row r="160" spans="1:68" ht="14.25" hidden="1" customHeight="1" x14ac:dyDescent="0.25">
      <c r="A160" s="279" t="s">
        <v>64</v>
      </c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66"/>
      <c r="AB160" s="266"/>
      <c r="AC160" s="266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5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70">
        <v>36</v>
      </c>
      <c r="Y161" s="271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187.58160000000001</v>
      </c>
      <c r="BN161" s="67">
        <f>IFERROR(Y161*I161,"0")</f>
        <v>187.58160000000001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6"/>
      <c r="R162" s="286"/>
      <c r="S162" s="286"/>
      <c r="T162" s="287"/>
      <c r="U162" s="34"/>
      <c r="V162" s="34"/>
      <c r="W162" s="35" t="s">
        <v>70</v>
      </c>
      <c r="X162" s="270">
        <v>96</v>
      </c>
      <c r="Y162" s="271">
        <f>IFERROR(IF(X162="","",X162),"")</f>
        <v>96</v>
      </c>
      <c r="Z162" s="36">
        <f>IFERROR(IF(X162="","",X162*0.00866),"")</f>
        <v>0.83135999999999988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500.46719999999993</v>
      </c>
      <c r="BN162" s="67">
        <f>IFERROR(Y162*I162,"0")</f>
        <v>500.46719999999993</v>
      </c>
      <c r="BO162" s="67">
        <f>IFERROR(X162/J162,"0")</f>
        <v>0.66666666666666663</v>
      </c>
      <c r="BP162" s="67">
        <f>IFERROR(Y162/J162,"0")</f>
        <v>0.66666666666666663</v>
      </c>
    </row>
    <row r="163" spans="1:68" x14ac:dyDescent="0.2">
      <c r="A163" s="289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132</v>
      </c>
      <c r="Y163" s="272">
        <f>IFERROR(SUM(Y161:Y162),"0")</f>
        <v>132</v>
      </c>
      <c r="Z163" s="272">
        <f>IFERROR(IF(Z161="",0,Z161),"0")+IFERROR(IF(Z162="",0,Z162),"0")</f>
        <v>1.1431199999999999</v>
      </c>
      <c r="AA163" s="273"/>
      <c r="AB163" s="273"/>
      <c r="AC163" s="273"/>
    </row>
    <row r="164" spans="1:68" x14ac:dyDescent="0.2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660</v>
      </c>
      <c r="Y164" s="272">
        <f>IFERROR(SUMPRODUCT(Y161:Y162*H161:H162),"0")</f>
        <v>660</v>
      </c>
      <c r="Z164" s="37"/>
      <c r="AA164" s="273"/>
      <c r="AB164" s="273"/>
      <c r="AC164" s="273"/>
    </row>
    <row r="165" spans="1:68" ht="27.75" hidden="1" customHeight="1" x14ac:dyDescent="0.2">
      <c r="A165" s="335" t="s">
        <v>240</v>
      </c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36"/>
      <c r="P165" s="336"/>
      <c r="Q165" s="336"/>
      <c r="R165" s="336"/>
      <c r="S165" s="336"/>
      <c r="T165" s="336"/>
      <c r="U165" s="336"/>
      <c r="V165" s="336"/>
      <c r="W165" s="336"/>
      <c r="X165" s="336"/>
      <c r="Y165" s="336"/>
      <c r="Z165" s="336"/>
      <c r="AA165" s="48"/>
      <c r="AB165" s="48"/>
      <c r="AC165" s="48"/>
    </row>
    <row r="166" spans="1:68" ht="16.5" hidden="1" customHeight="1" x14ac:dyDescent="0.25">
      <c r="A166" s="299" t="s">
        <v>241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5"/>
      <c r="AB166" s="265"/>
      <c r="AC166" s="265"/>
    </row>
    <row r="167" spans="1:68" ht="14.25" hidden="1" customHeight="1" x14ac:dyDescent="0.25">
      <c r="A167" s="279" t="s">
        <v>77</v>
      </c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66"/>
      <c r="AB167" s="266"/>
      <c r="AC167" s="266"/>
    </row>
    <row r="168" spans="1:68" ht="16.5" hidden="1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70">
        <v>0</v>
      </c>
      <c r="Y168" s="271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7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70">
        <v>14</v>
      </c>
      <c r="Y169" s="27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0</v>
      </c>
      <c r="Y170" s="271">
        <f>IFERROR(IF(X170="","",X170),"")</f>
        <v>0</v>
      </c>
      <c r="Z170" s="36">
        <f>IFERROR(IF(X170="","",X170*0.01788),"")</f>
        <v>0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8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14</v>
      </c>
      <c r="Y171" s="272">
        <f>IFERROR(SUM(Y168:Y170),"0")</f>
        <v>14</v>
      </c>
      <c r="Z171" s="272">
        <f>IFERROR(IF(Z168="",0,Z168),"0")+IFERROR(IF(Z169="",0,Z169),"0")+IFERROR(IF(Z170="",0,Z170),"0")</f>
        <v>0.25031999999999999</v>
      </c>
      <c r="AA171" s="273"/>
      <c r="AB171" s="273"/>
      <c r="AC171" s="273"/>
    </row>
    <row r="172" spans="1:68" x14ac:dyDescent="0.2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42</v>
      </c>
      <c r="Y172" s="272">
        <f>IFERROR(SUMPRODUCT(Y168:Y170*H168:H170),"0")</f>
        <v>42</v>
      </c>
      <c r="Z172" s="37"/>
      <c r="AA172" s="273"/>
      <c r="AB172" s="273"/>
      <c r="AC172" s="273"/>
    </row>
    <row r="173" spans="1:68" ht="14.25" hidden="1" customHeight="1" x14ac:dyDescent="0.25">
      <c r="A173" s="279" t="s">
        <v>251</v>
      </c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66"/>
      <c r="AB173" s="266"/>
      <c r="AC173" s="266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32" t="s">
        <v>256</v>
      </c>
      <c r="Q174" s="286"/>
      <c r="R174" s="286"/>
      <c r="S174" s="286"/>
      <c r="T174" s="287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35" t="s">
        <v>259</v>
      </c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36"/>
      <c r="Z177" s="336"/>
      <c r="AA177" s="48"/>
      <c r="AB177" s="48"/>
      <c r="AC177" s="48"/>
    </row>
    <row r="178" spans="1:68" ht="16.5" hidden="1" customHeight="1" x14ac:dyDescent="0.25">
      <c r="A178" s="299" t="s">
        <v>260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5"/>
      <c r="AB178" s="265"/>
      <c r="AC178" s="265"/>
    </row>
    <row r="179" spans="1:68" ht="14.25" hidden="1" customHeight="1" x14ac:dyDescent="0.25">
      <c r="A179" s="279" t="s">
        <v>77</v>
      </c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66"/>
      <c r="AB179" s="266"/>
      <c r="AC179" s="266"/>
    </row>
    <row r="180" spans="1:68" ht="27" hidden="1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68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6"/>
      <c r="R180" s="286"/>
      <c r="S180" s="286"/>
      <c r="T180" s="287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89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79" t="s">
        <v>123</v>
      </c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66"/>
      <c r="AB183" s="266"/>
      <c r="AC183" s="266"/>
    </row>
    <row r="184" spans="1:68" ht="27" hidden="1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89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99" t="s">
        <v>275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5"/>
      <c r="AB190" s="265"/>
      <c r="AC190" s="265"/>
    </row>
    <row r="191" spans="1:68" ht="14.25" hidden="1" customHeight="1" x14ac:dyDescent="0.25">
      <c r="A191" s="279" t="s">
        <v>64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66"/>
      <c r="AB191" s="266"/>
      <c r="AC191" s="266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4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8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89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hidden="1" x14ac:dyDescent="0.2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hidden="1" customHeight="1" x14ac:dyDescent="0.25">
      <c r="A199" s="299" t="s">
        <v>287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5"/>
      <c r="AB199" s="265"/>
      <c r="AC199" s="265"/>
    </row>
    <row r="200" spans="1:68" ht="14.25" hidden="1" customHeight="1" x14ac:dyDescent="0.25">
      <c r="A200" s="279" t="s">
        <v>64</v>
      </c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66"/>
      <c r="AB200" s="266"/>
      <c r="AC200" s="266"/>
    </row>
    <row r="201" spans="1:68" ht="27" hidden="1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3" t="s">
        <v>290</v>
      </c>
      <c r="Q201" s="286"/>
      <c r="R201" s="286"/>
      <c r="S201" s="286"/>
      <c r="T201" s="287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89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hidden="1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hidden="1" customHeight="1" x14ac:dyDescent="0.25">
      <c r="A204" s="299" t="s">
        <v>292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5"/>
      <c r="AB204" s="265"/>
      <c r="AC204" s="265"/>
    </row>
    <row r="205" spans="1:68" ht="14.25" hidden="1" customHeight="1" x14ac:dyDescent="0.25">
      <c r="A205" s="279" t="s">
        <v>64</v>
      </c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66"/>
      <c r="AB205" s="266"/>
      <c r="AC205" s="266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6"/>
      <c r="R206" s="286"/>
      <c r="S206" s="286"/>
      <c r="T206" s="287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79" t="s">
        <v>123</v>
      </c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66"/>
      <c r="AB209" s="266"/>
      <c r="AC209" s="266"/>
    </row>
    <row r="210" spans="1:68" ht="27" hidden="1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1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9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299" t="s">
        <v>303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5"/>
      <c r="AB215" s="265"/>
      <c r="AC215" s="265"/>
    </row>
    <row r="216" spans="1:68" ht="14.25" hidden="1" customHeight="1" x14ac:dyDescent="0.25">
      <c r="A216" s="279" t="s">
        <v>64</v>
      </c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66"/>
      <c r="AB216" s="266"/>
      <c r="AC216" s="266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6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35" t="s">
        <v>309</v>
      </c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  <c r="AA221" s="48"/>
      <c r="AB221" s="48"/>
      <c r="AC221" s="48"/>
    </row>
    <row r="222" spans="1:68" ht="16.5" hidden="1" customHeight="1" x14ac:dyDescent="0.25">
      <c r="A222" s="299" t="s">
        <v>310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5"/>
      <c r="AB222" s="265"/>
      <c r="AC222" s="265"/>
    </row>
    <row r="223" spans="1:68" ht="14.25" hidden="1" customHeight="1" x14ac:dyDescent="0.25">
      <c r="A223" s="279" t="s">
        <v>64</v>
      </c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66"/>
      <c r="AB223" s="266"/>
      <c r="AC223" s="266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6"/>
      <c r="R224" s="286"/>
      <c r="S224" s="286"/>
      <c r="T224" s="287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35" t="s">
        <v>314</v>
      </c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6"/>
      <c r="U227" s="336"/>
      <c r="V227" s="336"/>
      <c r="W227" s="336"/>
      <c r="X227" s="336"/>
      <c r="Y227" s="336"/>
      <c r="Z227" s="336"/>
      <c r="AA227" s="48"/>
      <c r="AB227" s="48"/>
      <c r="AC227" s="48"/>
    </row>
    <row r="228" spans="1:68" ht="16.5" hidden="1" customHeight="1" x14ac:dyDescent="0.25">
      <c r="A228" s="299" t="s">
        <v>315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5"/>
      <c r="AB228" s="265"/>
      <c r="AC228" s="265"/>
    </row>
    <row r="229" spans="1:68" ht="14.25" hidden="1" customHeight="1" x14ac:dyDescent="0.25">
      <c r="A229" s="279" t="s">
        <v>64</v>
      </c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66"/>
      <c r="AB229" s="266"/>
      <c r="AC229" s="266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6"/>
      <c r="R230" s="286"/>
      <c r="S230" s="286"/>
      <c r="T230" s="287"/>
      <c r="U230" s="34"/>
      <c r="V230" s="34"/>
      <c r="W230" s="35" t="s">
        <v>70</v>
      </c>
      <c r="X230" s="270">
        <v>96</v>
      </c>
      <c r="Y230" s="271">
        <f>IFERROR(IF(X230="","",X230),"")</f>
        <v>96</v>
      </c>
      <c r="Z230" s="36">
        <f>IFERROR(IF(X230="","",X230*0.0155),"")</f>
        <v>1.488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505.15199999999993</v>
      </c>
      <c r="BN230" s="67">
        <f>IFERROR(Y230*I230,"0")</f>
        <v>505.15199999999993</v>
      </c>
      <c r="BO230" s="67">
        <f>IFERROR(X230/J230,"0")</f>
        <v>1.1428571428571428</v>
      </c>
      <c r="BP230" s="67">
        <f>IFERROR(Y230/J230,"0")</f>
        <v>1.1428571428571428</v>
      </c>
    </row>
    <row r="231" spans="1:68" x14ac:dyDescent="0.2">
      <c r="A231" s="289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96</v>
      </c>
      <c r="Y231" s="272">
        <f>IFERROR(SUM(Y230:Y230),"0")</f>
        <v>96</v>
      </c>
      <c r="Z231" s="272">
        <f>IFERROR(IF(Z230="",0,Z230),"0")</f>
        <v>1.488</v>
      </c>
      <c r="AA231" s="273"/>
      <c r="AB231" s="273"/>
      <c r="AC231" s="273"/>
    </row>
    <row r="232" spans="1:68" x14ac:dyDescent="0.2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480</v>
      </c>
      <c r="Y232" s="272">
        <f>IFERROR(SUMPRODUCT(Y230:Y230*H230:H230),"0")</f>
        <v>480</v>
      </c>
      <c r="Z232" s="37"/>
      <c r="AA232" s="273"/>
      <c r="AB232" s="273"/>
      <c r="AC232" s="273"/>
    </row>
    <row r="233" spans="1:68" ht="27.75" hidden="1" customHeight="1" x14ac:dyDescent="0.2">
      <c r="A233" s="335" t="s">
        <v>318</v>
      </c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36"/>
      <c r="Z233" s="336"/>
      <c r="AA233" s="48"/>
      <c r="AB233" s="48"/>
      <c r="AC233" s="48"/>
    </row>
    <row r="234" spans="1:68" ht="16.5" hidden="1" customHeight="1" x14ac:dyDescent="0.25">
      <c r="A234" s="299" t="s">
        <v>319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5"/>
      <c r="AB234" s="265"/>
      <c r="AC234" s="265"/>
    </row>
    <row r="235" spans="1:68" ht="14.25" hidden="1" customHeight="1" x14ac:dyDescent="0.25">
      <c r="A235" s="279" t="s">
        <v>320</v>
      </c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66"/>
      <c r="AB235" s="266"/>
      <c r="AC235" s="266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6"/>
      <c r="R236" s="286"/>
      <c r="S236" s="286"/>
      <c r="T236" s="287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79" t="s">
        <v>123</v>
      </c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66"/>
      <c r="AB239" s="266"/>
      <c r="AC239" s="266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4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6"/>
      <c r="R240" s="286"/>
      <c r="S240" s="286"/>
      <c r="T240" s="287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35" t="s">
        <v>326</v>
      </c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36"/>
      <c r="P243" s="336"/>
      <c r="Q243" s="336"/>
      <c r="R243" s="336"/>
      <c r="S243" s="336"/>
      <c r="T243" s="336"/>
      <c r="U243" s="336"/>
      <c r="V243" s="336"/>
      <c r="W243" s="336"/>
      <c r="X243" s="336"/>
      <c r="Y243" s="336"/>
      <c r="Z243" s="336"/>
      <c r="AA243" s="48"/>
      <c r="AB243" s="48"/>
      <c r="AC243" s="48"/>
    </row>
    <row r="244" spans="1:68" ht="16.5" hidden="1" customHeight="1" x14ac:dyDescent="0.25">
      <c r="A244" s="299" t="s">
        <v>326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5"/>
      <c r="AB244" s="265"/>
      <c r="AC244" s="265"/>
    </row>
    <row r="245" spans="1:68" ht="14.25" hidden="1" customHeight="1" x14ac:dyDescent="0.25">
      <c r="A245" s="279" t="s">
        <v>64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66"/>
      <c r="AB245" s="266"/>
      <c r="AC245" s="266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6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9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79" t="s">
        <v>77</v>
      </c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66"/>
      <c r="AB251" s="266"/>
      <c r="AC251" s="266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6"/>
      <c r="R252" s="286"/>
      <c r="S252" s="286"/>
      <c r="T252" s="287"/>
      <c r="U252" s="34"/>
      <c r="V252" s="34"/>
      <c r="W252" s="35" t="s">
        <v>70</v>
      </c>
      <c r="X252" s="270">
        <v>48</v>
      </c>
      <c r="Y252" s="27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48</v>
      </c>
      <c r="Y254" s="272">
        <f>IFERROR(SUM(Y252:Y253),"0")</f>
        <v>48</v>
      </c>
      <c r="Z254" s="272">
        <f>IFERROR(IF(Z252="",0,Z252),"0")+IFERROR(IF(Z253="",0,Z253),"0")</f>
        <v>0.74399999999999999</v>
      </c>
      <c r="AA254" s="273"/>
      <c r="AB254" s="273"/>
      <c r="AC254" s="273"/>
    </row>
    <row r="255" spans="1:68" x14ac:dyDescent="0.2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288</v>
      </c>
      <c r="Y255" s="272">
        <f>IFERROR(SUMPRODUCT(Y252:Y253*H252:H253),"0")</f>
        <v>288</v>
      </c>
      <c r="Z255" s="37"/>
      <c r="AA255" s="273"/>
      <c r="AB255" s="273"/>
      <c r="AC255" s="273"/>
    </row>
    <row r="256" spans="1:68" ht="14.25" hidden="1" customHeight="1" x14ac:dyDescent="0.25">
      <c r="A256" s="279" t="s">
        <v>117</v>
      </c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66"/>
      <c r="AB256" s="266"/>
      <c r="AC256" s="266"/>
    </row>
    <row r="257" spans="1:68" ht="27" hidden="1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6"/>
      <c r="R257" s="286"/>
      <c r="S257" s="286"/>
      <c r="T257" s="287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36</v>
      </c>
      <c r="Y258" s="271">
        <f>IFERROR(IF(X258="","",X258),"")</f>
        <v>36</v>
      </c>
      <c r="Z258" s="36">
        <f>IFERROR(IF(X258="","",X258*0.0155),"")</f>
        <v>0.55800000000000005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188.46</v>
      </c>
      <c r="BN258" s="67">
        <f>IFERROR(Y258*I258,"0")</f>
        <v>188.46</v>
      </c>
      <c r="BO258" s="67">
        <f>IFERROR(X258/J258,"0")</f>
        <v>0.42857142857142855</v>
      </c>
      <c r="BP258" s="67">
        <f>IFERROR(Y258/J258,"0")</f>
        <v>0.42857142857142855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36</v>
      </c>
      <c r="Y260" s="272">
        <f>IFERROR(SUM(Y257:Y259),"0")</f>
        <v>36</v>
      </c>
      <c r="Z260" s="272">
        <f>IFERROR(IF(Z257="",0,Z257),"0")+IFERROR(IF(Z258="",0,Z258),"0")+IFERROR(IF(Z259="",0,Z259),"0")</f>
        <v>0.55800000000000005</v>
      </c>
      <c r="AA260" s="273"/>
      <c r="AB260" s="273"/>
      <c r="AC260" s="273"/>
    </row>
    <row r="261" spans="1:68" x14ac:dyDescent="0.2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180</v>
      </c>
      <c r="Y261" s="272">
        <f>IFERROR(SUMPRODUCT(Y257:Y259*H257:H259),"0")</f>
        <v>180</v>
      </c>
      <c r="Z261" s="37"/>
      <c r="AA261" s="273"/>
      <c r="AB261" s="273"/>
      <c r="AC261" s="273"/>
    </row>
    <row r="262" spans="1:68" ht="14.25" hidden="1" customHeight="1" x14ac:dyDescent="0.25">
      <c r="A262" s="279" t="s">
        <v>123</v>
      </c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66"/>
      <c r="AB262" s="266"/>
      <c r="AC262" s="266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6"/>
      <c r="R263" s="286"/>
      <c r="S263" s="286"/>
      <c r="T263" s="287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hidden="1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8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40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6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hidden="1" x14ac:dyDescent="0.2">
      <c r="A273" s="289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0</v>
      </c>
      <c r="Y273" s="272">
        <f>IFERROR(SUM(Y263:Y272),"0")</f>
        <v>0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273"/>
      <c r="AB273" s="273"/>
      <c r="AC273" s="273"/>
    </row>
    <row r="274" spans="1:32" hidden="1" x14ac:dyDescent="0.2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0</v>
      </c>
      <c r="Y274" s="272">
        <f>IFERROR(SUMPRODUCT(Y263:Y272*H263:H272),"0")</f>
        <v>0</v>
      </c>
      <c r="Z274" s="37"/>
      <c r="AA274" s="273"/>
      <c r="AB274" s="273"/>
      <c r="AC274" s="273"/>
    </row>
    <row r="275" spans="1:32" ht="15" customHeight="1" x14ac:dyDescent="0.2">
      <c r="A275" s="397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81"/>
      <c r="P275" s="323" t="s">
        <v>369</v>
      </c>
      <c r="Q275" s="324"/>
      <c r="R275" s="324"/>
      <c r="S275" s="324"/>
      <c r="T275" s="324"/>
      <c r="U275" s="324"/>
      <c r="V275" s="325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3216.12</v>
      </c>
      <c r="Y275" s="272">
        <f>IFERROR(Y24+Y32+Y39+Y47+Y52+Y56+Y61+Y67+Y73+Y78+Y84+Y94+Y100+Y111+Y115+Y119+Y125+Y131+Y137+Y142+Y147+Y152+Y157+Y164+Y172+Y176+Y182+Y189+Y198+Y203+Y208+Y214+Y220+Y226+Y232+Y238+Y242+Y250+Y255+Y261+Y274,"0")</f>
        <v>3216.12</v>
      </c>
      <c r="Z275" s="37"/>
      <c r="AA275" s="273"/>
      <c r="AB275" s="273"/>
      <c r="AC275" s="273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81"/>
      <c r="P276" s="323" t="s">
        <v>370</v>
      </c>
      <c r="Q276" s="324"/>
      <c r="R276" s="324"/>
      <c r="S276" s="324"/>
      <c r="T276" s="324"/>
      <c r="U276" s="324"/>
      <c r="V276" s="325"/>
      <c r="W276" s="37" t="s">
        <v>74</v>
      </c>
      <c r="X276" s="272">
        <f>IFERROR(SUM(BM22:BM272),"0")</f>
        <v>3469.5328</v>
      </c>
      <c r="Y276" s="272">
        <f>IFERROR(SUM(BN22:BN272),"0")</f>
        <v>3469.5328</v>
      </c>
      <c r="Z276" s="37"/>
      <c r="AA276" s="273"/>
      <c r="AB276" s="273"/>
      <c r="AC276" s="273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81"/>
      <c r="P277" s="323" t="s">
        <v>371</v>
      </c>
      <c r="Q277" s="324"/>
      <c r="R277" s="324"/>
      <c r="S277" s="324"/>
      <c r="T277" s="324"/>
      <c r="U277" s="324"/>
      <c r="V277" s="325"/>
      <c r="W277" s="37" t="s">
        <v>372</v>
      </c>
      <c r="X277" s="38">
        <f>ROUNDUP(SUM(BO22:BO272),0)</f>
        <v>8</v>
      </c>
      <c r="Y277" s="38">
        <f>ROUNDUP(SUM(BP22:BP272),0)</f>
        <v>8</v>
      </c>
      <c r="Z277" s="37"/>
      <c r="AA277" s="273"/>
      <c r="AB277" s="273"/>
      <c r="AC277" s="273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81"/>
      <c r="P278" s="323" t="s">
        <v>373</v>
      </c>
      <c r="Q278" s="324"/>
      <c r="R278" s="324"/>
      <c r="S278" s="324"/>
      <c r="T278" s="324"/>
      <c r="U278" s="324"/>
      <c r="V278" s="325"/>
      <c r="W278" s="37" t="s">
        <v>74</v>
      </c>
      <c r="X278" s="272">
        <f>GrossWeightTotal+PalletQtyTotal*25</f>
        <v>3669.5328</v>
      </c>
      <c r="Y278" s="272">
        <f>GrossWeightTotalR+PalletQtyTotalR*25</f>
        <v>3669.5328</v>
      </c>
      <c r="Z278" s="37"/>
      <c r="AA278" s="273"/>
      <c r="AB278" s="273"/>
      <c r="AC278" s="273"/>
    </row>
    <row r="279" spans="1:32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81"/>
      <c r="P279" s="323" t="s">
        <v>374</v>
      </c>
      <c r="Q279" s="324"/>
      <c r="R279" s="324"/>
      <c r="S279" s="324"/>
      <c r="T279" s="324"/>
      <c r="U279" s="324"/>
      <c r="V279" s="325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706</v>
      </c>
      <c r="Y279" s="272">
        <f>IFERROR(Y23+Y31+Y38+Y46+Y51+Y55+Y60+Y66+Y72+Y77+Y83+Y93+Y99+Y110+Y114+Y118+Y124+Y130+Y136+Y141+Y146+Y151+Y156+Y163+Y171+Y175+Y181+Y188+Y197+Y202+Y207+Y213+Y219+Y225+Y231+Y237+Y241+Y249+Y254+Y260+Y273,"0")</f>
        <v>706</v>
      </c>
      <c r="Z279" s="37"/>
      <c r="AA279" s="273"/>
      <c r="AB279" s="273"/>
      <c r="AC279" s="273"/>
    </row>
    <row r="280" spans="1:32" ht="14.25" hidden="1" customHeight="1" x14ac:dyDescent="0.2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381"/>
      <c r="P280" s="323" t="s">
        <v>375</v>
      </c>
      <c r="Q280" s="324"/>
      <c r="R280" s="324"/>
      <c r="S280" s="324"/>
      <c r="T280" s="324"/>
      <c r="U280" s="324"/>
      <c r="V280" s="325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9.8306399999999989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7" t="s">
        <v>63</v>
      </c>
      <c r="C282" s="306" t="s">
        <v>75</v>
      </c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400"/>
      <c r="U282" s="267" t="s">
        <v>232</v>
      </c>
      <c r="V282" s="267" t="s">
        <v>240</v>
      </c>
      <c r="W282" s="306" t="s">
        <v>259</v>
      </c>
      <c r="X282" s="399"/>
      <c r="Y282" s="399"/>
      <c r="Z282" s="399"/>
      <c r="AA282" s="400"/>
      <c r="AB282" s="267" t="s">
        <v>309</v>
      </c>
      <c r="AC282" s="267" t="s">
        <v>314</v>
      </c>
      <c r="AD282" s="267" t="s">
        <v>318</v>
      </c>
      <c r="AE282" s="267" t="s">
        <v>326</v>
      </c>
      <c r="AF282" s="268"/>
    </row>
    <row r="283" spans="1:32" ht="14.25" customHeight="1" thickTop="1" x14ac:dyDescent="0.2">
      <c r="A283" s="359" t="s">
        <v>378</v>
      </c>
      <c r="B283" s="306" t="s">
        <v>63</v>
      </c>
      <c r="C283" s="306" t="s">
        <v>76</v>
      </c>
      <c r="D283" s="306" t="s">
        <v>89</v>
      </c>
      <c r="E283" s="306" t="s">
        <v>99</v>
      </c>
      <c r="F283" s="306" t="s">
        <v>110</v>
      </c>
      <c r="G283" s="306" t="s">
        <v>133</v>
      </c>
      <c r="H283" s="306" t="s">
        <v>140</v>
      </c>
      <c r="I283" s="306" t="s">
        <v>144</v>
      </c>
      <c r="J283" s="306" t="s">
        <v>152</v>
      </c>
      <c r="K283" s="306" t="s">
        <v>167</v>
      </c>
      <c r="L283" s="306" t="s">
        <v>173</v>
      </c>
      <c r="M283" s="306" t="s">
        <v>198</v>
      </c>
      <c r="N283" s="268"/>
      <c r="O283" s="306" t="s">
        <v>204</v>
      </c>
      <c r="P283" s="306" t="s">
        <v>211</v>
      </c>
      <c r="Q283" s="306" t="s">
        <v>216</v>
      </c>
      <c r="R283" s="306" t="s">
        <v>220</v>
      </c>
      <c r="S283" s="306" t="s">
        <v>223</v>
      </c>
      <c r="T283" s="306" t="s">
        <v>228</v>
      </c>
      <c r="U283" s="306" t="s">
        <v>233</v>
      </c>
      <c r="V283" s="306" t="s">
        <v>241</v>
      </c>
      <c r="W283" s="306" t="s">
        <v>260</v>
      </c>
      <c r="X283" s="306" t="s">
        <v>275</v>
      </c>
      <c r="Y283" s="306" t="s">
        <v>287</v>
      </c>
      <c r="Z283" s="306" t="s">
        <v>292</v>
      </c>
      <c r="AA283" s="306" t="s">
        <v>303</v>
      </c>
      <c r="AB283" s="306" t="s">
        <v>310</v>
      </c>
      <c r="AC283" s="306" t="s">
        <v>315</v>
      </c>
      <c r="AD283" s="306" t="s">
        <v>319</v>
      </c>
      <c r="AE283" s="306" t="s">
        <v>326</v>
      </c>
      <c r="AF283" s="268"/>
    </row>
    <row r="284" spans="1:32" ht="13.5" customHeight="1" thickBot="1" x14ac:dyDescent="0.25">
      <c r="A284" s="36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268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268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0</v>
      </c>
      <c r="D285" s="46">
        <f>IFERROR(X35*H35,"0")+IFERROR(X36*H36,"0")+IFERROR(X37*H37,"0")</f>
        <v>67.199999999999989</v>
      </c>
      <c r="E285" s="46">
        <f>IFERROR(X42*H42,"0")+IFERROR(X43*H43,"0")+IFERROR(X44*H44,"0")+IFERROR(X45*H45,"0")</f>
        <v>168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480</v>
      </c>
      <c r="H285" s="46">
        <f>IFERROR(X76*H76,"0")</f>
        <v>50.4</v>
      </c>
      <c r="I285" s="46">
        <f>IFERROR(X81*H81,"0")+IFERROR(X82*H82,"0")</f>
        <v>50.4</v>
      </c>
      <c r="J285" s="46">
        <f>IFERROR(X87*H87,"0")+IFERROR(X88*H88,"0")+IFERROR(X89*H89,"0")+IFERROR(X90*H90,"0")+IFERROR(X91*H91,"0")+IFERROR(X92*H92,"0")</f>
        <v>179.76000000000002</v>
      </c>
      <c r="K285" s="46">
        <f>IFERROR(X97*H97,"0")+IFERROR(X98*H98,"0")</f>
        <v>50.4</v>
      </c>
      <c r="L285" s="46">
        <f>IFERROR(X103*H103,"0")+IFERROR(X104*H104,"0")+IFERROR(X105*H105,"0")+IFERROR(X106*H106,"0")+IFERROR(X107*H107,"0")+IFERROR(X108*H108,"0")+IFERROR(X109*H109,"0")+IFERROR(X113*H113,"0")+IFERROR(X117*H117,"0")</f>
        <v>204.96</v>
      </c>
      <c r="M285" s="46">
        <f>IFERROR(X122*H122,"0")+IFERROR(X123*H123,"0")</f>
        <v>84</v>
      </c>
      <c r="N285" s="268"/>
      <c r="O285" s="46">
        <f>IFERROR(X128*H128,"0")+IFERROR(X129*H129,"0")</f>
        <v>84</v>
      </c>
      <c r="P285" s="46">
        <f>IFERROR(X134*H134,"0")+IFERROR(X135*H135,"0")</f>
        <v>67.2</v>
      </c>
      <c r="Q285" s="46">
        <f>IFERROR(X140*H140,"0")</f>
        <v>42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660</v>
      </c>
      <c r="V285" s="46">
        <f>IFERROR(X168*H168,"0")+IFERROR(X169*H169,"0")+IFERROR(X170*H170,"0")+IFERROR(X174*H174,"0")</f>
        <v>42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0</v>
      </c>
      <c r="Y285" s="46">
        <f>IFERROR(X201*H201,"0")</f>
        <v>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480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468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2023.2</v>
      </c>
      <c r="B288" s="60">
        <f>SUMPRODUCT(--(BB:BB="ПГП"),--(W:W="кор"),H:H,Y:Y)+SUMPRODUCT(--(BB:BB="ПГП"),--(W:W="кг"),Y:Y)</f>
        <v>1192.92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00"/>
        <filter val="132,00"/>
        <filter val="14,00"/>
        <filter val="168,00"/>
        <filter val="179,76"/>
        <filter val="180,00"/>
        <filter val="24,00"/>
        <filter val="28,00"/>
        <filter val="288,00"/>
        <filter val="3 216,12"/>
        <filter val="3 469,53"/>
        <filter val="3 669,53"/>
        <filter val="36,00"/>
        <filter val="36,96"/>
        <filter val="37,80"/>
        <filter val="42,00"/>
        <filter val="48,00"/>
        <filter val="480,00"/>
        <filter val="50,40"/>
        <filter val="56,00"/>
        <filter val="660,00"/>
        <filter val="67,20"/>
        <filter val="706,00"/>
        <filter val="8"/>
        <filter val="84,00"/>
        <filter val="96,00"/>
      </filters>
    </filterColumn>
    <filterColumn colId="29" showButton="0"/>
    <filterColumn colId="30" showButton="0"/>
  </autoFilter>
  <mergeCells count="497">
    <mergeCell ref="M283:M284"/>
    <mergeCell ref="P163:V163"/>
    <mergeCell ref="A153:Z153"/>
    <mergeCell ref="D268:E268"/>
    <mergeCell ref="D97:E97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D123:E123"/>
    <mergeCell ref="A188:O189"/>
    <mergeCell ref="A163:O164"/>
    <mergeCell ref="B283:B284"/>
    <mergeCell ref="D107:E107"/>
    <mergeCell ref="P65:T65"/>
    <mergeCell ref="P70:T70"/>
    <mergeCell ref="P263:T263"/>
    <mergeCell ref="A60:O61"/>
    <mergeCell ref="Q6:R6"/>
    <mergeCell ref="P134:T134"/>
    <mergeCell ref="A124:O125"/>
    <mergeCell ref="A118:O119"/>
    <mergeCell ref="E283:E284"/>
    <mergeCell ref="P208:V208"/>
    <mergeCell ref="A204:Z204"/>
    <mergeCell ref="A33:Z33"/>
    <mergeCell ref="D196:E196"/>
    <mergeCell ref="A55:O56"/>
    <mergeCell ref="P219:V219"/>
    <mergeCell ref="P23:V23"/>
    <mergeCell ref="A262:Z262"/>
    <mergeCell ref="W283:W284"/>
    <mergeCell ref="A62:Z62"/>
    <mergeCell ref="D54:E54"/>
    <mergeCell ref="A8:C8"/>
    <mergeCell ref="A260:O261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D218:E218"/>
    <mergeCell ref="P137:V137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A23:O24"/>
    <mergeCell ref="P64:T64"/>
    <mergeCell ref="D10:E10"/>
    <mergeCell ref="P135:T135"/>
    <mergeCell ref="F10:G10"/>
    <mergeCell ref="A181:O182"/>
    <mergeCell ref="D270:E270"/>
    <mergeCell ref="P78:V78"/>
    <mergeCell ref="C282:T282"/>
    <mergeCell ref="P128:T128"/>
    <mergeCell ref="P253:T253"/>
    <mergeCell ref="A223:Z22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R283:R284"/>
    <mergeCell ref="P250:V250"/>
    <mergeCell ref="A75:Z75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D266:E266"/>
    <mergeCell ref="P174:T174"/>
    <mergeCell ref="U17:V17"/>
    <mergeCell ref="Y17:Y18"/>
    <mergeCell ref="P58:T58"/>
    <mergeCell ref="D50:E50"/>
    <mergeCell ref="X17:X18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155:E155"/>
    <mergeCell ref="D22:E22"/>
    <mergeCell ref="A222:Z222"/>
    <mergeCell ref="P255:V255"/>
    <mergeCell ref="P105:T105"/>
    <mergeCell ref="D257:E257"/>
    <mergeCell ref="P270:T270"/>
    <mergeCell ref="A110:O111"/>
    <mergeCell ref="P36:T36"/>
    <mergeCell ref="D150:E150"/>
    <mergeCell ref="P107:T107"/>
    <mergeCell ref="D44:E44"/>
    <mergeCell ref="P271:T271"/>
    <mergeCell ref="D81:E81"/>
    <mergeCell ref="P265:T265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P162:T162"/>
    <mergeCell ref="A85:Z85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P212:T212"/>
    <mergeCell ref="AA17:AA18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P45:T45"/>
    <mergeCell ref="D128:E128"/>
    <mergeCell ref="P109:T109"/>
    <mergeCell ref="D186:E186"/>
    <mergeCell ref="D217:E217"/>
    <mergeCell ref="A93:O94"/>
    <mergeCell ref="P193:T193"/>
    <mergeCell ref="D65:E65"/>
    <mergeCell ref="P22:T22"/>
    <mergeCell ref="P257:T257"/>
    <mergeCell ref="D194:E194"/>
    <mergeCell ref="I283:I284"/>
    <mergeCell ref="D140:E140"/>
    <mergeCell ref="D267:E267"/>
    <mergeCell ref="H17:H18"/>
    <mergeCell ref="P90:T90"/>
    <mergeCell ref="P161:T161"/>
    <mergeCell ref="P217:T217"/>
    <mergeCell ref="A207:O208"/>
    <mergeCell ref="D269:E269"/>
    <mergeCell ref="P275:V275"/>
    <mergeCell ref="D206:E206"/>
    <mergeCell ref="A275:O280"/>
    <mergeCell ref="P241:V241"/>
    <mergeCell ref="A158:Z158"/>
    <mergeCell ref="P91:T91"/>
    <mergeCell ref="P56:V56"/>
    <mergeCell ref="W282:AA282"/>
    <mergeCell ref="P99:V99"/>
    <mergeCell ref="Z17:Z18"/>
    <mergeCell ref="P269:T269"/>
    <mergeCell ref="P242:V242"/>
    <mergeCell ref="A241:O242"/>
    <mergeCell ref="A51:O52"/>
    <mergeCell ref="D58:E58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A256:Z256"/>
    <mergeCell ref="P231:V231"/>
    <mergeCell ref="A15:M15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254:V254"/>
    <mergeCell ref="P83:V83"/>
    <mergeCell ref="A79:Z79"/>
    <mergeCell ref="T6:U9"/>
    <mergeCell ref="Q10:R10"/>
    <mergeCell ref="D185:E185"/>
    <mergeCell ref="J283:J284"/>
    <mergeCell ref="P60:V60"/>
    <mergeCell ref="P84:V84"/>
    <mergeCell ref="D43:E43"/>
    <mergeCell ref="A139:Z139"/>
    <mergeCell ref="AB283:AB284"/>
    <mergeCell ref="P195:T195"/>
    <mergeCell ref="A17:A18"/>
    <mergeCell ref="K17:K18"/>
    <mergeCell ref="C17:C18"/>
    <mergeCell ref="D103:E103"/>
    <mergeCell ref="D37:E37"/>
    <mergeCell ref="D230:E230"/>
    <mergeCell ref="D168:E168"/>
    <mergeCell ref="D180:E180"/>
    <mergeCell ref="D161:E161"/>
    <mergeCell ref="P67:V67"/>
    <mergeCell ref="D169:E169"/>
    <mergeCell ref="A121:Z121"/>
    <mergeCell ref="P146:V146"/>
    <mergeCell ref="D63:E63"/>
    <mergeCell ref="P181:V181"/>
    <mergeCell ref="A38:O39"/>
    <mergeCell ref="P110:V110"/>
    <mergeCell ref="A177:Z177"/>
    <mergeCell ref="F17:F18"/>
    <mergeCell ref="P43:T43"/>
    <mergeCell ref="P136:V136"/>
    <mergeCell ref="A126:Z126"/>
    <mergeCell ref="A53:Z53"/>
    <mergeCell ref="A12:M12"/>
    <mergeCell ref="A68:Z68"/>
    <mergeCell ref="A19:Z19"/>
    <mergeCell ref="A14:M14"/>
    <mergeCell ref="A5:C5"/>
    <mergeCell ref="P51:V51"/>
    <mergeCell ref="D9:E9"/>
    <mergeCell ref="F9:G9"/>
    <mergeCell ref="P15:T16"/>
    <mergeCell ref="Q5:R5"/>
    <mergeCell ref="P169:T169"/>
    <mergeCell ref="D90:E90"/>
    <mergeCell ref="A130:O131"/>
    <mergeCell ref="D91:E91"/>
    <mergeCell ref="D162:E162"/>
    <mergeCell ref="D106:E106"/>
    <mergeCell ref="A146:O147"/>
    <mergeCell ref="P72:V72"/>
    <mergeCell ref="P122:T122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P278:V278"/>
    <mergeCell ref="A159:Z159"/>
    <mergeCell ref="P246:T246"/>
    <mergeCell ref="U283:U284"/>
    <mergeCell ref="P198:V198"/>
    <mergeCell ref="A254:O255"/>
    <mergeCell ref="P238:V238"/>
    <mergeCell ref="P264:T264"/>
    <mergeCell ref="A249:O250"/>
    <mergeCell ref="P272:T272"/>
    <mergeCell ref="P210:T210"/>
    <mergeCell ref="H283:H284"/>
    <mergeCell ref="P185:T185"/>
    <mergeCell ref="T283:T284"/>
    <mergeCell ref="A234:Z234"/>
    <mergeCell ref="J17:J18"/>
    <mergeCell ref="V283:V284"/>
    <mergeCell ref="D82:E82"/>
    <mergeCell ref="P61:V61"/>
    <mergeCell ref="L17:L18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A229:Z229"/>
    <mergeCell ref="P17:T18"/>
    <mergeCell ref="P129:T129"/>
    <mergeCell ref="A148:Z148"/>
    <mergeCell ref="P63:T63"/>
    <mergeCell ref="P194:T194"/>
    <mergeCell ref="A283:A284"/>
    <mergeCell ref="P50:T50"/>
    <mergeCell ref="C283:C284"/>
    <mergeCell ref="D5:E5"/>
    <mergeCell ref="P42:T42"/>
    <mergeCell ref="P259:T25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K283:K284"/>
    <mergeCell ref="D211:E211"/>
    <mergeCell ref="H1:Q1"/>
    <mergeCell ref="P280:V280"/>
    <mergeCell ref="A243:Z243"/>
    <mergeCell ref="P274:V274"/>
    <mergeCell ref="A74:Z74"/>
    <mergeCell ref="D259:E259"/>
    <mergeCell ref="A237:O238"/>
    <mergeCell ref="A66:O67"/>
    <mergeCell ref="D28:E28"/>
    <mergeCell ref="A101:Z101"/>
    <mergeCell ref="P184:T184"/>
    <mergeCell ref="D236:E236"/>
    <mergeCell ref="D117:E117"/>
    <mergeCell ref="D92:E92"/>
    <mergeCell ref="D30:E30"/>
    <mergeCell ref="P168:T168"/>
    <mergeCell ref="P130:V130"/>
    <mergeCell ref="P97:T97"/>
    <mergeCell ref="P46:V46"/>
    <mergeCell ref="D1:F1"/>
    <mergeCell ref="P111:V111"/>
    <mergeCell ref="A166:Z166"/>
    <mergeCell ref="P187:T187"/>
    <mergeCell ref="D108:E108"/>
    <mergeCell ref="P279:V279"/>
    <mergeCell ref="P118:V118"/>
    <mergeCell ref="A228:Z228"/>
    <mergeCell ref="P266:T266"/>
    <mergeCell ref="P182:V182"/>
    <mergeCell ref="P38:V38"/>
    <mergeCell ref="P258:T258"/>
    <mergeCell ref="Q9:R9"/>
    <mergeCell ref="Q11:R11"/>
    <mergeCell ref="D264:E264"/>
    <mergeCell ref="A251:Z251"/>
    <mergeCell ref="A190:Z190"/>
    <mergeCell ref="D109:E109"/>
    <mergeCell ref="P124:V124"/>
    <mergeCell ref="P151:V151"/>
    <mergeCell ref="P87:T87"/>
    <mergeCell ref="D201:E201"/>
    <mergeCell ref="P224:T224"/>
    <mergeCell ref="A141:O142"/>
    <mergeCell ref="P261:V261"/>
    <mergeCell ref="A86:Z86"/>
    <mergeCell ref="A144:Z144"/>
    <mergeCell ref="D113:E113"/>
    <mergeCell ref="P180:T180"/>
    <mergeCell ref="D283:D284"/>
    <mergeCell ref="A205:Z205"/>
    <mergeCell ref="D70:E70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195:E195"/>
    <mergeCell ref="A215:Z215"/>
    <mergeCell ref="D129:E129"/>
    <mergeCell ref="P236:T236"/>
    <mergeCell ref="P92:T92"/>
    <mergeCell ref="P156:V156"/>
    <mergeCell ref="P89:T89"/>
    <mergeCell ref="P211:T211"/>
    <mergeCell ref="V10:W10"/>
    <mergeCell ref="P145:T145"/>
    <mergeCell ref="P249:V249"/>
    <mergeCell ref="P172:V172"/>
    <mergeCell ref="A40:Z40"/>
    <mergeCell ref="P152:V152"/>
    <mergeCell ref="V6:W9"/>
    <mergeCell ref="A9:C9"/>
    <mergeCell ref="A179:Z179"/>
    <mergeCell ref="D7:M7"/>
    <mergeCell ref="P29:T29"/>
    <mergeCell ref="D59:E59"/>
    <mergeCell ref="J9:M9"/>
    <mergeCell ref="P157:V157"/>
    <mergeCell ref="P213:V213"/>
    <mergeCell ref="A209:Z209"/>
    <mergeCell ref="P170:T170"/>
    <mergeCell ref="D8:M8"/>
    <mergeCell ref="P44:T44"/>
    <mergeCell ref="A6:C6"/>
    <mergeCell ref="A96:Z96"/>
    <mergeCell ref="D88:E88"/>
    <mergeCell ref="P117:T117"/>
    <mergeCell ref="Q12:R12"/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D45:E45"/>
    <mergeCell ref="H9:I9"/>
    <mergeCell ref="P24:V24"/>
    <mergeCell ref="A49:Z49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