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6F9F28A-6969-4AD9-B970-6FAF5CE495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8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43" i="1" l="1"/>
  <c r="Z127" i="1"/>
  <c r="Z82" i="1"/>
  <c r="Y31" i="1"/>
  <c r="Y43" i="1"/>
  <c r="Y493" i="1" s="1"/>
  <c r="Y58" i="1"/>
  <c r="Y64" i="1"/>
  <c r="Y70" i="1"/>
  <c r="Y77" i="1"/>
  <c r="BP81" i="1"/>
  <c r="BN81" i="1"/>
  <c r="Z81" i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Z235" i="1" s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Z251" i="1" s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Z268" i="1" s="1"/>
  <c r="Y268" i="1"/>
  <c r="Z275" i="1"/>
  <c r="BP273" i="1"/>
  <c r="BN273" i="1"/>
  <c r="Z273" i="1"/>
  <c r="Y275" i="1"/>
  <c r="D499" i="1"/>
  <c r="H9" i="1"/>
  <c r="B499" i="1"/>
  <c r="X490" i="1"/>
  <c r="X492" i="1" s="1"/>
  <c r="X491" i="1"/>
  <c r="X493" i="1"/>
  <c r="Y24" i="1"/>
  <c r="Z27" i="1"/>
  <c r="Z31" i="1" s="1"/>
  <c r="BN27" i="1"/>
  <c r="Z29" i="1"/>
  <c r="BN29" i="1"/>
  <c r="C499" i="1"/>
  <c r="Z41" i="1"/>
  <c r="BN41" i="1"/>
  <c r="Y490" i="1" s="1"/>
  <c r="Y44" i="1"/>
  <c r="Z52" i="1"/>
  <c r="Z57" i="1" s="1"/>
  <c r="BN52" i="1"/>
  <c r="Z54" i="1"/>
  <c r="BN54" i="1"/>
  <c r="Z56" i="1"/>
  <c r="BN56" i="1"/>
  <c r="Z60" i="1"/>
  <c r="Z63" i="1" s="1"/>
  <c r="BN60" i="1"/>
  <c r="BP60" i="1"/>
  <c r="Y491" i="1" s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Z204" i="1" s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Z338" i="1" s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Z462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Z350" i="1" s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Z375" i="1" s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Z380" i="1" s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Z411" i="1" s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Z438" i="1" s="1"/>
  <c r="BP443" i="1"/>
  <c r="BN443" i="1"/>
  <c r="Z443" i="1"/>
  <c r="Z453" i="1"/>
  <c r="BP451" i="1"/>
  <c r="BN451" i="1"/>
  <c r="Z451" i="1"/>
  <c r="Y462" i="1"/>
  <c r="BP461" i="1"/>
  <c r="BN461" i="1"/>
  <c r="Z461" i="1"/>
  <c r="Y468" i="1"/>
  <c r="BP465" i="1"/>
  <c r="BN465" i="1"/>
  <c r="Z465" i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Y492" i="1" l="1"/>
  <c r="Z447" i="1"/>
  <c r="Z260" i="1"/>
  <c r="Z468" i="1"/>
  <c r="Z394" i="1"/>
  <c r="Z304" i="1"/>
  <c r="Z294" i="1"/>
  <c r="Z318" i="1"/>
  <c r="Z312" i="1"/>
  <c r="Z96" i="1"/>
  <c r="Z69" i="1"/>
  <c r="Z494" i="1" s="1"/>
  <c r="Y489" i="1"/>
  <c r="Z89" i="1"/>
  <c r="Z432" i="1"/>
  <c r="Z216" i="1"/>
  <c r="Z144" i="1"/>
  <c r="Z110" i="1"/>
</calcChain>
</file>

<file path=xl/sharedStrings.xml><?xml version="1.0" encoding="utf-8"?>
<sst xmlns="http://schemas.openxmlformats.org/spreadsheetml/2006/main" count="2256" uniqueCount="763">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</sst>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3" zoomScaleNormal="100" zoomScaleSheetLayoutView="100" workbookViewId="0">
      <selection activeCell="Z495" sqref="Z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45964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0.41666666666666669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86.4</v>
      </c>
      <c r="Y40" s="542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89.88</v>
      </c>
      <c r="BN40" s="64">
        <f>IFERROR(Y40*I40/H40,"0")</f>
        <v>89.88</v>
      </c>
      <c r="BO40" s="64">
        <f>IFERROR(1/J40*(X40/H40),"0")</f>
        <v>0.125</v>
      </c>
      <c r="BP40" s="64">
        <f>IFERROR(1/J40*(Y40/H40),"0")</f>
        <v>0.125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8</v>
      </c>
      <c r="Y43" s="543">
        <f>IFERROR(Y40/H40,"0")+IFERROR(Y41/H41,"0")+IFERROR(Y42/H42,"0")</f>
        <v>8</v>
      </c>
      <c r="Z43" s="543">
        <f>IFERROR(IF(Z40="",0,Z40),"0")+IFERROR(IF(Z41="",0,Z41),"0")+IFERROR(IF(Z42="",0,Z42),"0")</f>
        <v>0.15184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86.4</v>
      </c>
      <c r="Y44" s="543">
        <f>IFERROR(SUM(Y40:Y42),"0")</f>
        <v>86.4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86.4</v>
      </c>
      <c r="Y52" s="542">
        <f t="shared" si="0"/>
        <v>86.4</v>
      </c>
      <c r="Z52" s="36">
        <f>IFERROR(IF(Y52=0,"",ROUNDUP(Y52/H52,0)*0.01898),"")</f>
        <v>0.15184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89.88</v>
      </c>
      <c r="BN52" s="64">
        <f t="shared" si="2"/>
        <v>89.88</v>
      </c>
      <c r="BO52" s="64">
        <f t="shared" si="3"/>
        <v>0.125</v>
      </c>
      <c r="BP52" s="64">
        <f t="shared" si="4"/>
        <v>0.125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8</v>
      </c>
      <c r="Y57" s="543">
        <f>IFERROR(Y51/H51,"0")+IFERROR(Y52/H52,"0")+IFERROR(Y53/H53,"0")+IFERROR(Y54/H54,"0")+IFERROR(Y55/H55,"0")+IFERROR(Y56/H56,"0")</f>
        <v>8</v>
      </c>
      <c r="Z57" s="543">
        <f>IFERROR(IF(Z51="",0,Z51),"0")+IFERROR(IF(Z52="",0,Z52),"0")+IFERROR(IF(Z53="",0,Z53),"0")+IFERROR(IF(Z54="",0,Z54),"0")+IFERROR(IF(Z55="",0,Z55),"0")+IFERROR(IF(Z56="",0,Z56),"0")</f>
        <v>0.15184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86.4</v>
      </c>
      <c r="Y58" s="543">
        <f>IFERROR(SUM(Y51:Y56),"0")</f>
        <v>86.4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0</v>
      </c>
      <c r="Y60" s="5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0</v>
      </c>
      <c r="Y63" s="543">
        <f>IFERROR(Y60/H60,"0")+IFERROR(Y61/H61,"0")+IFERROR(Y62/H62,"0")</f>
        <v>0</v>
      </c>
      <c r="Z63" s="543">
        <f>IFERROR(IF(Z60="",0,Z60),"0")+IFERROR(IF(Z61="",0,Z61),"0")+IFERROR(IF(Z62="",0,Z62),"0")</f>
        <v>0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0</v>
      </c>
      <c r="Y64" s="543">
        <f>IFERROR(SUM(Y60:Y62),"0")</f>
        <v>0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62.4</v>
      </c>
      <c r="Y80" s="542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65.88</v>
      </c>
      <c r="BN80" s="64">
        <f>IFERROR(Y80*I80/H80,"0")</f>
        <v>65.88</v>
      </c>
      <c r="BO80" s="64">
        <f>IFERROR(1/J80*(X80/H80),"0")</f>
        <v>0.125</v>
      </c>
      <c r="BP80" s="64">
        <f>IFERROR(1/J80*(Y80/H80),"0")</f>
        <v>0.125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8</v>
      </c>
      <c r="Y82" s="543">
        <f>IFERROR(Y80/H80,"0")+IFERROR(Y81/H81,"0")</f>
        <v>8</v>
      </c>
      <c r="Z82" s="543">
        <f>IFERROR(IF(Z80="",0,Z80),"0")+IFERROR(IF(Z81="",0,Z81),"0")</f>
        <v>0.15184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62.4</v>
      </c>
      <c r="Y83" s="543">
        <f>IFERROR(SUM(Y80:Y81),"0")</f>
        <v>62.4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0</v>
      </c>
      <c r="Y89" s="543">
        <f>IFERROR(Y86/H86,"0")+IFERROR(Y87/H87,"0")+IFERROR(Y88/H88,"0")</f>
        <v>0</v>
      </c>
      <c r="Z89" s="543">
        <f>IFERROR(IF(Z86="",0,Z86),"0")+IFERROR(IF(Z87="",0,Z87),"0")+IFERROR(IF(Z88="",0,Z88),"0")</f>
        <v>0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0</v>
      </c>
      <c r="Y90" s="543">
        <f>IFERROR(SUM(Y86:Y88),"0")</f>
        <v>0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64.8</v>
      </c>
      <c r="Y92" s="542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68.951999999999998</v>
      </c>
      <c r="BN92" s="64">
        <f>IFERROR(Y92*I92/H92,"0")</f>
        <v>68.951999999999998</v>
      </c>
      <c r="BO92" s="64">
        <f>IFERROR(1/J92*(X92/H92),"0")</f>
        <v>0.125</v>
      </c>
      <c r="BP92" s="64">
        <f>IFERROR(1/J92*(Y92/H92),"0")</f>
        <v>0.125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8</v>
      </c>
      <c r="Y96" s="543">
        <f>IFERROR(Y92/H92,"0")+IFERROR(Y93/H93,"0")+IFERROR(Y94/H94,"0")+IFERROR(Y95/H95,"0")</f>
        <v>8</v>
      </c>
      <c r="Z96" s="543">
        <f>IFERROR(IF(Z92="",0,Z92),"0")+IFERROR(IF(Z93="",0,Z93),"0")+IFERROR(IF(Z94="",0,Z94),"0")+IFERROR(IF(Z95="",0,Z95),"0")</f>
        <v>0.15184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64.8</v>
      </c>
      <c r="Y97" s="543">
        <f>IFERROR(SUM(Y92:Y95),"0")</f>
        <v>64.8</v>
      </c>
      <c r="Z97" s="37"/>
      <c r="AA97" s="544"/>
      <c r="AB97" s="544"/>
      <c r="AC97" s="544"/>
    </row>
    <row r="98" spans="1:68" ht="16.5" customHeight="1" x14ac:dyDescent="0.25">
      <c r="A98" s="558" t="s">
        <v>191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0</v>
      </c>
      <c r="Y100" s="542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0</v>
      </c>
      <c r="Y104" s="543">
        <f>IFERROR(Y100/H100,"0")+IFERROR(Y101/H101,"0")+IFERROR(Y102/H102,"0")+IFERROR(Y103/H103,"0")</f>
        <v>0</v>
      </c>
      <c r="Z104" s="543">
        <f>IFERROR(IF(Z100="",0,Z100),"0")+IFERROR(IF(Z101="",0,Z101),"0")+IFERROR(IF(Z102="",0,Z102),"0")+IFERROR(IF(Z103="",0,Z103),"0")</f>
        <v>0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0</v>
      </c>
      <c r="Y105" s="543">
        <f>IFERROR(SUM(Y100:Y103),"0")</f>
        <v>0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64.8</v>
      </c>
      <c r="Y113" s="542">
        <f>IFERROR(IF(X113="",0,CEILING((X113/$H113),1)*$H113),"")</f>
        <v>64.8</v>
      </c>
      <c r="Z113" s="36">
        <f>IFERROR(IF(Y113=0,"",ROUNDUP(Y113/H113,0)*0.01898),"")</f>
        <v>0.15184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68.903999999999996</v>
      </c>
      <c r="BN113" s="64">
        <f>IFERROR(Y113*I113/H113,"0")</f>
        <v>68.903999999999996</v>
      </c>
      <c r="BO113" s="64">
        <f>IFERROR(1/J113*(X113/H113),"0")</f>
        <v>0.125</v>
      </c>
      <c r="BP113" s="64">
        <f>IFERROR(1/J113*(Y113/H113),"0")</f>
        <v>0.125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8</v>
      </c>
      <c r="Y117" s="543">
        <f>IFERROR(Y113/H113,"0")+IFERROR(Y114/H114,"0")+IFERROR(Y115/H115,"0")+IFERROR(Y116/H116,"0")</f>
        <v>8</v>
      </c>
      <c r="Z117" s="543">
        <f>IFERROR(IF(Z113="",0,Z113),"0")+IFERROR(IF(Z114="",0,Z114),"0")+IFERROR(IF(Z115="",0,Z115),"0")+IFERROR(IF(Z116="",0,Z116),"0")</f>
        <v>0.15184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64.8</v>
      </c>
      <c r="Y118" s="543">
        <f>IFERROR(SUM(Y113:Y116),"0")</f>
        <v>64.8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customHeight="1" x14ac:dyDescent="0.25">
      <c r="A123" s="558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255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257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112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112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0</v>
      </c>
      <c r="Y165" s="542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0</v>
      </c>
      <c r="Y166" s="542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0</v>
      </c>
      <c r="Y169" s="542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0</v>
      </c>
      <c r="Y172" s="543">
        <f>IFERROR(Y163/H163,"0")+IFERROR(Y164/H164,"0")+IFERROR(Y165/H165,"0")+IFERROR(Y166/H166,"0")+IFERROR(Y167/H167,"0")+IFERROR(Y168/H168,"0")+IFERROR(Y169/H169,"0")+IFERROR(Y170/H170,"0")+IFERROR(Y171/H171,"0")</f>
        <v>0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0</v>
      </c>
      <c r="Y173" s="543">
        <f>IFERROR(SUM(Y163:Y171),"0")</f>
        <v>0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customHeight="1" x14ac:dyDescent="0.25">
      <c r="A180" s="557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customHeight="1" x14ac:dyDescent="0.25">
      <c r="A184" s="558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208</v>
      </c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112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0</v>
      </c>
      <c r="Y196" s="542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112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0</v>
      </c>
      <c r="Y197" s="542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112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0</v>
      </c>
      <c r="Y199" s="542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0</v>
      </c>
      <c r="Y200" s="542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0</v>
      </c>
      <c r="Y203" s="542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0</v>
      </c>
      <c r="Y204" s="543">
        <f>IFERROR(Y196/H196,"0")+IFERROR(Y197/H197,"0")+IFERROR(Y198/H198,"0")+IFERROR(Y199/H199,"0")+IFERROR(Y200/H200,"0")+IFERROR(Y201/H201,"0")+IFERROR(Y202/H202,"0")+IFERROR(Y203/H203,"0")</f>
        <v>0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0</v>
      </c>
      <c r="Y205" s="543">
        <f>IFERROR(SUM(Y196:Y203),"0")</f>
        <v>0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0</v>
      </c>
      <c r="Y210" s="542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208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0</v>
      </c>
      <c r="Y212" s="542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208</v>
      </c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208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0</v>
      </c>
      <c r="Y214" s="542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0</v>
      </c>
      <c r="Y216" s="543">
        <f>IFERROR(Y207/H207,"0")+IFERROR(Y208/H208,"0")+IFERROR(Y209/H209,"0")+IFERROR(Y210/H210,"0")+IFERROR(Y211/H211,"0")+IFERROR(Y212/H212,"0")+IFERROR(Y213/H213,"0")+IFERROR(Y214/H214,"0")+IFERROR(Y215/H215,"0")</f>
        <v>0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0</v>
      </c>
      <c r="Y217" s="543">
        <f>IFERROR(SUM(Y207:Y215),"0")</f>
        <v>0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208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customHeight="1" x14ac:dyDescent="0.25">
      <c r="A223" s="558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customHeight="1" x14ac:dyDescent="0.25">
      <c r="A245" s="557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customHeight="1" x14ac:dyDescent="0.25">
      <c r="A253" s="558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208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0</v>
      </c>
      <c r="Y273" s="542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208</v>
      </c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0</v>
      </c>
      <c r="Y275" s="543">
        <f>IFERROR(Y272/H272,"0")+IFERROR(Y273/H273,"0")+IFERROR(Y274/H274,"0")</f>
        <v>0</v>
      </c>
      <c r="Z275" s="543">
        <f>IFERROR(IF(Z272="",0,Z272),"0")+IFERROR(IF(Z273="",0,Z273),"0")+IFERROR(IF(Z274="",0,Z274),"0")</f>
        <v>0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0</v>
      </c>
      <c r="Y276" s="543">
        <f>IFERROR(SUM(Y272:Y274),"0")</f>
        <v>0</v>
      </c>
      <c r="Z276" s="37"/>
      <c r="AA276" s="544"/>
      <c r="AB276" s="544"/>
      <c r="AC276" s="544"/>
    </row>
    <row r="277" spans="1:68" ht="16.5" customHeight="1" x14ac:dyDescent="0.25">
      <c r="A277" s="558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67.2</v>
      </c>
      <c r="Y317" s="542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71.352000000000004</v>
      </c>
      <c r="BN317" s="64">
        <f>IFERROR(Y317*I317/H317,"0")</f>
        <v>71.352000000000004</v>
      </c>
      <c r="BO317" s="64">
        <f>IFERROR(1/J317*(X317/H317),"0")</f>
        <v>0.125</v>
      </c>
      <c r="BP317" s="64">
        <f>IFERROR(1/J317*(Y317/H317),"0")</f>
        <v>0.125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8</v>
      </c>
      <c r="Y318" s="543">
        <f>IFERROR(Y315/H315,"0")+IFERROR(Y316/H316,"0")+IFERROR(Y317/H317,"0")</f>
        <v>8</v>
      </c>
      <c r="Z318" s="543">
        <f>IFERROR(IF(Z315="",0,Z315),"0")+IFERROR(IF(Z316="",0,Z316),"0")+IFERROR(IF(Z317="",0,Z317),"0")</f>
        <v>0.15184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67.2</v>
      </c>
      <c r="Y319" s="543">
        <f>IFERROR(SUM(Y315:Y317),"0")</f>
        <v>67.2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510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customHeight="1" x14ac:dyDescent="0.25">
      <c r="A327" s="557" t="s">
        <v>516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customHeight="1" x14ac:dyDescent="0.25">
      <c r="A333" s="558" t="s">
        <v>525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customHeight="1" x14ac:dyDescent="0.2">
      <c r="A340" s="639" t="s">
        <v>535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536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120</v>
      </c>
      <c r="Y343" s="542">
        <f t="shared" ref="Y343:Y349" si="31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123.84</v>
      </c>
      <c r="BN343" s="64">
        <f t="shared" ref="BN343:BN349" si="33">IFERROR(Y343*I343/H343,"0")</f>
        <v>123.84</v>
      </c>
      <c r="BO343" s="64">
        <f t="shared" ref="BO343:BO349" si="34">IFERROR(1/J343*(X343/H343),"0")</f>
        <v>0.16666666666666666</v>
      </c>
      <c r="BP343" s="64">
        <f t="shared" ref="BP343:BP349" si="35">IFERROR(1/J343*(Y343/H343),"0")</f>
        <v>0.16666666666666666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120</v>
      </c>
      <c r="Y344" s="542">
        <f t="shared" si="31"/>
        <v>120</v>
      </c>
      <c r="Z344" s="36">
        <f>IFERROR(IF(Y344=0,"",ROUNDUP(Y344/H344,0)*0.02175),"")</f>
        <v>0.17399999999999999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123.84</v>
      </c>
      <c r="BN344" s="64">
        <f t="shared" si="33"/>
        <v>123.84</v>
      </c>
      <c r="BO344" s="64">
        <f t="shared" si="34"/>
        <v>0.16666666666666666</v>
      </c>
      <c r="BP344" s="64">
        <f t="shared" si="35"/>
        <v>0.16666666666666666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0</v>
      </c>
      <c r="Y346" s="542">
        <f t="shared" si="31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0</v>
      </c>
      <c r="BN346" s="64">
        <f t="shared" si="33"/>
        <v>0</v>
      </c>
      <c r="BO346" s="64">
        <f t="shared" si="34"/>
        <v>0</v>
      </c>
      <c r="BP346" s="64">
        <f t="shared" si="35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16</v>
      </c>
      <c r="Y350" s="543">
        <f>IFERROR(Y343/H343,"0")+IFERROR(Y344/H344,"0")+IFERROR(Y345/H345,"0")+IFERROR(Y346/H346,"0")+IFERROR(Y347/H347,"0")+IFERROR(Y348/H348,"0")+IFERROR(Y349/H349,"0")</f>
        <v>16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0.34799999999999998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240</v>
      </c>
      <c r="Y351" s="543">
        <f>IFERROR(SUM(Y343:Y349),"0")</f>
        <v>240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120</v>
      </c>
      <c r="Y353" s="542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8</v>
      </c>
      <c r="Y355" s="543">
        <f>IFERROR(Y353/H353,"0")+IFERROR(Y354/H354,"0")</f>
        <v>8</v>
      </c>
      <c r="Z355" s="543">
        <f>IFERROR(IF(Z353="",0,Z353),"0")+IFERROR(IF(Z354="",0,Z354),"0")</f>
        <v>0.17399999999999999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120</v>
      </c>
      <c r="Y356" s="543">
        <f>IFERROR(SUM(Y353:Y354),"0")</f>
        <v>120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0</v>
      </c>
      <c r="Y359" s="5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0</v>
      </c>
      <c r="Y360" s="543">
        <f>IFERROR(Y358/H358,"0")+IFERROR(Y359/H359,"0")</f>
        <v>0</v>
      </c>
      <c r="Z360" s="543">
        <f>IFERROR(IF(Z358="",0,Z358),"0")+IFERROR(IF(Z359="",0,Z359),"0")</f>
        <v>0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0</v>
      </c>
      <c r="Y361" s="543">
        <f>IFERROR(SUM(Y358:Y359),"0")</f>
        <v>0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customHeight="1" x14ac:dyDescent="0.25">
      <c r="A366" s="558" t="s">
        <v>570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72</v>
      </c>
      <c r="Y378" s="542">
        <f>IFERROR(IF(X378="",0,CEILING((X378/$H378),1)*$H378),"")</f>
        <v>72</v>
      </c>
      <c r="Z378" s="36">
        <f>IFERROR(IF(Y378=0,"",ROUNDUP(Y378/H378,0)*0.01898),"")</f>
        <v>0.15184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76.152000000000001</v>
      </c>
      <c r="BN378" s="64">
        <f>IFERROR(Y378*I378/H378,"0")</f>
        <v>76.152000000000001</v>
      </c>
      <c r="BO378" s="64">
        <f>IFERROR(1/J378*(X378/H378),"0")</f>
        <v>0.125</v>
      </c>
      <c r="BP378" s="64">
        <f>IFERROR(1/J378*(Y378/H378),"0")</f>
        <v>0.125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67.2</v>
      </c>
      <c r="Y379" s="542">
        <f>IFERROR(IF(X379="",0,CEILING((X379/$H379),1)*$H379),"")</f>
        <v>67.2</v>
      </c>
      <c r="Z379" s="36">
        <f>IFERROR(IF(Y379=0,"",ROUNDUP(Y379/H379,0)*0.00651),"")</f>
        <v>0.18228</v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74.592000000000013</v>
      </c>
      <c r="BN379" s="64">
        <f>IFERROR(Y379*I379/H379,"0")</f>
        <v>74.592000000000013</v>
      </c>
      <c r="BO379" s="64">
        <f>IFERROR(1/J379*(X379/H379),"0")</f>
        <v>0.15384615384615388</v>
      </c>
      <c r="BP379" s="64">
        <f>IFERROR(1/J379*(Y379/H379),"0")</f>
        <v>0.15384615384615388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36</v>
      </c>
      <c r="Y380" s="543">
        <f>IFERROR(Y378/H378,"0")+IFERROR(Y379/H379,"0")</f>
        <v>36</v>
      </c>
      <c r="Z380" s="543">
        <f>IFERROR(IF(Z378="",0,Z378),"0")+IFERROR(IF(Z379="",0,Z379),"0")</f>
        <v>0.33411999999999997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139.19999999999999</v>
      </c>
      <c r="Y381" s="543">
        <f>IFERROR(SUM(Y378:Y379),"0")</f>
        <v>139.19999999999999</v>
      </c>
      <c r="Z381" s="37"/>
      <c r="AA381" s="544"/>
      <c r="AB381" s="544"/>
      <c r="AC381" s="544"/>
    </row>
    <row r="382" spans="1:68" ht="27.75" customHeight="1" x14ac:dyDescent="0.2">
      <c r="A382" s="639" t="s">
        <v>586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587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customHeight="1" x14ac:dyDescent="0.25">
      <c r="A386" s="54" t="s">
        <v>591</v>
      </c>
      <c r="B386" s="54" t="s">
        <v>592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601</v>
      </c>
      <c r="B390" s="54" t="s">
        <v>602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customHeight="1" x14ac:dyDescent="0.25">
      <c r="A393" s="54" t="s">
        <v>610</v>
      </c>
      <c r="B393" s="54" t="s">
        <v>611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0</v>
      </c>
      <c r="Y394" s="543">
        <f>IFERROR(Y385/H385,"0")+IFERROR(Y386/H386,"0")+IFERROR(Y387/H387,"0")+IFERROR(Y388/H388,"0")+IFERROR(Y389/H389,"0")+IFERROR(Y390/H390,"0")+IFERROR(Y391/H391,"0")+IFERROR(Y392/H392,"0")+IFERROR(Y393/H393,"0")</f>
        <v>0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0</v>
      </c>
      <c r="Y395" s="543">
        <f>IFERROR(SUM(Y385:Y393),"0")</f>
        <v>0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612</v>
      </c>
      <c r="B397" s="54" t="s">
        <v>613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615</v>
      </c>
      <c r="B398" s="54" t="s">
        <v>616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618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619</v>
      </c>
      <c r="B403" s="54" t="s">
        <v>620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624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625</v>
      </c>
      <c r="B408" s="54" t="s">
        <v>626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customHeight="1" x14ac:dyDescent="0.25">
      <c r="A413" s="558" t="s">
        <v>633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634</v>
      </c>
      <c r="B415" s="54" t="s">
        <v>635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customHeight="1" x14ac:dyDescent="0.2">
      <c r="A418" s="639" t="s">
        <v>637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637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42.24</v>
      </c>
      <c r="Y423" s="542">
        <f t="shared" si="42"/>
        <v>42.24</v>
      </c>
      <c r="Z423" s="36">
        <f t="shared" si="43"/>
        <v>9.5680000000000001E-2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45.12</v>
      </c>
      <c r="BN423" s="64">
        <f t="shared" si="45"/>
        <v>45.12</v>
      </c>
      <c r="BO423" s="64">
        <f t="shared" si="46"/>
        <v>7.6923076923076927E-2</v>
      </c>
      <c r="BP423" s="64">
        <f t="shared" si="47"/>
        <v>7.6923076923076927E-2</v>
      </c>
    </row>
    <row r="424" spans="1:68" ht="27" customHeight="1" x14ac:dyDescent="0.25">
      <c r="A424" s="54" t="s">
        <v>646</v>
      </c>
      <c r="B424" s="54" t="s">
        <v>647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649</v>
      </c>
      <c r="B425" s="54" t="s">
        <v>650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84.48</v>
      </c>
      <c r="Y426" s="542">
        <f t="shared" si="42"/>
        <v>84.48</v>
      </c>
      <c r="Z426" s="36">
        <f t="shared" si="43"/>
        <v>0.19136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90.24</v>
      </c>
      <c r="BN426" s="64">
        <f t="shared" si="45"/>
        <v>90.24</v>
      </c>
      <c r="BO426" s="64">
        <f t="shared" si="46"/>
        <v>0.15384615384615385</v>
      </c>
      <c r="BP426" s="64">
        <f t="shared" si="47"/>
        <v>0.15384615384615385</v>
      </c>
    </row>
    <row r="427" spans="1:68" ht="27" customHeight="1" x14ac:dyDescent="0.25">
      <c r="A427" s="54" t="s">
        <v>655</v>
      </c>
      <c r="B427" s="54" t="s">
        <v>656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24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24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0.28704000000000002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126.72</v>
      </c>
      <c r="Y433" s="543">
        <f>IFERROR(SUM(Y421:Y431),"0")</f>
        <v>126.72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0</v>
      </c>
      <c r="Y435" s="542">
        <f>IFERROR(IF(X435="",0,CEILING((X435/$H435),1)*$H435),"")</f>
        <v>0</v>
      </c>
      <c r="Z435" s="36" t="str">
        <f>IFERROR(IF(Y435=0,"",ROUNDUP(Y435/H435,0)*0.01196),"")</f>
        <v/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16.5" customHeight="1" x14ac:dyDescent="0.25">
      <c r="A436" s="54" t="s">
        <v>669</v>
      </c>
      <c r="B436" s="54" t="s">
        <v>670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112</v>
      </c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0</v>
      </c>
      <c r="Y438" s="543">
        <f>IFERROR(Y435/H435,"0")+IFERROR(Y436/H436,"0")+IFERROR(Y437/H437,"0")</f>
        <v>0</v>
      </c>
      <c r="Z438" s="543">
        <f>IFERROR(IF(Z435="",0,Z435),"0")+IFERROR(IF(Z436="",0,Z436),"0")+IFERROR(IF(Z437="",0,Z437),"0")</f>
        <v>0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0</v>
      </c>
      <c r="Y439" s="543">
        <f>IFERROR(SUM(Y435:Y437),"0")</f>
        <v>0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0</v>
      </c>
      <c r="Y441" s="542">
        <f t="shared" ref="Y441:Y446" si="48"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0</v>
      </c>
      <c r="BN441" s="64">
        <f t="shared" ref="BN441:BN446" si="50">IFERROR(Y441*I441/H441,"0")</f>
        <v>0</v>
      </c>
      <c r="BO441" s="64">
        <f t="shared" ref="BO441:BO446" si="51">IFERROR(1/J441*(X441/H441),"0")</f>
        <v>0</v>
      </c>
      <c r="BP441" s="64">
        <f t="shared" ref="BP441:BP446" si="52">IFERROR(1/J441*(Y441/H441),"0")</f>
        <v>0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0</v>
      </c>
      <c r="Y442" s="542">
        <f t="shared" si="48"/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0</v>
      </c>
      <c r="BN442" s="64">
        <f t="shared" si="50"/>
        <v>0</v>
      </c>
      <c r="BO442" s="64">
        <f t="shared" si="51"/>
        <v>0</v>
      </c>
      <c r="BP442" s="64">
        <f t="shared" si="52"/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42.24</v>
      </c>
      <c r="Y443" s="542">
        <f t="shared" si="48"/>
        <v>42.24</v>
      </c>
      <c r="Z443" s="36">
        <f>IFERROR(IF(Y443=0,"",ROUNDUP(Y443/H443,0)*0.01196),"")</f>
        <v>9.5680000000000001E-2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45.12</v>
      </c>
      <c r="BN443" s="64">
        <f t="shared" si="50"/>
        <v>45.12</v>
      </c>
      <c r="BO443" s="64">
        <f t="shared" si="51"/>
        <v>7.6923076923076927E-2</v>
      </c>
      <c r="BP443" s="64">
        <f t="shared" si="52"/>
        <v>7.6923076923076927E-2</v>
      </c>
    </row>
    <row r="444" spans="1:68" ht="27" customHeight="1" x14ac:dyDescent="0.25">
      <c r="A444" s="54" t="s">
        <v>682</v>
      </c>
      <c r="B444" s="54" t="s">
        <v>683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8</v>
      </c>
      <c r="Y447" s="543">
        <f>IFERROR(Y441/H441,"0")+IFERROR(Y442/H442,"0")+IFERROR(Y443/H443,"0")+IFERROR(Y444/H444,"0")+IFERROR(Y445/H445,"0")+IFERROR(Y446/H446,"0")</f>
        <v>8</v>
      </c>
      <c r="Z447" s="543">
        <f>IFERROR(IF(Z441="",0,Z441),"0")+IFERROR(IF(Z442="",0,Z442),"0")+IFERROR(IF(Z443="",0,Z443),"0")+IFERROR(IF(Z444="",0,Z444),"0")+IFERROR(IF(Z445="",0,Z445),"0")+IFERROR(IF(Z446="",0,Z446),"0")</f>
        <v>9.5680000000000001E-2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42.24</v>
      </c>
      <c r="Y448" s="543">
        <f>IFERROR(SUM(Y441:Y446),"0")</f>
        <v>42.24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688</v>
      </c>
      <c r="B450" s="54" t="s">
        <v>689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691</v>
      </c>
      <c r="B451" s="54" t="s">
        <v>692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697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697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698</v>
      </c>
      <c r="B458" s="54" t="s">
        <v>699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701</v>
      </c>
      <c r="B459" s="54" t="s">
        <v>702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709</v>
      </c>
      <c r="B465" s="54" t="s">
        <v>710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718</v>
      </c>
      <c r="B471" s="54" t="s">
        <v>719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112</v>
      </c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112</v>
      </c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/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/>
      <c r="AK476" s="68">
        <v>0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727</v>
      </c>
      <c r="B480" s="54" t="s">
        <v>728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customHeight="1" x14ac:dyDescent="0.25">
      <c r="A484" s="558" t="s">
        <v>733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734</v>
      </c>
      <c r="B486" s="54" t="s">
        <v>735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737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1100.1600000000001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1100.1600000000001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738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1157.5919999999999</v>
      </c>
      <c r="Y490" s="543">
        <f>IFERROR(SUM(BN22:BN486),"0")</f>
        <v>1157.5919999999999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739</v>
      </c>
      <c r="Q491" s="634"/>
      <c r="R491" s="634"/>
      <c r="S491" s="634"/>
      <c r="T491" s="634"/>
      <c r="U491" s="634"/>
      <c r="V491" s="635"/>
      <c r="W491" s="37" t="s">
        <v>740</v>
      </c>
      <c r="X491" s="38">
        <f>ROUNDUP(SUM(BO22:BO486),0)</f>
        <v>2</v>
      </c>
      <c r="Y491" s="38">
        <f>ROUNDUP(SUM(BP22:BP486),0)</f>
        <v>2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741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1207.5919999999999</v>
      </c>
      <c r="Y492" s="543">
        <f>GrossWeightTotalR+PalletQtyTotalR*25</f>
        <v>1207.5919999999999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742</v>
      </c>
      <c r="Q493" s="634"/>
      <c r="R493" s="634"/>
      <c r="S493" s="634"/>
      <c r="T493" s="634"/>
      <c r="U493" s="634"/>
      <c r="V493" s="635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140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140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743</v>
      </c>
      <c r="Q494" s="634"/>
      <c r="R494" s="634"/>
      <c r="S494" s="634"/>
      <c r="T494" s="634"/>
      <c r="U494" s="634"/>
      <c r="V494" s="635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2.14988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257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535</v>
      </c>
      <c r="T496" s="625"/>
      <c r="U496" s="591" t="s">
        <v>586</v>
      </c>
      <c r="V496" s="662"/>
      <c r="W496" s="625"/>
      <c r="X496" s="538" t="s">
        <v>637</v>
      </c>
      <c r="Y496" s="591" t="s">
        <v>697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746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191</v>
      </c>
      <c r="G497" s="591" t="s">
        <v>222</v>
      </c>
      <c r="H497" s="591" t="s">
        <v>97</v>
      </c>
      <c r="I497" s="591" t="s">
        <v>258</v>
      </c>
      <c r="J497" s="591" t="s">
        <v>299</v>
      </c>
      <c r="K497" s="591" t="s">
        <v>359</v>
      </c>
      <c r="L497" s="591" t="s">
        <v>401</v>
      </c>
      <c r="M497" s="591" t="s">
        <v>417</v>
      </c>
      <c r="N497" s="539"/>
      <c r="O497" s="591" t="s">
        <v>428</v>
      </c>
      <c r="P497" s="591" t="s">
        <v>437</v>
      </c>
      <c r="Q497" s="591" t="s">
        <v>447</v>
      </c>
      <c r="R497" s="591" t="s">
        <v>525</v>
      </c>
      <c r="S497" s="591" t="s">
        <v>536</v>
      </c>
      <c r="T497" s="591" t="s">
        <v>570</v>
      </c>
      <c r="U497" s="591" t="s">
        <v>587</v>
      </c>
      <c r="V497" s="591" t="s">
        <v>618</v>
      </c>
      <c r="W497" s="591" t="s">
        <v>633</v>
      </c>
      <c r="X497" s="591" t="s">
        <v>637</v>
      </c>
      <c r="Y497" s="591" t="s">
        <v>697</v>
      </c>
      <c r="Z497" s="591" t="s">
        <v>733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86.4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148.80000000000001</v>
      </c>
      <c r="E499" s="46">
        <f>IFERROR(Y86*1,"0")+IFERROR(Y87*1,"0")+IFERROR(Y88*1,"0")+IFERROR(Y92*1,"0")+IFERROR(Y93*1,"0")+IFERROR(Y94*1,"0")+IFERROR(Y95*1,"0")</f>
        <v>64.8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64.8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0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67.2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360</v>
      </c>
      <c r="T499" s="46">
        <f>IFERROR(Y368*1,"0")+IFERROR(Y369*1,"0")+IFERROR(Y373*1,"0")+IFERROR(Y374*1,"0")+IFERROR(Y378*1,"0")+IFERROR(Y379*1,"0")</f>
        <v>139.19999999999999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46">
        <f>IFERROR(Y403*1,"0")+IFERROR(Y407*1,"0")+IFERROR(Y408*1,"0")+IFERROR(Y409*1,"0")+IFERROR(Y410*1,"0")</f>
        <v>0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168.96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algorithmName="SHA-512" hashValue="4jpAM7Sjk9RSWNcBloJ8dqpCJdyfYjSxj1lY3CWabEtPzg3L+tWajwkCzUJYgal49VBVSGEcsI/pq0O8Lk3oSQ==" saltValue="oQOZhR+kzCeVlsirVXAB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63 X165:X166 X168:X169 X192 X196:X197 X199:X201 X203 X209:X210 X212:X215 X220 X225 X273:X274 X315:X317 X324 X335 X343:X346 X353 X378:X379 X421:X423 X426 X435 X437 X441:X443 X471:X47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pu6ioSBFf0filI1nqIRCSU2aQrXXFllcqagbMFvz91hFf+zDMdPk7epTqJLojgaqELbNg9rCSKxubDrp+D+GMA==" saltValue="HZNptR49ZTL5aJqOB0u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2025-10-30T06:11:38Z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