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10,25 Горняк(Горловка_Луганск) КИ доставка на 04,10,25\"/>
    </mc:Choice>
  </mc:AlternateContent>
  <xr:revisionPtr revIDLastSave="0" documentId="13_ncr:1_{3E3ECCC7-FFF0-4395-B351-FF2B35C405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99" i="1" l="1"/>
  <c r="X488" i="1"/>
  <c r="X487" i="1"/>
  <c r="BO486" i="1"/>
  <c r="BM486" i="1"/>
  <c r="Y486" i="1"/>
  <c r="P486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Y477" i="1"/>
  <c r="X477" i="1"/>
  <c r="BP476" i="1"/>
  <c r="BO476" i="1"/>
  <c r="BN476" i="1"/>
  <c r="BM476" i="1"/>
  <c r="Z476" i="1"/>
  <c r="Z477" i="1" s="1"/>
  <c r="Y476" i="1"/>
  <c r="Y478" i="1" s="1"/>
  <c r="P476" i="1"/>
  <c r="X474" i="1"/>
  <c r="Y473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7" i="1"/>
  <c r="Y416" i="1"/>
  <c r="X416" i="1"/>
  <c r="BP415" i="1"/>
  <c r="BO415" i="1"/>
  <c r="BN415" i="1"/>
  <c r="BM415" i="1"/>
  <c r="Z415" i="1"/>
  <c r="Z416" i="1" s="1"/>
  <c r="Y415" i="1"/>
  <c r="Y417" i="1" s="1"/>
  <c r="P415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Y274" i="1"/>
  <c r="P274" i="1"/>
  <c r="BO273" i="1"/>
  <c r="BN273" i="1"/>
  <c r="BM273" i="1"/>
  <c r="Z273" i="1"/>
  <c r="Y273" i="1"/>
  <c r="BP273" i="1" s="1"/>
  <c r="P273" i="1"/>
  <c r="BO272" i="1"/>
  <c r="BM272" i="1"/>
  <c r="Y272" i="1"/>
  <c r="P272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Y22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5" i="1" s="1"/>
  <c r="P196" i="1"/>
  <c r="X194" i="1"/>
  <c r="X193" i="1"/>
  <c r="BO192" i="1"/>
  <c r="BM192" i="1"/>
  <c r="Y192" i="1"/>
  <c r="BP192" i="1" s="1"/>
  <c r="P192" i="1"/>
  <c r="BP191" i="1"/>
  <c r="BO191" i="1"/>
  <c r="BN191" i="1"/>
  <c r="BM191" i="1"/>
  <c r="Z191" i="1"/>
  <c r="Y191" i="1"/>
  <c r="Y193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J499" i="1" s="1"/>
  <c r="P186" i="1"/>
  <c r="X183" i="1"/>
  <c r="X182" i="1"/>
  <c r="BO181" i="1"/>
  <c r="BM181" i="1"/>
  <c r="Y181" i="1"/>
  <c r="Y182" i="1" s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2" i="1" s="1"/>
  <c r="P163" i="1"/>
  <c r="X161" i="1"/>
  <c r="X160" i="1"/>
  <c r="BO159" i="1"/>
  <c r="BM159" i="1"/>
  <c r="Y159" i="1"/>
  <c r="I499" i="1" s="1"/>
  <c r="P159" i="1"/>
  <c r="X155" i="1"/>
  <c r="X154" i="1"/>
  <c r="BO153" i="1"/>
  <c r="BM153" i="1"/>
  <c r="Y153" i="1"/>
  <c r="Y154" i="1" s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BP148" i="1" s="1"/>
  <c r="P148" i="1"/>
  <c r="BP147" i="1"/>
  <c r="BO147" i="1"/>
  <c r="BN147" i="1"/>
  <c r="BM147" i="1"/>
  <c r="Z147" i="1"/>
  <c r="Y147" i="1"/>
  <c r="Y151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G499" i="1" s="1"/>
  <c r="P125" i="1"/>
  <c r="X122" i="1"/>
  <c r="X121" i="1"/>
  <c r="BO120" i="1"/>
  <c r="BM120" i="1"/>
  <c r="Y120" i="1"/>
  <c r="Y121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F499" i="1" s="1"/>
  <c r="P100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Y77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69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89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1" i="1"/>
  <c r="Y493" i="1" s="1"/>
  <c r="Y43" i="1"/>
  <c r="Y58" i="1"/>
  <c r="Y64" i="1"/>
  <c r="Y70" i="1"/>
  <c r="Y78" i="1"/>
  <c r="Y82" i="1"/>
  <c r="Y89" i="1"/>
  <c r="Y97" i="1"/>
  <c r="Y104" i="1"/>
  <c r="Y110" i="1"/>
  <c r="Y118" i="1"/>
  <c r="Y122" i="1"/>
  <c r="Y127" i="1"/>
  <c r="Y133" i="1"/>
  <c r="Y137" i="1"/>
  <c r="Y144" i="1"/>
  <c r="Y150" i="1"/>
  <c r="Y155" i="1"/>
  <c r="Y161" i="1"/>
  <c r="Y173" i="1"/>
  <c r="Y179" i="1"/>
  <c r="Y183" i="1"/>
  <c r="Y188" i="1"/>
  <c r="Y194" i="1"/>
  <c r="Y204" i="1"/>
  <c r="BP227" i="1"/>
  <c r="BN227" i="1"/>
  <c r="Z227" i="1"/>
  <c r="BP231" i="1"/>
  <c r="BN231" i="1"/>
  <c r="Z231" i="1"/>
  <c r="Y235" i="1"/>
  <c r="BP247" i="1"/>
  <c r="BN247" i="1"/>
  <c r="Z247" i="1"/>
  <c r="Z251" i="1" s="1"/>
  <c r="Y251" i="1"/>
  <c r="BP256" i="1"/>
  <c r="BN256" i="1"/>
  <c r="Z256" i="1"/>
  <c r="Y260" i="1"/>
  <c r="BP265" i="1"/>
  <c r="BN265" i="1"/>
  <c r="Z265" i="1"/>
  <c r="Z268" i="1" s="1"/>
  <c r="BP280" i="1"/>
  <c r="BN280" i="1"/>
  <c r="Z280" i="1"/>
  <c r="Z281" i="1" s="1"/>
  <c r="Y282" i="1"/>
  <c r="Y285" i="1"/>
  <c r="BP284" i="1"/>
  <c r="BN284" i="1"/>
  <c r="Z284" i="1"/>
  <c r="Z285" i="1" s="1"/>
  <c r="Y286" i="1"/>
  <c r="Q499" i="1"/>
  <c r="Y294" i="1"/>
  <c r="BP289" i="1"/>
  <c r="BN289" i="1"/>
  <c r="Z289" i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Y332" i="1"/>
  <c r="BP337" i="1"/>
  <c r="BN337" i="1"/>
  <c r="Z337" i="1"/>
  <c r="Y339" i="1"/>
  <c r="Y350" i="1"/>
  <c r="BP343" i="1"/>
  <c r="BN343" i="1"/>
  <c r="Z343" i="1"/>
  <c r="S499" i="1"/>
  <c r="Y351" i="1"/>
  <c r="BP347" i="1"/>
  <c r="BN347" i="1"/>
  <c r="Z347" i="1"/>
  <c r="BP359" i="1"/>
  <c r="BN359" i="1"/>
  <c r="Z359" i="1"/>
  <c r="Z360" i="1" s="1"/>
  <c r="Y361" i="1"/>
  <c r="Y364" i="1"/>
  <c r="BP363" i="1"/>
  <c r="BN363" i="1"/>
  <c r="Z363" i="1"/>
  <c r="Z364" i="1" s="1"/>
  <c r="Y365" i="1"/>
  <c r="T499" i="1"/>
  <c r="Y371" i="1"/>
  <c r="BP368" i="1"/>
  <c r="BN368" i="1"/>
  <c r="Z368" i="1"/>
  <c r="Z370" i="1" s="1"/>
  <c r="Y370" i="1"/>
  <c r="BP461" i="1"/>
  <c r="BN461" i="1"/>
  <c r="Z461" i="1"/>
  <c r="Y463" i="1"/>
  <c r="Y468" i="1"/>
  <c r="BP465" i="1"/>
  <c r="BN465" i="1"/>
  <c r="Z465" i="1"/>
  <c r="Y469" i="1"/>
  <c r="H9" i="1"/>
  <c r="B499" i="1"/>
  <c r="X490" i="1"/>
  <c r="X491" i="1"/>
  <c r="X493" i="1"/>
  <c r="Y24" i="1"/>
  <c r="Z27" i="1"/>
  <c r="Z31" i="1" s="1"/>
  <c r="BN27" i="1"/>
  <c r="Y490" i="1" s="1"/>
  <c r="Z29" i="1"/>
  <c r="BN29" i="1"/>
  <c r="C499" i="1"/>
  <c r="Z41" i="1"/>
  <c r="Z43" i="1" s="1"/>
  <c r="BN41" i="1"/>
  <c r="Y44" i="1"/>
  <c r="D499" i="1"/>
  <c r="Z52" i="1"/>
  <c r="Z57" i="1" s="1"/>
  <c r="BN52" i="1"/>
  <c r="Z54" i="1"/>
  <c r="BN54" i="1"/>
  <c r="Z56" i="1"/>
  <c r="BN56" i="1"/>
  <c r="Y57" i="1"/>
  <c r="Z60" i="1"/>
  <c r="Z63" i="1" s="1"/>
  <c r="BN60" i="1"/>
  <c r="BP60" i="1"/>
  <c r="Y491" i="1" s="1"/>
  <c r="Z62" i="1"/>
  <c r="BN62" i="1"/>
  <c r="Z66" i="1"/>
  <c r="BN66" i="1"/>
  <c r="BP66" i="1"/>
  <c r="Z68" i="1"/>
  <c r="BN68" i="1"/>
  <c r="Z72" i="1"/>
  <c r="Z77" i="1" s="1"/>
  <c r="BN72" i="1"/>
  <c r="BP72" i="1"/>
  <c r="Z74" i="1"/>
  <c r="BN74" i="1"/>
  <c r="Z76" i="1"/>
  <c r="BN76" i="1"/>
  <c r="Z80" i="1"/>
  <c r="Z82" i="1" s="1"/>
  <c r="BN80" i="1"/>
  <c r="BP80" i="1"/>
  <c r="E499" i="1"/>
  <c r="Z87" i="1"/>
  <c r="Z89" i="1" s="1"/>
  <c r="BN87" i="1"/>
  <c r="Y90" i="1"/>
  <c r="Z93" i="1"/>
  <c r="Z96" i="1" s="1"/>
  <c r="BN93" i="1"/>
  <c r="Z95" i="1"/>
  <c r="BN95" i="1"/>
  <c r="Z100" i="1"/>
  <c r="Z104" i="1" s="1"/>
  <c r="BN100" i="1"/>
  <c r="BP100" i="1"/>
  <c r="Z102" i="1"/>
  <c r="BN102" i="1"/>
  <c r="Y105" i="1"/>
  <c r="Z108" i="1"/>
  <c r="Z110" i="1" s="1"/>
  <c r="BN108" i="1"/>
  <c r="Z114" i="1"/>
  <c r="Z117" i="1" s="1"/>
  <c r="BN114" i="1"/>
  <c r="Z116" i="1"/>
  <c r="BN116" i="1"/>
  <c r="Z120" i="1"/>
  <c r="Z121" i="1" s="1"/>
  <c r="BN120" i="1"/>
  <c r="BP120" i="1"/>
  <c r="Z125" i="1"/>
  <c r="Z127" i="1" s="1"/>
  <c r="BN125" i="1"/>
  <c r="BP125" i="1"/>
  <c r="Y128" i="1"/>
  <c r="Z131" i="1"/>
  <c r="Z132" i="1" s="1"/>
  <c r="BN131" i="1"/>
  <c r="Z135" i="1"/>
  <c r="Z137" i="1" s="1"/>
  <c r="BN135" i="1"/>
  <c r="BP135" i="1"/>
  <c r="H499" i="1"/>
  <c r="Z142" i="1"/>
  <c r="Z144" i="1" s="1"/>
  <c r="BN142" i="1"/>
  <c r="Y145" i="1"/>
  <c r="Z148" i="1"/>
  <c r="Z150" i="1" s="1"/>
  <c r="BN148" i="1"/>
  <c r="Z153" i="1"/>
  <c r="Z154" i="1" s="1"/>
  <c r="BN153" i="1"/>
  <c r="BP153" i="1"/>
  <c r="Z159" i="1"/>
  <c r="Z160" i="1" s="1"/>
  <c r="BN159" i="1"/>
  <c r="BP159" i="1"/>
  <c r="Y160" i="1"/>
  <c r="Z163" i="1"/>
  <c r="BN163" i="1"/>
  <c r="BP163" i="1"/>
  <c r="Z165" i="1"/>
  <c r="BN165" i="1"/>
  <c r="Z167" i="1"/>
  <c r="BN167" i="1"/>
  <c r="Z169" i="1"/>
  <c r="BN169" i="1"/>
  <c r="Z171" i="1"/>
  <c r="BN171" i="1"/>
  <c r="Z175" i="1"/>
  <c r="Z178" i="1" s="1"/>
  <c r="BN175" i="1"/>
  <c r="BP175" i="1"/>
  <c r="Z177" i="1"/>
  <c r="BN177" i="1"/>
  <c r="Z181" i="1"/>
  <c r="Z182" i="1" s="1"/>
  <c r="BN181" i="1"/>
  <c r="BP181" i="1"/>
  <c r="Z186" i="1"/>
  <c r="Z188" i="1" s="1"/>
  <c r="BN186" i="1"/>
  <c r="BP186" i="1"/>
  <c r="Y189" i="1"/>
  <c r="Z192" i="1"/>
  <c r="Z193" i="1" s="1"/>
  <c r="BN192" i="1"/>
  <c r="Z196" i="1"/>
  <c r="Z204" i="1" s="1"/>
  <c r="BN196" i="1"/>
  <c r="BP196" i="1"/>
  <c r="Z198" i="1"/>
  <c r="BN198" i="1"/>
  <c r="Z200" i="1"/>
  <c r="BN200" i="1"/>
  <c r="Z202" i="1"/>
  <c r="BN202" i="1"/>
  <c r="Y217" i="1"/>
  <c r="Z208" i="1"/>
  <c r="Z216" i="1" s="1"/>
  <c r="BN208" i="1"/>
  <c r="Z210" i="1"/>
  <c r="BN210" i="1"/>
  <c r="Z212" i="1"/>
  <c r="BN212" i="1"/>
  <c r="Z214" i="1"/>
  <c r="BN214" i="1"/>
  <c r="Y216" i="1"/>
  <c r="BP220" i="1"/>
  <c r="BN220" i="1"/>
  <c r="Z220" i="1"/>
  <c r="Z221" i="1" s="1"/>
  <c r="Y222" i="1"/>
  <c r="K499" i="1"/>
  <c r="Y236" i="1"/>
  <c r="BP225" i="1"/>
  <c r="BN225" i="1"/>
  <c r="Z225" i="1"/>
  <c r="BP229" i="1"/>
  <c r="BN229" i="1"/>
  <c r="Z229" i="1"/>
  <c r="BP233" i="1"/>
  <c r="BN233" i="1"/>
  <c r="Z233" i="1"/>
  <c r="Y252" i="1"/>
  <c r="BP249" i="1"/>
  <c r="BN249" i="1"/>
  <c r="Z249" i="1"/>
  <c r="BP258" i="1"/>
  <c r="BN258" i="1"/>
  <c r="Z258" i="1"/>
  <c r="Z260" i="1" s="1"/>
  <c r="BP267" i="1"/>
  <c r="BN267" i="1"/>
  <c r="Z267" i="1"/>
  <c r="Y269" i="1"/>
  <c r="Y276" i="1"/>
  <c r="O499" i="1"/>
  <c r="BP272" i="1"/>
  <c r="BN272" i="1"/>
  <c r="Z272" i="1"/>
  <c r="Z275" i="1" s="1"/>
  <c r="BP386" i="1"/>
  <c r="BN386" i="1"/>
  <c r="Z386" i="1"/>
  <c r="BP390" i="1"/>
  <c r="BN390" i="1"/>
  <c r="Z390" i="1"/>
  <c r="Y394" i="1"/>
  <c r="BP398" i="1"/>
  <c r="BN398" i="1"/>
  <c r="Z398" i="1"/>
  <c r="Z399" i="1" s="1"/>
  <c r="Y400" i="1"/>
  <c r="V499" i="1"/>
  <c r="Y404" i="1"/>
  <c r="BP403" i="1"/>
  <c r="BN403" i="1"/>
  <c r="Z403" i="1"/>
  <c r="Z404" i="1" s="1"/>
  <c r="Y405" i="1"/>
  <c r="Y412" i="1"/>
  <c r="BP407" i="1"/>
  <c r="BN407" i="1"/>
  <c r="Z407" i="1"/>
  <c r="Y411" i="1"/>
  <c r="BP422" i="1"/>
  <c r="BN422" i="1"/>
  <c r="Z422" i="1"/>
  <c r="Z432" i="1" s="1"/>
  <c r="Y433" i="1"/>
  <c r="L499" i="1"/>
  <c r="Y261" i="1"/>
  <c r="M499" i="1"/>
  <c r="Y268" i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Z312" i="1" s="1"/>
  <c r="BP311" i="1"/>
  <c r="BN311" i="1"/>
  <c r="Z311" i="1"/>
  <c r="Y313" i="1"/>
  <c r="Y318" i="1"/>
  <c r="BP315" i="1"/>
  <c r="BN315" i="1"/>
  <c r="Z315" i="1"/>
  <c r="Z318" i="1" s="1"/>
  <c r="BP322" i="1"/>
  <c r="BN322" i="1"/>
  <c r="Z322" i="1"/>
  <c r="BP330" i="1"/>
  <c r="BN330" i="1"/>
  <c r="Z330" i="1"/>
  <c r="R499" i="1"/>
  <c r="Y338" i="1"/>
  <c r="BP335" i="1"/>
  <c r="BN335" i="1"/>
  <c r="Z335" i="1"/>
  <c r="Z338" i="1" s="1"/>
  <c r="BP345" i="1"/>
  <c r="BN345" i="1"/>
  <c r="Z345" i="1"/>
  <c r="BP349" i="1"/>
  <c r="BN349" i="1"/>
  <c r="Z349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Z380" i="1" s="1"/>
  <c r="U499" i="1"/>
  <c r="BP388" i="1"/>
  <c r="BN388" i="1"/>
  <c r="Z388" i="1"/>
  <c r="Z394" i="1" s="1"/>
  <c r="BP392" i="1"/>
  <c r="BN392" i="1"/>
  <c r="Z392" i="1"/>
  <c r="Y399" i="1"/>
  <c r="BP409" i="1"/>
  <c r="BN409" i="1"/>
  <c r="Z409" i="1"/>
  <c r="BP427" i="1"/>
  <c r="BN427" i="1"/>
  <c r="Z427" i="1"/>
  <c r="BP431" i="1"/>
  <c r="BN431" i="1"/>
  <c r="Z431" i="1"/>
  <c r="Y438" i="1"/>
  <c r="BP435" i="1"/>
  <c r="BN435" i="1"/>
  <c r="Z435" i="1"/>
  <c r="Y439" i="1"/>
  <c r="BP443" i="1"/>
  <c r="BN443" i="1"/>
  <c r="Z443" i="1"/>
  <c r="Y447" i="1"/>
  <c r="BP451" i="1"/>
  <c r="BN451" i="1"/>
  <c r="Z451" i="1"/>
  <c r="Z453" i="1" s="1"/>
  <c r="Y453" i="1"/>
  <c r="BP481" i="1"/>
  <c r="BN481" i="1"/>
  <c r="Z481" i="1"/>
  <c r="Z482" i="1" s="1"/>
  <c r="Y483" i="1"/>
  <c r="Z499" i="1"/>
  <c r="Y487" i="1"/>
  <c r="BP486" i="1"/>
  <c r="BN486" i="1"/>
  <c r="Z486" i="1"/>
  <c r="Z487" i="1" s="1"/>
  <c r="Y488" i="1"/>
  <c r="P499" i="1"/>
  <c r="Y281" i="1"/>
  <c r="Y395" i="1"/>
  <c r="X499" i="1"/>
  <c r="Y432" i="1"/>
  <c r="BP423" i="1"/>
  <c r="BN423" i="1"/>
  <c r="BP425" i="1"/>
  <c r="BN425" i="1"/>
  <c r="Z425" i="1"/>
  <c r="BP429" i="1"/>
  <c r="BN429" i="1"/>
  <c r="Z429" i="1"/>
  <c r="BP437" i="1"/>
  <c r="BN437" i="1"/>
  <c r="Z437" i="1"/>
  <c r="Y448" i="1"/>
  <c r="BP441" i="1"/>
  <c r="BN441" i="1"/>
  <c r="Z441" i="1"/>
  <c r="BP445" i="1"/>
  <c r="BN445" i="1"/>
  <c r="Z445" i="1"/>
  <c r="Y454" i="1"/>
  <c r="BP459" i="1"/>
  <c r="BN459" i="1"/>
  <c r="Z459" i="1"/>
  <c r="Z462" i="1" s="1"/>
  <c r="BP467" i="1"/>
  <c r="BN467" i="1"/>
  <c r="Z467" i="1"/>
  <c r="Y474" i="1"/>
  <c r="BP471" i="1"/>
  <c r="BN471" i="1"/>
  <c r="Z471" i="1"/>
  <c r="Z473" i="1" s="1"/>
  <c r="Y482" i="1"/>
  <c r="Y499" i="1"/>
  <c r="Y492" i="1" l="1"/>
  <c r="X492" i="1"/>
  <c r="Z350" i="1"/>
  <c r="Z304" i="1"/>
  <c r="Z294" i="1"/>
  <c r="Z447" i="1"/>
  <c r="Z438" i="1"/>
  <c r="Z411" i="1"/>
  <c r="Z235" i="1"/>
  <c r="Z172" i="1"/>
  <c r="Z69" i="1"/>
  <c r="Z494" i="1" s="1"/>
  <c r="Y489" i="1"/>
  <c r="Z468" i="1"/>
  <c r="Z331" i="1"/>
  <c r="Z325" i="1"/>
</calcChain>
</file>

<file path=xl/sharedStrings.xml><?xml version="1.0" encoding="utf-8"?>
<sst xmlns="http://schemas.openxmlformats.org/spreadsheetml/2006/main" count="2256" uniqueCount="763">
  <si>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</si>
  <si>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</si>
  <si>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</si>
  <si>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</si>
  <si>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</si>
  <si>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</si>
  <si>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</si>
  <si>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</si>
  <si>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</si>
  <si>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</si>
  <si>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</si>
  <si>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</si>
  <si>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</si>
  <si>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</si>
  <si>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</si>
  <si>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</si>
  <si>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</si>
  <si>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</si>
  <si>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</si>
  <si>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</si>
  <si>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</si>
  <si>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</si>
  <si>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</si>
  <si>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</si>
  <si>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</si>
  <si>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</si>
  <si>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</si>
  <si>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</si>
  <si>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</si>
  <si>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</si>
  <si>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</si>
  <si>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</si>
  <si>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</si>
  <si>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</si>
  <si>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</si>
  <si>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</si>
  <si>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</si>
  <si>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</si>
  <si>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</si>
  <si>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</si>
  <si>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</si>
  <si>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</si>
  <si>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</si>
  <si>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</si>
  <si>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</si>
  <si>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</si>
  <si>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</si>
  <si>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</si>
  <si>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</si>
  <si>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</si>
  <si>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</si>
  <si>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</si>
  <si>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</si>
  <si>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</si>
  <si>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</si>
  <si>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</si>
  <si>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</si>
  <si>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</si>
  <si>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</si>
  <si>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</si>
  <si>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</si>
  <si>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</si>
  <si>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</si>
  <si>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</si>
  <si>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</si>
  <si>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</si>
  <si>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</si>
  <si>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</si>
  <si>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</si>
  <si>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</si>
  <si>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</si>
  <si>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</si>
  <si>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</si>
  <si>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</si>
  <si>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</si>
  <si>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</si>
  <si>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</si>
  <si>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</si>
  <si>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</si>
  <si>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</si>
  <si>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</si>
  <si>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</si>
  <si>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</si>
  <si>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</si>
  <si>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</si>
  <si>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</si>
  <si>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</si>
  <si>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</si>
  <si>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</si>
  <si>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</si>
  <si>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</si>
  <si>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</si>
  <si>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</si>
  <si>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</si>
  <si>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</si>
  <si>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</si>
  <si>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</si>
  <si>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</si>
  <si>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</si>
  <si>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</si>
  <si>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</si>
  <si>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</si>
  <si>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</si>
  <si>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</si>
  <si>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</si>
  <si>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</si>
  <si>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</si>
  <si>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</si>
  <si>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</si>
  <si>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</si>
  <si>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</si>
  <si>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</si>
  <si>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Короб, мин. 12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</si>
  <si>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</si>
  <si>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</si>
  <si>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</si>
  <si>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</si>
  <si>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</si>
  <si>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</si>
  <si>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</si>
  <si>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</si>
  <si>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</si>
  <si>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</si>
  <si>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</si>
  <si>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</si>
  <si>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</si>
  <si>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</si>
  <si>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</si>
  <si>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</si>
  <si>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</si>
  <si>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</si>
  <si>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</si>
  <si>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</si>
  <si>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</si>
  <si>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</si>
  <si>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</si>
  <si>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</si>
  <si>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</si>
  <si>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</si>
  <si>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</si>
  <si>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</si>
  <si>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</si>
  <si>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</si>
  <si>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</si>
  <si>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</si>
  <si>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</si>
  <si>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</si>
  <si>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</si>
  <si>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</si>
  <si>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</si>
  <si>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</si>
  <si>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</si>
  <si>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</si>
  <si>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</si>
  <si>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</si>
  <si>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</si>
  <si>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</si>
  <si>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</si>
  <si>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</si>
  <si>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</si>
  <si>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</si>
  <si>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</si>
  <si>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</si>
  <si>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</si>
  <si>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</si>
  <si>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</si>
  <si>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</si>
  <si>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</si>
  <si>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</si>
  <si>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</si>
  <si>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</si>
  <si>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</si>
  <si>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</si>
  <si>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</si>
  <si>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</si>
  <si>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</si>
  <si>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</si>
  <si>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</si>
  <si>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</si>
  <si>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</si>
  <si>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</si>
  <si>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</si>
  <si>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</si>
  <si>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</si>
  <si>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</si>
  <si>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</si>
  <si>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</si>
  <si>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</si>
  <si>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</si>
  <si>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</si>
  <si>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</si>
  <si>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</si>
  <si>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</si>
  <si>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</si>
  <si>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</si>
  <si>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</si>
  <si>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</si>
  <si>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</si>
  <si>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</si>
  <si>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</si>
  <si>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</si>
  <si>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</si>
  <si>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</si>
  <si>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</si>
  <si>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</si>
  <si>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</si>
  <si>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</si>
  <si>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</si>
  <si>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Короб, мин. 14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</si>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</sst>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5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1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4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99"/>
  <sheetViews>
    <sheetView showGridLines="0" tabSelected="1" topLeftCell="A479" zoomScaleNormal="100" zoomScaleSheetLayoutView="100" workbookViewId="0">
      <selection activeCell="AA495" sqref="AA495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2" t="s">
        <v>0</v>
      </c>
      <c r="E1" s="572"/>
      <c r="F1" s="572"/>
      <c r="G1" s="12" t="s">
        <v>1</v>
      </c>
      <c r="H1" s="612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1" t="s">
        <v>8</v>
      </c>
      <c r="B5" s="634"/>
      <c r="C5" s="635"/>
      <c r="D5" s="618"/>
      <c r="E5" s="619"/>
      <c r="F5" s="828" t="s">
        <v>9</v>
      </c>
      <c r="G5" s="635"/>
      <c r="H5" s="618"/>
      <c r="I5" s="771"/>
      <c r="J5" s="771"/>
      <c r="K5" s="771"/>
      <c r="L5" s="771"/>
      <c r="M5" s="619"/>
      <c r="N5" s="58"/>
      <c r="P5" s="24" t="s">
        <v>10</v>
      </c>
      <c r="Q5" s="841">
        <v>45964</v>
      </c>
      <c r="R5" s="660"/>
      <c r="T5" s="705" t="s">
        <v>11</v>
      </c>
      <c r="U5" s="706"/>
      <c r="V5" s="708" t="s">
        <v>12</v>
      </c>
      <c r="W5" s="660"/>
      <c r="AB5" s="51"/>
      <c r="AC5" s="51"/>
      <c r="AD5" s="51"/>
      <c r="AE5" s="51"/>
    </row>
    <row r="6" spans="1:32" s="535" customFormat="1" ht="24" customHeight="1" x14ac:dyDescent="0.2">
      <c r="A6" s="661" t="s">
        <v>13</v>
      </c>
      <c r="B6" s="634"/>
      <c r="C6" s="635"/>
      <c r="D6" s="773" t="s">
        <v>14</v>
      </c>
      <c r="E6" s="774"/>
      <c r="F6" s="774"/>
      <c r="G6" s="774"/>
      <c r="H6" s="774"/>
      <c r="I6" s="774"/>
      <c r="J6" s="774"/>
      <c r="K6" s="774"/>
      <c r="L6" s="774"/>
      <c r="M6" s="660"/>
      <c r="N6" s="59"/>
      <c r="P6" s="24" t="s">
        <v>15</v>
      </c>
      <c r="Q6" s="849" t="str">
        <f>IF(Q5=0," ",CHOOSE(WEEKDAY(Q5,2),"Понедельник","Вторник","Среда","Четверг","Пятница","Суббота","Воскресенье"))</f>
        <v>Понедельник</v>
      </c>
      <c r="R6" s="546"/>
      <c r="T6" s="714" t="s">
        <v>16</v>
      </c>
      <c r="U6" s="706"/>
      <c r="V6" s="757" t="s">
        <v>17</v>
      </c>
      <c r="W6" s="586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598"/>
      <c r="M7" s="599"/>
      <c r="N7" s="60"/>
      <c r="P7" s="24"/>
      <c r="Q7" s="42"/>
      <c r="R7" s="42"/>
      <c r="T7" s="554"/>
      <c r="U7" s="706"/>
      <c r="V7" s="758"/>
      <c r="W7" s="759"/>
      <c r="AB7" s="51"/>
      <c r="AC7" s="51"/>
      <c r="AD7" s="51"/>
      <c r="AE7" s="51"/>
    </row>
    <row r="8" spans="1:32" s="535" customFormat="1" ht="25.5" customHeight="1" x14ac:dyDescent="0.2">
      <c r="A8" s="862" t="s">
        <v>18</v>
      </c>
      <c r="B8" s="562"/>
      <c r="C8" s="563"/>
      <c r="D8" s="606" t="s">
        <v>19</v>
      </c>
      <c r="E8" s="607"/>
      <c r="F8" s="607"/>
      <c r="G8" s="607"/>
      <c r="H8" s="607"/>
      <c r="I8" s="607"/>
      <c r="J8" s="607"/>
      <c r="K8" s="607"/>
      <c r="L8" s="607"/>
      <c r="M8" s="608"/>
      <c r="N8" s="61"/>
      <c r="P8" s="24" t="s">
        <v>20</v>
      </c>
      <c r="Q8" s="670">
        <v>0.41666666666666669</v>
      </c>
      <c r="R8" s="599"/>
      <c r="T8" s="554"/>
      <c r="U8" s="706"/>
      <c r="V8" s="758"/>
      <c r="W8" s="759"/>
      <c r="AB8" s="51"/>
      <c r="AC8" s="51"/>
      <c r="AD8" s="51"/>
      <c r="AE8" s="51"/>
    </row>
    <row r="9" spans="1:32" s="535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0"/>
      <c r="E9" s="560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21</v>
      </c>
      <c r="Q9" s="657"/>
      <c r="R9" s="658"/>
      <c r="T9" s="554"/>
      <c r="U9" s="706"/>
      <c r="V9" s="760"/>
      <c r="W9" s="761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0"/>
      <c r="E10" s="560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51" t="str">
        <f>IFERROR(VLOOKUP($D$10,Proxy,2,FALSE),"")</f>
        <v/>
      </c>
      <c r="I10" s="554"/>
      <c r="J10" s="554"/>
      <c r="K10" s="554"/>
      <c r="L10" s="554"/>
      <c r="M10" s="554"/>
      <c r="N10" s="534"/>
      <c r="P10" s="26" t="s">
        <v>22</v>
      </c>
      <c r="Q10" s="715"/>
      <c r="R10" s="716"/>
      <c r="U10" s="24" t="s">
        <v>23</v>
      </c>
      <c r="V10" s="585" t="s">
        <v>24</v>
      </c>
      <c r="W10" s="586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59"/>
      <c r="R11" s="660"/>
      <c r="U11" s="24" t="s">
        <v>27</v>
      </c>
      <c r="V11" s="795" t="s">
        <v>28</v>
      </c>
      <c r="W11" s="658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29</v>
      </c>
      <c r="B12" s="634"/>
      <c r="C12" s="634"/>
      <c r="D12" s="634"/>
      <c r="E12" s="634"/>
      <c r="F12" s="634"/>
      <c r="G12" s="634"/>
      <c r="H12" s="634"/>
      <c r="I12" s="634"/>
      <c r="J12" s="634"/>
      <c r="K12" s="634"/>
      <c r="L12" s="634"/>
      <c r="M12" s="635"/>
      <c r="N12" s="62"/>
      <c r="P12" s="24" t="s">
        <v>30</v>
      </c>
      <c r="Q12" s="670"/>
      <c r="R12" s="599"/>
      <c r="S12" s="23"/>
      <c r="U12" s="24"/>
      <c r="V12" s="572"/>
      <c r="W12" s="554"/>
      <c r="AB12" s="51"/>
      <c r="AC12" s="51"/>
      <c r="AD12" s="51"/>
      <c r="AE12" s="51"/>
    </row>
    <row r="13" spans="1:32" s="535" customFormat="1" ht="23.25" customHeight="1" x14ac:dyDescent="0.2">
      <c r="A13" s="699" t="s">
        <v>31</v>
      </c>
      <c r="B13" s="634"/>
      <c r="C13" s="634"/>
      <c r="D13" s="634"/>
      <c r="E13" s="634"/>
      <c r="F13" s="634"/>
      <c r="G13" s="634"/>
      <c r="H13" s="634"/>
      <c r="I13" s="634"/>
      <c r="J13" s="634"/>
      <c r="K13" s="634"/>
      <c r="L13" s="634"/>
      <c r="M13" s="635"/>
      <c r="N13" s="62"/>
      <c r="O13" s="26"/>
      <c r="P13" s="26" t="s">
        <v>32</v>
      </c>
      <c r="Q13" s="795"/>
      <c r="R13" s="65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33</v>
      </c>
      <c r="B14" s="634"/>
      <c r="C14" s="634"/>
      <c r="D14" s="634"/>
      <c r="E14" s="634"/>
      <c r="F14" s="634"/>
      <c r="G14" s="634"/>
      <c r="H14" s="634"/>
      <c r="I14" s="634"/>
      <c r="J14" s="634"/>
      <c r="K14" s="634"/>
      <c r="L14" s="634"/>
      <c r="M14" s="6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34</v>
      </c>
      <c r="B15" s="634"/>
      <c r="C15" s="634"/>
      <c r="D15" s="634"/>
      <c r="E15" s="634"/>
      <c r="F15" s="634"/>
      <c r="G15" s="634"/>
      <c r="H15" s="634"/>
      <c r="I15" s="634"/>
      <c r="J15" s="634"/>
      <c r="K15" s="634"/>
      <c r="L15" s="634"/>
      <c r="M15" s="635"/>
      <c r="N15" s="63"/>
      <c r="P15" s="691" t="s">
        <v>35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76" t="s">
        <v>38</v>
      </c>
      <c r="D17" s="581" t="s">
        <v>39</v>
      </c>
      <c r="E17" s="645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44"/>
      <c r="R17" s="644"/>
      <c r="S17" s="644"/>
      <c r="T17" s="645"/>
      <c r="U17" s="857" t="s">
        <v>51</v>
      </c>
      <c r="V17" s="635"/>
      <c r="W17" s="581" t="s">
        <v>52</v>
      </c>
      <c r="X17" s="581" t="s">
        <v>53</v>
      </c>
      <c r="Y17" s="860" t="s">
        <v>54</v>
      </c>
      <c r="Z17" s="769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3"/>
      <c r="AF17" s="824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46"/>
      <c r="E18" s="648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82"/>
      <c r="X18" s="582"/>
      <c r="Y18" s="861"/>
      <c r="Z18" s="770"/>
      <c r="AA18" s="750"/>
      <c r="AB18" s="750"/>
      <c r="AC18" s="750"/>
      <c r="AD18" s="825"/>
      <c r="AE18" s="826"/>
      <c r="AF18" s="827"/>
      <c r="AG18" s="66"/>
      <c r="BD18" s="65"/>
    </row>
    <row r="19" spans="1:68" ht="27.75" customHeight="1" x14ac:dyDescent="0.2">
      <c r="A19" s="639" t="s">
        <v>63</v>
      </c>
      <c r="B19" s="640"/>
      <c r="C19" s="640"/>
      <c r="D19" s="640"/>
      <c r="E19" s="640"/>
      <c r="F19" s="640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0"/>
      <c r="S19" s="640"/>
      <c r="T19" s="640"/>
      <c r="U19" s="640"/>
      <c r="V19" s="640"/>
      <c r="W19" s="640"/>
      <c r="X19" s="640"/>
      <c r="Y19" s="640"/>
      <c r="Z19" s="640"/>
      <c r="AA19" s="48"/>
      <c r="AB19" s="48"/>
      <c r="AC19" s="48"/>
    </row>
    <row r="20" spans="1:68" ht="16.5" customHeight="1" x14ac:dyDescent="0.25">
      <c r="A20" s="558" t="s">
        <v>63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36"/>
      <c r="AB20" s="536"/>
      <c r="AC20" s="536"/>
    </row>
    <row r="21" spans="1:68" ht="14.25" customHeight="1" x14ac:dyDescent="0.25">
      <c r="A21" s="557" t="s">
        <v>64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37"/>
      <c r="AB21" s="537"/>
      <c r="AC21" s="53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69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1" t="s">
        <v>71</v>
      </c>
      <c r="Q23" s="562"/>
      <c r="R23" s="562"/>
      <c r="S23" s="562"/>
      <c r="T23" s="562"/>
      <c r="U23" s="562"/>
      <c r="V23" s="563"/>
      <c r="W23" s="37" t="s">
        <v>72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1" t="s">
        <v>71</v>
      </c>
      <c r="Q24" s="562"/>
      <c r="R24" s="562"/>
      <c r="S24" s="562"/>
      <c r="T24" s="562"/>
      <c r="U24" s="562"/>
      <c r="V24" s="563"/>
      <c r="W24" s="37" t="s">
        <v>69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7" t="s">
        <v>73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37"/>
      <c r="AB25" s="537"/>
      <c r="AC25" s="53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5">
        <v>4680115885912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48"/>
      <c r="R26" s="548"/>
      <c r="S26" s="548"/>
      <c r="T26" s="549"/>
      <c r="U26" s="34"/>
      <c r="V26" s="34"/>
      <c r="W26" s="35" t="s">
        <v>69</v>
      </c>
      <c r="X26" s="541">
        <v>0</v>
      </c>
      <c r="Y26" s="542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5">
        <v>4607091388237</v>
      </c>
      <c r="E27" s="546"/>
      <c r="F27" s="540">
        <v>0.42</v>
      </c>
      <c r="G27" s="32">
        <v>6</v>
      </c>
      <c r="H27" s="540">
        <v>2.52</v>
      </c>
      <c r="I27" s="54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48"/>
      <c r="R27" s="548"/>
      <c r="S27" s="548"/>
      <c r="T27" s="549"/>
      <c r="U27" s="34"/>
      <c r="V27" s="34"/>
      <c r="W27" s="35" t="s">
        <v>69</v>
      </c>
      <c r="X27" s="541">
        <v>0</v>
      </c>
      <c r="Y27" s="542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5">
        <v>4680115887350</v>
      </c>
      <c r="E28" s="546"/>
      <c r="F28" s="540">
        <v>0.3</v>
      </c>
      <c r="G28" s="32">
        <v>6</v>
      </c>
      <c r="H28" s="540">
        <v>1.8</v>
      </c>
      <c r="I28" s="540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48"/>
      <c r="R28" s="548"/>
      <c r="S28" s="548"/>
      <c r="T28" s="549"/>
      <c r="U28" s="34"/>
      <c r="V28" s="34"/>
      <c r="W28" s="35" t="s">
        <v>69</v>
      </c>
      <c r="X28" s="541">
        <v>0</v>
      </c>
      <c r="Y28" s="542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5">
        <v>4680115885905</v>
      </c>
      <c r="E29" s="546"/>
      <c r="F29" s="540">
        <v>0.3</v>
      </c>
      <c r="G29" s="32">
        <v>6</v>
      </c>
      <c r="H29" s="540">
        <v>1.8</v>
      </c>
      <c r="I29" s="540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69</v>
      </c>
      <c r="X29" s="541">
        <v>0</v>
      </c>
      <c r="Y29" s="5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5">
        <v>4607091388244</v>
      </c>
      <c r="E30" s="546"/>
      <c r="F30" s="540">
        <v>0.42</v>
      </c>
      <c r="G30" s="32">
        <v>6</v>
      </c>
      <c r="H30" s="540">
        <v>2.52</v>
      </c>
      <c r="I30" s="540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48"/>
      <c r="R30" s="548"/>
      <c r="S30" s="548"/>
      <c r="T30" s="549"/>
      <c r="U30" s="34"/>
      <c r="V30" s="34"/>
      <c r="W30" s="35" t="s">
        <v>69</v>
      </c>
      <c r="X30" s="541">
        <v>0</v>
      </c>
      <c r="Y30" s="542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3"/>
      <c r="B31" s="554"/>
      <c r="C31" s="554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5"/>
      <c r="P31" s="561" t="s">
        <v>71</v>
      </c>
      <c r="Q31" s="562"/>
      <c r="R31" s="562"/>
      <c r="S31" s="562"/>
      <c r="T31" s="562"/>
      <c r="U31" s="562"/>
      <c r="V31" s="563"/>
      <c r="W31" s="37" t="s">
        <v>72</v>
      </c>
      <c r="X31" s="543">
        <f>IFERROR(X26/H26,"0")+IFERROR(X27/H27,"0")+IFERROR(X28/H28,"0")+IFERROR(X29/H29,"0")+IFERROR(X30/H30,"0")</f>
        <v>0</v>
      </c>
      <c r="Y31" s="543">
        <f>IFERROR(Y26/H26,"0")+IFERROR(Y27/H27,"0")+IFERROR(Y28/H28,"0")+IFERROR(Y29/H29,"0")+IFERROR(Y30/H30,"0")</f>
        <v>0</v>
      </c>
      <c r="Z31" s="543">
        <f>IFERROR(IF(Z26="",0,Z26),"0")+IFERROR(IF(Z27="",0,Z27),"0")+IFERROR(IF(Z28="",0,Z28),"0")+IFERROR(IF(Z29="",0,Z29),"0")+IFERROR(IF(Z30="",0,Z30),"0")</f>
        <v>0</v>
      </c>
      <c r="AA31" s="544"/>
      <c r="AB31" s="544"/>
      <c r="AC31" s="544"/>
    </row>
    <row r="32" spans="1:68" x14ac:dyDescent="0.2">
      <c r="A32" s="554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1" t="s">
        <v>71</v>
      </c>
      <c r="Q32" s="562"/>
      <c r="R32" s="562"/>
      <c r="S32" s="562"/>
      <c r="T32" s="562"/>
      <c r="U32" s="562"/>
      <c r="V32" s="563"/>
      <c r="W32" s="37" t="s">
        <v>69</v>
      </c>
      <c r="X32" s="543">
        <f>IFERROR(SUM(X26:X30),"0")</f>
        <v>0</v>
      </c>
      <c r="Y32" s="543">
        <f>IFERROR(SUM(Y26:Y30),"0")</f>
        <v>0</v>
      </c>
      <c r="Z32" s="37"/>
      <c r="AA32" s="544"/>
      <c r="AB32" s="544"/>
      <c r="AC32" s="544"/>
    </row>
    <row r="33" spans="1:68" ht="14.25" customHeight="1" x14ac:dyDescent="0.25">
      <c r="A33" s="557" t="s">
        <v>91</v>
      </c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4"/>
      <c r="P33" s="554"/>
      <c r="Q33" s="554"/>
      <c r="R33" s="554"/>
      <c r="S33" s="554"/>
      <c r="T33" s="554"/>
      <c r="U33" s="554"/>
      <c r="V33" s="554"/>
      <c r="W33" s="554"/>
      <c r="X33" s="554"/>
      <c r="Y33" s="554"/>
      <c r="Z33" s="554"/>
      <c r="AA33" s="537"/>
      <c r="AB33" s="537"/>
      <c r="AC33" s="537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5">
        <v>4607091388503</v>
      </c>
      <c r="E34" s="546"/>
      <c r="F34" s="540">
        <v>0.05</v>
      </c>
      <c r="G34" s="32">
        <v>12</v>
      </c>
      <c r="H34" s="540">
        <v>0.6</v>
      </c>
      <c r="I34" s="540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48"/>
      <c r="R34" s="548"/>
      <c r="S34" s="548"/>
      <c r="T34" s="549"/>
      <c r="U34" s="34"/>
      <c r="V34" s="34"/>
      <c r="W34" s="35" t="s">
        <v>69</v>
      </c>
      <c r="X34" s="541">
        <v>0</v>
      </c>
      <c r="Y34" s="542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3"/>
      <c r="B35" s="554"/>
      <c r="C35" s="554"/>
      <c r="D35" s="554"/>
      <c r="E35" s="554"/>
      <c r="F35" s="554"/>
      <c r="G35" s="554"/>
      <c r="H35" s="554"/>
      <c r="I35" s="554"/>
      <c r="J35" s="554"/>
      <c r="K35" s="554"/>
      <c r="L35" s="554"/>
      <c r="M35" s="554"/>
      <c r="N35" s="554"/>
      <c r="O35" s="555"/>
      <c r="P35" s="561" t="s">
        <v>71</v>
      </c>
      <c r="Q35" s="562"/>
      <c r="R35" s="562"/>
      <c r="S35" s="562"/>
      <c r="T35" s="562"/>
      <c r="U35" s="562"/>
      <c r="V35" s="563"/>
      <c r="W35" s="37" t="s">
        <v>72</v>
      </c>
      <c r="X35" s="543">
        <f>IFERROR(X34/H34,"0")</f>
        <v>0</v>
      </c>
      <c r="Y35" s="543">
        <f>IFERROR(Y34/H34,"0")</f>
        <v>0</v>
      </c>
      <c r="Z35" s="543">
        <f>IFERROR(IF(Z34="",0,Z34),"0")</f>
        <v>0</v>
      </c>
      <c r="AA35" s="544"/>
      <c r="AB35" s="544"/>
      <c r="AC35" s="544"/>
    </row>
    <row r="36" spans="1:68" x14ac:dyDescent="0.2">
      <c r="A36" s="554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1" t="s">
        <v>71</v>
      </c>
      <c r="Q36" s="562"/>
      <c r="R36" s="562"/>
      <c r="S36" s="562"/>
      <c r="T36" s="562"/>
      <c r="U36" s="562"/>
      <c r="V36" s="563"/>
      <c r="W36" s="37" t="s">
        <v>69</v>
      </c>
      <c r="X36" s="543">
        <f>IFERROR(SUM(X34:X34),"0")</f>
        <v>0</v>
      </c>
      <c r="Y36" s="543">
        <f>IFERROR(SUM(Y34:Y34),"0")</f>
        <v>0</v>
      </c>
      <c r="Z36" s="37"/>
      <c r="AA36" s="544"/>
      <c r="AB36" s="544"/>
      <c r="AC36" s="544"/>
    </row>
    <row r="37" spans="1:68" ht="27.75" customHeight="1" x14ac:dyDescent="0.2">
      <c r="A37" s="639" t="s">
        <v>97</v>
      </c>
      <c r="B37" s="640"/>
      <c r="C37" s="640"/>
      <c r="D37" s="640"/>
      <c r="E37" s="640"/>
      <c r="F37" s="640"/>
      <c r="G37" s="640"/>
      <c r="H37" s="640"/>
      <c r="I37" s="640"/>
      <c r="J37" s="640"/>
      <c r="K37" s="640"/>
      <c r="L37" s="640"/>
      <c r="M37" s="640"/>
      <c r="N37" s="640"/>
      <c r="O37" s="640"/>
      <c r="P37" s="640"/>
      <c r="Q37" s="640"/>
      <c r="R37" s="640"/>
      <c r="S37" s="640"/>
      <c r="T37" s="640"/>
      <c r="U37" s="640"/>
      <c r="V37" s="640"/>
      <c r="W37" s="640"/>
      <c r="X37" s="640"/>
      <c r="Y37" s="640"/>
      <c r="Z37" s="640"/>
      <c r="AA37" s="48"/>
      <c r="AB37" s="48"/>
      <c r="AC37" s="48"/>
    </row>
    <row r="38" spans="1:68" ht="16.5" customHeight="1" x14ac:dyDescent="0.25">
      <c r="A38" s="558" t="s">
        <v>98</v>
      </c>
      <c r="B38" s="554"/>
      <c r="C38" s="554"/>
      <c r="D38" s="554"/>
      <c r="E38" s="554"/>
      <c r="F38" s="554"/>
      <c r="G38" s="554"/>
      <c r="H38" s="554"/>
      <c r="I38" s="554"/>
      <c r="J38" s="554"/>
      <c r="K38" s="554"/>
      <c r="L38" s="554"/>
      <c r="M38" s="554"/>
      <c r="N38" s="554"/>
      <c r="O38" s="554"/>
      <c r="P38" s="554"/>
      <c r="Q38" s="554"/>
      <c r="R38" s="554"/>
      <c r="S38" s="554"/>
      <c r="T38" s="554"/>
      <c r="U38" s="554"/>
      <c r="V38" s="554"/>
      <c r="W38" s="554"/>
      <c r="X38" s="554"/>
      <c r="Y38" s="554"/>
      <c r="Z38" s="554"/>
      <c r="AA38" s="536"/>
      <c r="AB38" s="536"/>
      <c r="AC38" s="536"/>
    </row>
    <row r="39" spans="1:68" ht="14.25" customHeight="1" x14ac:dyDescent="0.25">
      <c r="A39" s="557" t="s">
        <v>99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37"/>
      <c r="AB39" s="537"/>
      <c r="AC39" s="537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5">
        <v>4607091385670</v>
      </c>
      <c r="E40" s="546"/>
      <c r="F40" s="540">
        <v>1.35</v>
      </c>
      <c r="G40" s="32">
        <v>8</v>
      </c>
      <c r="H40" s="540">
        <v>10.8</v>
      </c>
      <c r="I40" s="540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48"/>
      <c r="R40" s="548"/>
      <c r="S40" s="548"/>
      <c r="T40" s="549"/>
      <c r="U40" s="34"/>
      <c r="V40" s="34"/>
      <c r="W40" s="35" t="s">
        <v>69</v>
      </c>
      <c r="X40" s="541">
        <v>1209.5999999999999</v>
      </c>
      <c r="Y40" s="542">
        <f>IFERROR(IF(X40="",0,CEILING((X40/$H40),1)*$H40),"")</f>
        <v>1209.6000000000001</v>
      </c>
      <c r="Z40" s="36">
        <f>IFERROR(IF(Y40=0,"",ROUNDUP(Y40/H40,0)*0.01898),"")</f>
        <v>2.1257600000000001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1258.3199999999997</v>
      </c>
      <c r="BN40" s="64">
        <f>IFERROR(Y40*I40/H40,"0")</f>
        <v>1258.3200000000002</v>
      </c>
      <c r="BO40" s="64">
        <f>IFERROR(1/J40*(X40/H40),"0")</f>
        <v>1.7499999999999998</v>
      </c>
      <c r="BP40" s="64">
        <f>IFERROR(1/J40*(Y40/H40),"0")</f>
        <v>1.75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5">
        <v>4607091385687</v>
      </c>
      <c r="E41" s="546"/>
      <c r="F41" s="540">
        <v>0.4</v>
      </c>
      <c r="G41" s="32">
        <v>10</v>
      </c>
      <c r="H41" s="540">
        <v>4</v>
      </c>
      <c r="I41" s="540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48"/>
      <c r="R41" s="548"/>
      <c r="S41" s="548"/>
      <c r="T41" s="549"/>
      <c r="U41" s="34"/>
      <c r="V41" s="34"/>
      <c r="W41" s="35" t="s">
        <v>69</v>
      </c>
      <c r="X41" s="541">
        <v>0</v>
      </c>
      <c r="Y41" s="542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110</v>
      </c>
      <c r="B42" s="54" t="s">
        <v>111</v>
      </c>
      <c r="C42" s="31">
        <v>4301011565</v>
      </c>
      <c r="D42" s="545">
        <v>4680115882539</v>
      </c>
      <c r="E42" s="546"/>
      <c r="F42" s="540">
        <v>0.37</v>
      </c>
      <c r="G42" s="32">
        <v>10</v>
      </c>
      <c r="H42" s="540">
        <v>3.7</v>
      </c>
      <c r="I42" s="540">
        <v>3.91</v>
      </c>
      <c r="J42" s="32">
        <v>132</v>
      </c>
      <c r="K42" s="32" t="s">
        <v>109</v>
      </c>
      <c r="L42" s="32" t="s">
        <v>112</v>
      </c>
      <c r="M42" s="33" t="s">
        <v>77</v>
      </c>
      <c r="N42" s="33"/>
      <c r="O42" s="32">
        <v>50</v>
      </c>
      <c r="P42" s="6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48"/>
      <c r="R42" s="548"/>
      <c r="S42" s="548"/>
      <c r="T42" s="549"/>
      <c r="U42" s="34"/>
      <c r="V42" s="34"/>
      <c r="W42" s="35" t="s">
        <v>69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3"/>
      <c r="B43" s="554"/>
      <c r="C43" s="554"/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5"/>
      <c r="P43" s="561" t="s">
        <v>71</v>
      </c>
      <c r="Q43" s="562"/>
      <c r="R43" s="562"/>
      <c r="S43" s="562"/>
      <c r="T43" s="562"/>
      <c r="U43" s="562"/>
      <c r="V43" s="563"/>
      <c r="W43" s="37" t="s">
        <v>72</v>
      </c>
      <c r="X43" s="543">
        <f>IFERROR(X40/H40,"0")+IFERROR(X41/H41,"0")+IFERROR(X42/H42,"0")</f>
        <v>111.99999999999999</v>
      </c>
      <c r="Y43" s="543">
        <f>IFERROR(Y40/H40,"0")+IFERROR(Y41/H41,"0")+IFERROR(Y42/H42,"0")</f>
        <v>112</v>
      </c>
      <c r="Z43" s="543">
        <f>IFERROR(IF(Z40="",0,Z40),"0")+IFERROR(IF(Z41="",0,Z41),"0")+IFERROR(IF(Z42="",0,Z42),"0")</f>
        <v>2.1257600000000001</v>
      </c>
      <c r="AA43" s="544"/>
      <c r="AB43" s="544"/>
      <c r="AC43" s="544"/>
    </row>
    <row r="44" spans="1:68" x14ac:dyDescent="0.2">
      <c r="A44" s="554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1" t="s">
        <v>71</v>
      </c>
      <c r="Q44" s="562"/>
      <c r="R44" s="562"/>
      <c r="S44" s="562"/>
      <c r="T44" s="562"/>
      <c r="U44" s="562"/>
      <c r="V44" s="563"/>
      <c r="W44" s="37" t="s">
        <v>69</v>
      </c>
      <c r="X44" s="543">
        <f>IFERROR(SUM(X40:X42),"0")</f>
        <v>1209.5999999999999</v>
      </c>
      <c r="Y44" s="543">
        <f>IFERROR(SUM(Y40:Y42),"0")</f>
        <v>1209.6000000000001</v>
      </c>
      <c r="Z44" s="37"/>
      <c r="AA44" s="544"/>
      <c r="AB44" s="544"/>
      <c r="AC44" s="544"/>
    </row>
    <row r="45" spans="1:68" ht="14.25" customHeight="1" x14ac:dyDescent="0.25">
      <c r="A45" s="557" t="s">
        <v>73</v>
      </c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4"/>
      <c r="P45" s="554"/>
      <c r="Q45" s="554"/>
      <c r="R45" s="554"/>
      <c r="S45" s="554"/>
      <c r="T45" s="554"/>
      <c r="U45" s="554"/>
      <c r="V45" s="554"/>
      <c r="W45" s="554"/>
      <c r="X45" s="554"/>
      <c r="Y45" s="554"/>
      <c r="Z45" s="554"/>
      <c r="AA45" s="537"/>
      <c r="AB45" s="537"/>
      <c r="AC45" s="537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5">
        <v>4680115884915</v>
      </c>
      <c r="E46" s="546"/>
      <c r="F46" s="540">
        <v>0.3</v>
      </c>
      <c r="G46" s="32">
        <v>6</v>
      </c>
      <c r="H46" s="540">
        <v>1.8</v>
      </c>
      <c r="I46" s="540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48"/>
      <c r="R46" s="548"/>
      <c r="S46" s="548"/>
      <c r="T46" s="549"/>
      <c r="U46" s="34"/>
      <c r="V46" s="34"/>
      <c r="W46" s="35" t="s">
        <v>69</v>
      </c>
      <c r="X46" s="541">
        <v>0</v>
      </c>
      <c r="Y46" s="542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3"/>
      <c r="B47" s="554"/>
      <c r="C47" s="554"/>
      <c r="D47" s="554"/>
      <c r="E47" s="554"/>
      <c r="F47" s="554"/>
      <c r="G47" s="554"/>
      <c r="H47" s="554"/>
      <c r="I47" s="554"/>
      <c r="J47" s="554"/>
      <c r="K47" s="554"/>
      <c r="L47" s="554"/>
      <c r="M47" s="554"/>
      <c r="N47" s="554"/>
      <c r="O47" s="555"/>
      <c r="P47" s="561" t="s">
        <v>71</v>
      </c>
      <c r="Q47" s="562"/>
      <c r="R47" s="562"/>
      <c r="S47" s="562"/>
      <c r="T47" s="562"/>
      <c r="U47" s="562"/>
      <c r="V47" s="563"/>
      <c r="W47" s="37" t="s">
        <v>72</v>
      </c>
      <c r="X47" s="543">
        <f>IFERROR(X46/H46,"0")</f>
        <v>0</v>
      </c>
      <c r="Y47" s="543">
        <f>IFERROR(Y46/H46,"0")</f>
        <v>0</v>
      </c>
      <c r="Z47" s="543">
        <f>IFERROR(IF(Z46="",0,Z46),"0")</f>
        <v>0</v>
      </c>
      <c r="AA47" s="544"/>
      <c r="AB47" s="544"/>
      <c r="AC47" s="544"/>
    </row>
    <row r="48" spans="1:68" x14ac:dyDescent="0.2">
      <c r="A48" s="554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1" t="s">
        <v>71</v>
      </c>
      <c r="Q48" s="562"/>
      <c r="R48" s="562"/>
      <c r="S48" s="562"/>
      <c r="T48" s="562"/>
      <c r="U48" s="562"/>
      <c r="V48" s="563"/>
      <c r="W48" s="37" t="s">
        <v>69</v>
      </c>
      <c r="X48" s="543">
        <f>IFERROR(SUM(X46:X46),"0")</f>
        <v>0</v>
      </c>
      <c r="Y48" s="543">
        <f>IFERROR(SUM(Y46:Y46),"0")</f>
        <v>0</v>
      </c>
      <c r="Z48" s="37"/>
      <c r="AA48" s="544"/>
      <c r="AB48" s="544"/>
      <c r="AC48" s="544"/>
    </row>
    <row r="49" spans="1:68" ht="16.5" customHeight="1" x14ac:dyDescent="0.25">
      <c r="A49" s="558" t="s">
        <v>116</v>
      </c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4"/>
      <c r="P49" s="554"/>
      <c r="Q49" s="554"/>
      <c r="R49" s="554"/>
      <c r="S49" s="554"/>
      <c r="T49" s="554"/>
      <c r="U49" s="554"/>
      <c r="V49" s="554"/>
      <c r="W49" s="554"/>
      <c r="X49" s="554"/>
      <c r="Y49" s="554"/>
      <c r="Z49" s="554"/>
      <c r="AA49" s="536"/>
      <c r="AB49" s="536"/>
      <c r="AC49" s="536"/>
    </row>
    <row r="50" spans="1:68" ht="14.25" customHeight="1" x14ac:dyDescent="0.25">
      <c r="A50" s="557" t="s">
        <v>99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37"/>
      <c r="AB50" s="537"/>
      <c r="AC50" s="537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5">
        <v>4680115885882</v>
      </c>
      <c r="E51" s="546"/>
      <c r="F51" s="540">
        <v>1.4</v>
      </c>
      <c r="G51" s="32">
        <v>8</v>
      </c>
      <c r="H51" s="540">
        <v>11.2</v>
      </c>
      <c r="I51" s="540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72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48"/>
      <c r="R51" s="548"/>
      <c r="S51" s="548"/>
      <c r="T51" s="549"/>
      <c r="U51" s="34"/>
      <c r="V51" s="34"/>
      <c r="W51" s="35" t="s">
        <v>69</v>
      </c>
      <c r="X51" s="541">
        <v>358.4</v>
      </c>
      <c r="Y51" s="542">
        <f t="shared" ref="Y51:Y56" si="0">IFERROR(IF(X51="",0,CEILING((X51/$H51),1)*$H51),"")</f>
        <v>358.4</v>
      </c>
      <c r="Z51" s="36">
        <f>IFERROR(IF(Y51=0,"",ROUNDUP(Y51/H51,0)*0.01898),"")</f>
        <v>0.60736000000000001</v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372.32</v>
      </c>
      <c r="BN51" s="64">
        <f t="shared" ref="BN51:BN56" si="2">IFERROR(Y51*I51/H51,"0")</f>
        <v>372.32</v>
      </c>
      <c r="BO51" s="64">
        <f t="shared" ref="BO51:BO56" si="3">IFERROR(1/J51*(X51/H51),"0")</f>
        <v>0.5</v>
      </c>
      <c r="BP51" s="64">
        <f t="shared" ref="BP51:BP56" si="4">IFERROR(1/J51*(Y51/H51),"0")</f>
        <v>0.5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5">
        <v>4680115881426</v>
      </c>
      <c r="E52" s="546"/>
      <c r="F52" s="540">
        <v>1.35</v>
      </c>
      <c r="G52" s="32">
        <v>8</v>
      </c>
      <c r="H52" s="540">
        <v>10.8</v>
      </c>
      <c r="I52" s="540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48"/>
      <c r="R52" s="548"/>
      <c r="S52" s="548"/>
      <c r="T52" s="549"/>
      <c r="U52" s="34"/>
      <c r="V52" s="34"/>
      <c r="W52" s="35" t="s">
        <v>69</v>
      </c>
      <c r="X52" s="541">
        <v>777.6</v>
      </c>
      <c r="Y52" s="542">
        <f t="shared" si="0"/>
        <v>777.6</v>
      </c>
      <c r="Z52" s="36">
        <f>IFERROR(IF(Y52=0,"",ROUNDUP(Y52/H52,0)*0.01898),"")</f>
        <v>1.36656</v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808.91999999999985</v>
      </c>
      <c r="BN52" s="64">
        <f t="shared" si="2"/>
        <v>808.91999999999985</v>
      </c>
      <c r="BO52" s="64">
        <f t="shared" si="3"/>
        <v>1.125</v>
      </c>
      <c r="BP52" s="64">
        <f t="shared" si="4"/>
        <v>1.125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5">
        <v>4680115880283</v>
      </c>
      <c r="E53" s="546"/>
      <c r="F53" s="540">
        <v>0.6</v>
      </c>
      <c r="G53" s="32">
        <v>8</v>
      </c>
      <c r="H53" s="540">
        <v>4.8</v>
      </c>
      <c r="I53" s="540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48"/>
      <c r="R53" s="548"/>
      <c r="S53" s="548"/>
      <c r="T53" s="549"/>
      <c r="U53" s="34"/>
      <c r="V53" s="34"/>
      <c r="W53" s="35" t="s">
        <v>69</v>
      </c>
      <c r="X53" s="541">
        <v>0</v>
      </c>
      <c r="Y53" s="542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5">
        <v>4680115881525</v>
      </c>
      <c r="E54" s="546"/>
      <c r="F54" s="540">
        <v>0.4</v>
      </c>
      <c r="G54" s="32">
        <v>10</v>
      </c>
      <c r="H54" s="540">
        <v>4</v>
      </c>
      <c r="I54" s="540">
        <v>4.21</v>
      </c>
      <c r="J54" s="32">
        <v>132</v>
      </c>
      <c r="K54" s="32" t="s">
        <v>109</v>
      </c>
      <c r="L54" s="32" t="s">
        <v>112</v>
      </c>
      <c r="M54" s="33" t="s">
        <v>104</v>
      </c>
      <c r="N54" s="33"/>
      <c r="O54" s="32">
        <v>50</v>
      </c>
      <c r="P54" s="8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48"/>
      <c r="R54" s="548"/>
      <c r="S54" s="548"/>
      <c r="T54" s="549"/>
      <c r="U54" s="34"/>
      <c r="V54" s="34"/>
      <c r="W54" s="35" t="s">
        <v>69</v>
      </c>
      <c r="X54" s="541">
        <v>0</v>
      </c>
      <c r="Y54" s="542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5">
        <v>4680115885899</v>
      </c>
      <c r="E55" s="546"/>
      <c r="F55" s="540">
        <v>0.35</v>
      </c>
      <c r="G55" s="32">
        <v>6</v>
      </c>
      <c r="H55" s="540">
        <v>2.1</v>
      </c>
      <c r="I55" s="540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48"/>
      <c r="R55" s="548"/>
      <c r="S55" s="548"/>
      <c r="T55" s="549"/>
      <c r="U55" s="34"/>
      <c r="V55" s="34"/>
      <c r="W55" s="35" t="s">
        <v>69</v>
      </c>
      <c r="X55" s="541">
        <v>0</v>
      </c>
      <c r="Y55" s="542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5">
        <v>4680115881419</v>
      </c>
      <c r="E56" s="546"/>
      <c r="F56" s="540">
        <v>0.45</v>
      </c>
      <c r="G56" s="32">
        <v>10</v>
      </c>
      <c r="H56" s="540">
        <v>4.5</v>
      </c>
      <c r="I56" s="540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8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48"/>
      <c r="R56" s="548"/>
      <c r="S56" s="548"/>
      <c r="T56" s="549"/>
      <c r="U56" s="34"/>
      <c r="V56" s="34"/>
      <c r="W56" s="35" t="s">
        <v>69</v>
      </c>
      <c r="X56" s="541">
        <v>0</v>
      </c>
      <c r="Y56" s="542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3"/>
      <c r="B57" s="554"/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4"/>
      <c r="N57" s="554"/>
      <c r="O57" s="555"/>
      <c r="P57" s="561" t="s">
        <v>71</v>
      </c>
      <c r="Q57" s="562"/>
      <c r="R57" s="562"/>
      <c r="S57" s="562"/>
      <c r="T57" s="562"/>
      <c r="U57" s="562"/>
      <c r="V57" s="563"/>
      <c r="W57" s="37" t="s">
        <v>72</v>
      </c>
      <c r="X57" s="543">
        <f>IFERROR(X51/H51,"0")+IFERROR(X52/H52,"0")+IFERROR(X53/H53,"0")+IFERROR(X54/H54,"0")+IFERROR(X55/H55,"0")+IFERROR(X56/H56,"0")</f>
        <v>104</v>
      </c>
      <c r="Y57" s="543">
        <f>IFERROR(Y51/H51,"0")+IFERROR(Y52/H52,"0")+IFERROR(Y53/H53,"0")+IFERROR(Y54/H54,"0")+IFERROR(Y55/H55,"0")+IFERROR(Y56/H56,"0")</f>
        <v>104</v>
      </c>
      <c r="Z57" s="543">
        <f>IFERROR(IF(Z51="",0,Z51),"0")+IFERROR(IF(Z52="",0,Z52),"0")+IFERROR(IF(Z53="",0,Z53),"0")+IFERROR(IF(Z54="",0,Z54),"0")+IFERROR(IF(Z55="",0,Z55),"0")+IFERROR(IF(Z56="",0,Z56),"0")</f>
        <v>1.9739200000000001</v>
      </c>
      <c r="AA57" s="544"/>
      <c r="AB57" s="544"/>
      <c r="AC57" s="544"/>
    </row>
    <row r="58" spans="1:68" x14ac:dyDescent="0.2">
      <c r="A58" s="554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1" t="s">
        <v>71</v>
      </c>
      <c r="Q58" s="562"/>
      <c r="R58" s="562"/>
      <c r="S58" s="562"/>
      <c r="T58" s="562"/>
      <c r="U58" s="562"/>
      <c r="V58" s="563"/>
      <c r="W58" s="37" t="s">
        <v>69</v>
      </c>
      <c r="X58" s="543">
        <f>IFERROR(SUM(X51:X56),"0")</f>
        <v>1136</v>
      </c>
      <c r="Y58" s="543">
        <f>IFERROR(SUM(Y51:Y56),"0")</f>
        <v>1136</v>
      </c>
      <c r="Z58" s="37"/>
      <c r="AA58" s="544"/>
      <c r="AB58" s="544"/>
      <c r="AC58" s="544"/>
    </row>
    <row r="59" spans="1:68" ht="14.25" customHeight="1" x14ac:dyDescent="0.25">
      <c r="A59" s="557" t="s">
        <v>135</v>
      </c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4"/>
      <c r="P59" s="554"/>
      <c r="Q59" s="554"/>
      <c r="R59" s="554"/>
      <c r="S59" s="554"/>
      <c r="T59" s="554"/>
      <c r="U59" s="554"/>
      <c r="V59" s="554"/>
      <c r="W59" s="554"/>
      <c r="X59" s="554"/>
      <c r="Y59" s="554"/>
      <c r="Z59" s="554"/>
      <c r="AA59" s="537"/>
      <c r="AB59" s="537"/>
      <c r="AC59" s="537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5">
        <v>4680115881440</v>
      </c>
      <c r="E60" s="546"/>
      <c r="F60" s="540">
        <v>1.35</v>
      </c>
      <c r="G60" s="32">
        <v>8</v>
      </c>
      <c r="H60" s="540">
        <v>10.8</v>
      </c>
      <c r="I60" s="540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48"/>
      <c r="R60" s="548"/>
      <c r="S60" s="548"/>
      <c r="T60" s="549"/>
      <c r="U60" s="34"/>
      <c r="V60" s="34"/>
      <c r="W60" s="35" t="s">
        <v>69</v>
      </c>
      <c r="X60" s="541">
        <v>691.2</v>
      </c>
      <c r="Y60" s="542">
        <f>IFERROR(IF(X60="",0,CEILING((X60/$H60),1)*$H60),"")</f>
        <v>691.2</v>
      </c>
      <c r="Z60" s="36">
        <f>IFERROR(IF(Y60=0,"",ROUNDUP(Y60/H60,0)*0.01898),"")</f>
        <v>1.21472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719.04</v>
      </c>
      <c r="BN60" s="64">
        <f>IFERROR(Y60*I60/H60,"0")</f>
        <v>719.04</v>
      </c>
      <c r="BO60" s="64">
        <f>IFERROR(1/J60*(X60/H60),"0")</f>
        <v>1</v>
      </c>
      <c r="BP60" s="64">
        <f>IFERROR(1/J60*(Y60/H60),"0")</f>
        <v>1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5">
        <v>4680115885950</v>
      </c>
      <c r="E61" s="546"/>
      <c r="F61" s="540">
        <v>0.37</v>
      </c>
      <c r="G61" s="32">
        <v>6</v>
      </c>
      <c r="H61" s="540">
        <v>2.2200000000000002</v>
      </c>
      <c r="I61" s="540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48"/>
      <c r="R61" s="548"/>
      <c r="S61" s="548"/>
      <c r="T61" s="549"/>
      <c r="U61" s="34"/>
      <c r="V61" s="34"/>
      <c r="W61" s="35" t="s">
        <v>69</v>
      </c>
      <c r="X61" s="541">
        <v>0</v>
      </c>
      <c r="Y61" s="5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5">
        <v>4680115881433</v>
      </c>
      <c r="E62" s="546"/>
      <c r="F62" s="540">
        <v>0.45</v>
      </c>
      <c r="G62" s="32">
        <v>6</v>
      </c>
      <c r="H62" s="540">
        <v>2.7</v>
      </c>
      <c r="I62" s="540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48"/>
      <c r="R62" s="548"/>
      <c r="S62" s="548"/>
      <c r="T62" s="549"/>
      <c r="U62" s="34"/>
      <c r="V62" s="34"/>
      <c r="W62" s="35" t="s">
        <v>69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3"/>
      <c r="B63" s="554"/>
      <c r="C63" s="554"/>
      <c r="D63" s="554"/>
      <c r="E63" s="554"/>
      <c r="F63" s="554"/>
      <c r="G63" s="554"/>
      <c r="H63" s="554"/>
      <c r="I63" s="554"/>
      <c r="J63" s="554"/>
      <c r="K63" s="554"/>
      <c r="L63" s="554"/>
      <c r="M63" s="554"/>
      <c r="N63" s="554"/>
      <c r="O63" s="555"/>
      <c r="P63" s="561" t="s">
        <v>71</v>
      </c>
      <c r="Q63" s="562"/>
      <c r="R63" s="562"/>
      <c r="S63" s="562"/>
      <c r="T63" s="562"/>
      <c r="U63" s="562"/>
      <c r="V63" s="563"/>
      <c r="W63" s="37" t="s">
        <v>72</v>
      </c>
      <c r="X63" s="543">
        <f>IFERROR(X60/H60,"0")+IFERROR(X61/H61,"0")+IFERROR(X62/H62,"0")</f>
        <v>64</v>
      </c>
      <c r="Y63" s="543">
        <f>IFERROR(Y60/H60,"0")+IFERROR(Y61/H61,"0")+IFERROR(Y62/H62,"0")</f>
        <v>64</v>
      </c>
      <c r="Z63" s="543">
        <f>IFERROR(IF(Z60="",0,Z60),"0")+IFERROR(IF(Z61="",0,Z61),"0")+IFERROR(IF(Z62="",0,Z62),"0")</f>
        <v>1.21472</v>
      </c>
      <c r="AA63" s="544"/>
      <c r="AB63" s="544"/>
      <c r="AC63" s="544"/>
    </row>
    <row r="64" spans="1:68" x14ac:dyDescent="0.2">
      <c r="A64" s="554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1" t="s">
        <v>71</v>
      </c>
      <c r="Q64" s="562"/>
      <c r="R64" s="562"/>
      <c r="S64" s="562"/>
      <c r="T64" s="562"/>
      <c r="U64" s="562"/>
      <c r="V64" s="563"/>
      <c r="W64" s="37" t="s">
        <v>69</v>
      </c>
      <c r="X64" s="543">
        <f>IFERROR(SUM(X60:X62),"0")</f>
        <v>691.2</v>
      </c>
      <c r="Y64" s="543">
        <f>IFERROR(SUM(Y60:Y62),"0")</f>
        <v>691.2</v>
      </c>
      <c r="Z64" s="37"/>
      <c r="AA64" s="544"/>
      <c r="AB64" s="544"/>
      <c r="AC64" s="544"/>
    </row>
    <row r="65" spans="1:68" ht="14.25" customHeight="1" x14ac:dyDescent="0.25">
      <c r="A65" s="557" t="s">
        <v>64</v>
      </c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4"/>
      <c r="P65" s="554"/>
      <c r="Q65" s="554"/>
      <c r="R65" s="554"/>
      <c r="S65" s="554"/>
      <c r="T65" s="554"/>
      <c r="U65" s="554"/>
      <c r="V65" s="554"/>
      <c r="W65" s="554"/>
      <c r="X65" s="554"/>
      <c r="Y65" s="554"/>
      <c r="Z65" s="554"/>
      <c r="AA65" s="537"/>
      <c r="AB65" s="537"/>
      <c r="AC65" s="537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5">
        <v>4680115885073</v>
      </c>
      <c r="E66" s="546"/>
      <c r="F66" s="540">
        <v>0.3</v>
      </c>
      <c r="G66" s="32">
        <v>6</v>
      </c>
      <c r="H66" s="540">
        <v>1.8</v>
      </c>
      <c r="I66" s="540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48"/>
      <c r="R66" s="548"/>
      <c r="S66" s="548"/>
      <c r="T66" s="549"/>
      <c r="U66" s="34"/>
      <c r="V66" s="34"/>
      <c r="W66" s="35" t="s">
        <v>69</v>
      </c>
      <c r="X66" s="541">
        <v>0</v>
      </c>
      <c r="Y66" s="5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5">
        <v>4680115885059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48"/>
      <c r="R67" s="548"/>
      <c r="S67" s="548"/>
      <c r="T67" s="549"/>
      <c r="U67" s="34"/>
      <c r="V67" s="34"/>
      <c r="W67" s="35" t="s">
        <v>69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5">
        <v>4680115885097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48"/>
      <c r="R68" s="548"/>
      <c r="S68" s="548"/>
      <c r="T68" s="549"/>
      <c r="U68" s="34"/>
      <c r="V68" s="34"/>
      <c r="W68" s="35" t="s">
        <v>69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3"/>
      <c r="B69" s="554"/>
      <c r="C69" s="554"/>
      <c r="D69" s="554"/>
      <c r="E69" s="554"/>
      <c r="F69" s="554"/>
      <c r="G69" s="554"/>
      <c r="H69" s="554"/>
      <c r="I69" s="554"/>
      <c r="J69" s="554"/>
      <c r="K69" s="554"/>
      <c r="L69" s="554"/>
      <c r="M69" s="554"/>
      <c r="N69" s="554"/>
      <c r="O69" s="555"/>
      <c r="P69" s="561" t="s">
        <v>71</v>
      </c>
      <c r="Q69" s="562"/>
      <c r="R69" s="562"/>
      <c r="S69" s="562"/>
      <c r="T69" s="562"/>
      <c r="U69" s="562"/>
      <c r="V69" s="563"/>
      <c r="W69" s="37" t="s">
        <v>72</v>
      </c>
      <c r="X69" s="543">
        <f>IFERROR(X66/H66,"0")+IFERROR(X67/H67,"0")+IFERROR(X68/H68,"0")</f>
        <v>0</v>
      </c>
      <c r="Y69" s="543">
        <f>IFERROR(Y66/H66,"0")+IFERROR(Y67/H67,"0")+IFERROR(Y68/H68,"0")</f>
        <v>0</v>
      </c>
      <c r="Z69" s="543">
        <f>IFERROR(IF(Z66="",0,Z66),"0")+IFERROR(IF(Z67="",0,Z67),"0")+IFERROR(IF(Z68="",0,Z68),"0")</f>
        <v>0</v>
      </c>
      <c r="AA69" s="544"/>
      <c r="AB69" s="544"/>
      <c r="AC69" s="544"/>
    </row>
    <row r="70" spans="1:68" x14ac:dyDescent="0.2">
      <c r="A70" s="554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1" t="s">
        <v>71</v>
      </c>
      <c r="Q70" s="562"/>
      <c r="R70" s="562"/>
      <c r="S70" s="562"/>
      <c r="T70" s="562"/>
      <c r="U70" s="562"/>
      <c r="V70" s="563"/>
      <c r="W70" s="37" t="s">
        <v>69</v>
      </c>
      <c r="X70" s="543">
        <f>IFERROR(SUM(X66:X68),"0")</f>
        <v>0</v>
      </c>
      <c r="Y70" s="543">
        <f>IFERROR(SUM(Y66:Y68),"0")</f>
        <v>0</v>
      </c>
      <c r="Z70" s="37"/>
      <c r="AA70" s="544"/>
      <c r="AB70" s="544"/>
      <c r="AC70" s="544"/>
    </row>
    <row r="71" spans="1:68" ht="14.25" customHeight="1" x14ac:dyDescent="0.25">
      <c r="A71" s="557" t="s">
        <v>73</v>
      </c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4"/>
      <c r="P71" s="554"/>
      <c r="Q71" s="554"/>
      <c r="R71" s="554"/>
      <c r="S71" s="554"/>
      <c r="T71" s="554"/>
      <c r="U71" s="554"/>
      <c r="V71" s="554"/>
      <c r="W71" s="554"/>
      <c r="X71" s="554"/>
      <c r="Y71" s="554"/>
      <c r="Z71" s="554"/>
      <c r="AA71" s="537"/>
      <c r="AB71" s="537"/>
      <c r="AC71" s="537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5">
        <v>4680115881891</v>
      </c>
      <c r="E72" s="546"/>
      <c r="F72" s="540">
        <v>1.4</v>
      </c>
      <c r="G72" s="32">
        <v>6</v>
      </c>
      <c r="H72" s="540">
        <v>8.4</v>
      </c>
      <c r="I72" s="540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48"/>
      <c r="R72" s="548"/>
      <c r="S72" s="548"/>
      <c r="T72" s="549"/>
      <c r="U72" s="34"/>
      <c r="V72" s="34"/>
      <c r="W72" s="35" t="s">
        <v>69</v>
      </c>
      <c r="X72" s="541">
        <v>0</v>
      </c>
      <c r="Y72" s="542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5">
        <v>4680115885769</v>
      </c>
      <c r="E73" s="546"/>
      <c r="F73" s="540">
        <v>1.4</v>
      </c>
      <c r="G73" s="32">
        <v>6</v>
      </c>
      <c r="H73" s="540">
        <v>8.4</v>
      </c>
      <c r="I73" s="540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48"/>
      <c r="R73" s="548"/>
      <c r="S73" s="548"/>
      <c r="T73" s="549"/>
      <c r="U73" s="34"/>
      <c r="V73" s="34"/>
      <c r="W73" s="35" t="s">
        <v>69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5">
        <v>4680115884311</v>
      </c>
      <c r="E74" s="546"/>
      <c r="F74" s="540">
        <v>0.3</v>
      </c>
      <c r="G74" s="32">
        <v>6</v>
      </c>
      <c r="H74" s="540">
        <v>1.8</v>
      </c>
      <c r="I74" s="540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48"/>
      <c r="R74" s="548"/>
      <c r="S74" s="548"/>
      <c r="T74" s="549"/>
      <c r="U74" s="34"/>
      <c r="V74" s="34"/>
      <c r="W74" s="35" t="s">
        <v>69</v>
      </c>
      <c r="X74" s="541">
        <v>0</v>
      </c>
      <c r="Y74" s="542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5">
        <v>4680115885929</v>
      </c>
      <c r="E75" s="546"/>
      <c r="F75" s="540">
        <v>0.42</v>
      </c>
      <c r="G75" s="32">
        <v>6</v>
      </c>
      <c r="H75" s="540">
        <v>2.52</v>
      </c>
      <c r="I75" s="540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48"/>
      <c r="R75" s="548"/>
      <c r="S75" s="548"/>
      <c r="T75" s="549"/>
      <c r="U75" s="34"/>
      <c r="V75" s="34"/>
      <c r="W75" s="35" t="s">
        <v>69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5">
        <v>4680115884403</v>
      </c>
      <c r="E76" s="546"/>
      <c r="F76" s="540">
        <v>0.3</v>
      </c>
      <c r="G76" s="32">
        <v>6</v>
      </c>
      <c r="H76" s="540">
        <v>1.8</v>
      </c>
      <c r="I76" s="540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48"/>
      <c r="R76" s="548"/>
      <c r="S76" s="548"/>
      <c r="T76" s="549"/>
      <c r="U76" s="34"/>
      <c r="V76" s="34"/>
      <c r="W76" s="35" t="s">
        <v>69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3"/>
      <c r="B77" s="554"/>
      <c r="C77" s="554"/>
      <c r="D77" s="554"/>
      <c r="E77" s="554"/>
      <c r="F77" s="554"/>
      <c r="G77" s="554"/>
      <c r="H77" s="554"/>
      <c r="I77" s="554"/>
      <c r="J77" s="554"/>
      <c r="K77" s="554"/>
      <c r="L77" s="554"/>
      <c r="M77" s="554"/>
      <c r="N77" s="554"/>
      <c r="O77" s="555"/>
      <c r="P77" s="561" t="s">
        <v>71</v>
      </c>
      <c r="Q77" s="562"/>
      <c r="R77" s="562"/>
      <c r="S77" s="562"/>
      <c r="T77" s="562"/>
      <c r="U77" s="562"/>
      <c r="V77" s="563"/>
      <c r="W77" s="37" t="s">
        <v>72</v>
      </c>
      <c r="X77" s="543">
        <f>IFERROR(X72/H72,"0")+IFERROR(X73/H73,"0")+IFERROR(X74/H74,"0")+IFERROR(X75/H75,"0")+IFERROR(X76/H76,"0")</f>
        <v>0</v>
      </c>
      <c r="Y77" s="543">
        <f>IFERROR(Y72/H72,"0")+IFERROR(Y73/H73,"0")+IFERROR(Y74/H74,"0")+IFERROR(Y75/H75,"0")+IFERROR(Y76/H76,"0")</f>
        <v>0</v>
      </c>
      <c r="Z77" s="543">
        <f>IFERROR(IF(Z72="",0,Z72),"0")+IFERROR(IF(Z73="",0,Z73),"0")+IFERROR(IF(Z74="",0,Z74),"0")+IFERROR(IF(Z75="",0,Z75),"0")+IFERROR(IF(Z76="",0,Z76),"0")</f>
        <v>0</v>
      </c>
      <c r="AA77" s="544"/>
      <c r="AB77" s="544"/>
      <c r="AC77" s="544"/>
    </row>
    <row r="78" spans="1:68" x14ac:dyDescent="0.2">
      <c r="A78" s="554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1" t="s">
        <v>71</v>
      </c>
      <c r="Q78" s="562"/>
      <c r="R78" s="562"/>
      <c r="S78" s="562"/>
      <c r="T78" s="562"/>
      <c r="U78" s="562"/>
      <c r="V78" s="563"/>
      <c r="W78" s="37" t="s">
        <v>69</v>
      </c>
      <c r="X78" s="543">
        <f>IFERROR(SUM(X72:X76),"0")</f>
        <v>0</v>
      </c>
      <c r="Y78" s="543">
        <f>IFERROR(SUM(Y72:Y76),"0")</f>
        <v>0</v>
      </c>
      <c r="Z78" s="37"/>
      <c r="AA78" s="544"/>
      <c r="AB78" s="544"/>
      <c r="AC78" s="544"/>
    </row>
    <row r="79" spans="1:68" ht="14.25" customHeight="1" x14ac:dyDescent="0.25">
      <c r="A79" s="557" t="s">
        <v>165</v>
      </c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4"/>
      <c r="P79" s="554"/>
      <c r="Q79" s="554"/>
      <c r="R79" s="554"/>
      <c r="S79" s="554"/>
      <c r="T79" s="554"/>
      <c r="U79" s="554"/>
      <c r="V79" s="554"/>
      <c r="W79" s="554"/>
      <c r="X79" s="554"/>
      <c r="Y79" s="554"/>
      <c r="Z79" s="554"/>
      <c r="AA79" s="537"/>
      <c r="AB79" s="537"/>
      <c r="AC79" s="537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5">
        <v>4680115881532</v>
      </c>
      <c r="E80" s="546"/>
      <c r="F80" s="540">
        <v>1.3</v>
      </c>
      <c r="G80" s="32">
        <v>6</v>
      </c>
      <c r="H80" s="540">
        <v>7.8</v>
      </c>
      <c r="I80" s="540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48"/>
      <c r="R80" s="548"/>
      <c r="S80" s="548"/>
      <c r="T80" s="549"/>
      <c r="U80" s="34"/>
      <c r="V80" s="34"/>
      <c r="W80" s="35" t="s">
        <v>69</v>
      </c>
      <c r="X80" s="541">
        <v>62.4</v>
      </c>
      <c r="Y80" s="542">
        <f>IFERROR(IF(X80="",0,CEILING((X80/$H80),1)*$H80),"")</f>
        <v>62.4</v>
      </c>
      <c r="Z80" s="36">
        <f>IFERROR(IF(Y80=0,"",ROUNDUP(Y80/H80,0)*0.01898),"")</f>
        <v>0.15184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65.88</v>
      </c>
      <c r="BN80" s="64">
        <f>IFERROR(Y80*I80/H80,"0")</f>
        <v>65.88</v>
      </c>
      <c r="BO80" s="64">
        <f>IFERROR(1/J80*(X80/H80),"0")</f>
        <v>0.125</v>
      </c>
      <c r="BP80" s="64">
        <f>IFERROR(1/J80*(Y80/H80),"0")</f>
        <v>0.125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5">
        <v>4680115881464</v>
      </c>
      <c r="E81" s="546"/>
      <c r="F81" s="540">
        <v>0.4</v>
      </c>
      <c r="G81" s="32">
        <v>6</v>
      </c>
      <c r="H81" s="540">
        <v>2.4</v>
      </c>
      <c r="I81" s="540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48"/>
      <c r="R81" s="548"/>
      <c r="S81" s="548"/>
      <c r="T81" s="549"/>
      <c r="U81" s="34"/>
      <c r="V81" s="34"/>
      <c r="W81" s="35" t="s">
        <v>69</v>
      </c>
      <c r="X81" s="541">
        <v>0</v>
      </c>
      <c r="Y81" s="5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3"/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5"/>
      <c r="P82" s="561" t="s">
        <v>71</v>
      </c>
      <c r="Q82" s="562"/>
      <c r="R82" s="562"/>
      <c r="S82" s="562"/>
      <c r="T82" s="562"/>
      <c r="U82" s="562"/>
      <c r="V82" s="563"/>
      <c r="W82" s="37" t="s">
        <v>72</v>
      </c>
      <c r="X82" s="543">
        <f>IFERROR(X80/H80,"0")+IFERROR(X81/H81,"0")</f>
        <v>8</v>
      </c>
      <c r="Y82" s="543">
        <f>IFERROR(Y80/H80,"0")+IFERROR(Y81/H81,"0")</f>
        <v>8</v>
      </c>
      <c r="Z82" s="543">
        <f>IFERROR(IF(Z80="",0,Z80),"0")+IFERROR(IF(Z81="",0,Z81),"0")</f>
        <v>0.15184</v>
      </c>
      <c r="AA82" s="544"/>
      <c r="AB82" s="544"/>
      <c r="AC82" s="544"/>
    </row>
    <row r="83" spans="1:68" x14ac:dyDescent="0.2">
      <c r="A83" s="554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1" t="s">
        <v>71</v>
      </c>
      <c r="Q83" s="562"/>
      <c r="R83" s="562"/>
      <c r="S83" s="562"/>
      <c r="T83" s="562"/>
      <c r="U83" s="562"/>
      <c r="V83" s="563"/>
      <c r="W83" s="37" t="s">
        <v>69</v>
      </c>
      <c r="X83" s="543">
        <f>IFERROR(SUM(X80:X81),"0")</f>
        <v>62.4</v>
      </c>
      <c r="Y83" s="543">
        <f>IFERROR(SUM(Y80:Y81),"0")</f>
        <v>62.4</v>
      </c>
      <c r="Z83" s="37"/>
      <c r="AA83" s="544"/>
      <c r="AB83" s="544"/>
      <c r="AC83" s="544"/>
    </row>
    <row r="84" spans="1:68" ht="16.5" customHeight="1" x14ac:dyDescent="0.25">
      <c r="A84" s="558" t="s">
        <v>172</v>
      </c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4"/>
      <c r="P84" s="554"/>
      <c r="Q84" s="554"/>
      <c r="R84" s="554"/>
      <c r="S84" s="554"/>
      <c r="T84" s="554"/>
      <c r="U84" s="554"/>
      <c r="V84" s="554"/>
      <c r="W84" s="554"/>
      <c r="X84" s="554"/>
      <c r="Y84" s="554"/>
      <c r="Z84" s="554"/>
      <c r="AA84" s="536"/>
      <c r="AB84" s="536"/>
      <c r="AC84" s="536"/>
    </row>
    <row r="85" spans="1:68" ht="14.25" customHeight="1" x14ac:dyDescent="0.25">
      <c r="A85" s="557" t="s">
        <v>99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37"/>
      <c r="AB85" s="537"/>
      <c r="AC85" s="537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5">
        <v>4680115881327</v>
      </c>
      <c r="E86" s="546"/>
      <c r="F86" s="540">
        <v>1.35</v>
      </c>
      <c r="G86" s="32">
        <v>8</v>
      </c>
      <c r="H86" s="540">
        <v>10.8</v>
      </c>
      <c r="I86" s="540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48"/>
      <c r="R86" s="548"/>
      <c r="S86" s="548"/>
      <c r="T86" s="549"/>
      <c r="U86" s="34"/>
      <c r="V86" s="34"/>
      <c r="W86" s="35" t="s">
        <v>69</v>
      </c>
      <c r="X86" s="541">
        <v>518.4</v>
      </c>
      <c r="Y86" s="542">
        <f>IFERROR(IF(X86="",0,CEILING((X86/$H86),1)*$H86),"")</f>
        <v>518.40000000000009</v>
      </c>
      <c r="Z86" s="36">
        <f>IFERROR(IF(Y86=0,"",ROUNDUP(Y86/H86,0)*0.01898),"")</f>
        <v>0.91104000000000007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539.27999999999986</v>
      </c>
      <c r="BN86" s="64">
        <f>IFERROR(Y86*I86/H86,"0")</f>
        <v>539.28000000000009</v>
      </c>
      <c r="BO86" s="64">
        <f>IFERROR(1/J86*(X86/H86),"0")</f>
        <v>0.74999999999999989</v>
      </c>
      <c r="BP86" s="64">
        <f>IFERROR(1/J86*(Y86/H86),"0")</f>
        <v>0.75000000000000011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5">
        <v>4680115881518</v>
      </c>
      <c r="E87" s="546"/>
      <c r="F87" s="540">
        <v>0.4</v>
      </c>
      <c r="G87" s="32">
        <v>10</v>
      </c>
      <c r="H87" s="540">
        <v>4</v>
      </c>
      <c r="I87" s="540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48"/>
      <c r="R87" s="548"/>
      <c r="S87" s="548"/>
      <c r="T87" s="549"/>
      <c r="U87" s="34"/>
      <c r="V87" s="34"/>
      <c r="W87" s="35" t="s">
        <v>69</v>
      </c>
      <c r="X87" s="541">
        <v>0</v>
      </c>
      <c r="Y87" s="5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5">
        <v>4680115881303</v>
      </c>
      <c r="E88" s="546"/>
      <c r="F88" s="540">
        <v>0.45</v>
      </c>
      <c r="G88" s="32">
        <v>10</v>
      </c>
      <c r="H88" s="540">
        <v>4.5</v>
      </c>
      <c r="I88" s="540">
        <v>4.71</v>
      </c>
      <c r="J88" s="32">
        <v>132</v>
      </c>
      <c r="K88" s="32" t="s">
        <v>109</v>
      </c>
      <c r="L88" s="32" t="s">
        <v>112</v>
      </c>
      <c r="M88" s="33" t="s">
        <v>84</v>
      </c>
      <c r="N88" s="33"/>
      <c r="O88" s="32">
        <v>50</v>
      </c>
      <c r="P88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48"/>
      <c r="R88" s="548"/>
      <c r="S88" s="548"/>
      <c r="T88" s="549"/>
      <c r="U88" s="34"/>
      <c r="V88" s="34"/>
      <c r="W88" s="35" t="s">
        <v>69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3"/>
      <c r="B89" s="554"/>
      <c r="C89" s="554"/>
      <c r="D89" s="554"/>
      <c r="E89" s="554"/>
      <c r="F89" s="554"/>
      <c r="G89" s="554"/>
      <c r="H89" s="554"/>
      <c r="I89" s="554"/>
      <c r="J89" s="554"/>
      <c r="K89" s="554"/>
      <c r="L89" s="554"/>
      <c r="M89" s="554"/>
      <c r="N89" s="554"/>
      <c r="O89" s="555"/>
      <c r="P89" s="561" t="s">
        <v>71</v>
      </c>
      <c r="Q89" s="562"/>
      <c r="R89" s="562"/>
      <c r="S89" s="562"/>
      <c r="T89" s="562"/>
      <c r="U89" s="562"/>
      <c r="V89" s="563"/>
      <c r="W89" s="37" t="s">
        <v>72</v>
      </c>
      <c r="X89" s="543">
        <f>IFERROR(X86/H86,"0")+IFERROR(X87/H87,"0")+IFERROR(X88/H88,"0")</f>
        <v>47.999999999999993</v>
      </c>
      <c r="Y89" s="543">
        <f>IFERROR(Y86/H86,"0")+IFERROR(Y87/H87,"0")+IFERROR(Y88/H88,"0")</f>
        <v>48.000000000000007</v>
      </c>
      <c r="Z89" s="543">
        <f>IFERROR(IF(Z86="",0,Z86),"0")+IFERROR(IF(Z87="",0,Z87),"0")+IFERROR(IF(Z88="",0,Z88),"0")</f>
        <v>0.91104000000000007</v>
      </c>
      <c r="AA89" s="544"/>
      <c r="AB89" s="544"/>
      <c r="AC89" s="544"/>
    </row>
    <row r="90" spans="1:68" x14ac:dyDescent="0.2">
      <c r="A90" s="554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1" t="s">
        <v>71</v>
      </c>
      <c r="Q90" s="562"/>
      <c r="R90" s="562"/>
      <c r="S90" s="562"/>
      <c r="T90" s="562"/>
      <c r="U90" s="562"/>
      <c r="V90" s="563"/>
      <c r="W90" s="37" t="s">
        <v>69</v>
      </c>
      <c r="X90" s="543">
        <f>IFERROR(SUM(X86:X88),"0")</f>
        <v>518.4</v>
      </c>
      <c r="Y90" s="543">
        <f>IFERROR(SUM(Y86:Y88),"0")</f>
        <v>518.40000000000009</v>
      </c>
      <c r="Z90" s="37"/>
      <c r="AA90" s="544"/>
      <c r="AB90" s="544"/>
      <c r="AC90" s="544"/>
    </row>
    <row r="91" spans="1:68" ht="14.25" customHeight="1" x14ac:dyDescent="0.25">
      <c r="A91" s="557" t="s">
        <v>73</v>
      </c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4"/>
      <c r="P91" s="554"/>
      <c r="Q91" s="554"/>
      <c r="R91" s="554"/>
      <c r="S91" s="554"/>
      <c r="T91" s="554"/>
      <c r="U91" s="554"/>
      <c r="V91" s="554"/>
      <c r="W91" s="554"/>
      <c r="X91" s="554"/>
      <c r="Y91" s="554"/>
      <c r="Z91" s="554"/>
      <c r="AA91" s="537"/>
      <c r="AB91" s="537"/>
      <c r="AC91" s="537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5">
        <v>4607091386967</v>
      </c>
      <c r="E92" s="546"/>
      <c r="F92" s="540">
        <v>1.35</v>
      </c>
      <c r="G92" s="32">
        <v>6</v>
      </c>
      <c r="H92" s="540">
        <v>8.1</v>
      </c>
      <c r="I92" s="540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48"/>
      <c r="R92" s="548"/>
      <c r="S92" s="548"/>
      <c r="T92" s="549"/>
      <c r="U92" s="34"/>
      <c r="V92" s="34"/>
      <c r="W92" s="35" t="s">
        <v>69</v>
      </c>
      <c r="X92" s="541">
        <v>388.8</v>
      </c>
      <c r="Y92" s="542">
        <f>IFERROR(IF(X92="",0,CEILING((X92/$H92),1)*$H92),"")</f>
        <v>388.79999999999995</v>
      </c>
      <c r="Z92" s="36">
        <f>IFERROR(IF(Y92=0,"",ROUNDUP(Y92/H92,0)*0.01898),"")</f>
        <v>0.91104000000000007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413.71199999999999</v>
      </c>
      <c r="BN92" s="64">
        <f>IFERROR(Y92*I92/H92,"0")</f>
        <v>413.71199999999993</v>
      </c>
      <c r="BO92" s="64">
        <f>IFERROR(1/J92*(X92/H92),"0")</f>
        <v>0.75</v>
      </c>
      <c r="BP92" s="64">
        <f>IFERROR(1/J92*(Y92/H92),"0")</f>
        <v>0.75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5">
        <v>4680115884953</v>
      </c>
      <c r="E93" s="546"/>
      <c r="F93" s="540">
        <v>0.37</v>
      </c>
      <c r="G93" s="32">
        <v>6</v>
      </c>
      <c r="H93" s="540">
        <v>2.2200000000000002</v>
      </c>
      <c r="I93" s="540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48"/>
      <c r="R93" s="548"/>
      <c r="S93" s="548"/>
      <c r="T93" s="549"/>
      <c r="U93" s="34"/>
      <c r="V93" s="34"/>
      <c r="W93" s="35" t="s">
        <v>69</v>
      </c>
      <c r="X93" s="541">
        <v>0</v>
      </c>
      <c r="Y93" s="542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5">
        <v>4607091385731</v>
      </c>
      <c r="E94" s="546"/>
      <c r="F94" s="540">
        <v>0.45</v>
      </c>
      <c r="G94" s="32">
        <v>6</v>
      </c>
      <c r="H94" s="540">
        <v>2.7</v>
      </c>
      <c r="I94" s="540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48"/>
      <c r="R94" s="548"/>
      <c r="S94" s="548"/>
      <c r="T94" s="549"/>
      <c r="U94" s="34"/>
      <c r="V94" s="34"/>
      <c r="W94" s="35" t="s">
        <v>69</v>
      </c>
      <c r="X94" s="541">
        <v>113.4</v>
      </c>
      <c r="Y94" s="542">
        <f>IFERROR(IF(X94="",0,CEILING((X94/$H94),1)*$H94),"")</f>
        <v>113.4</v>
      </c>
      <c r="Z94" s="36">
        <f>IFERROR(IF(Y94=0,"",ROUNDUP(Y94/H94,0)*0.00651),"")</f>
        <v>0.27342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123.98399999999999</v>
      </c>
      <c r="BN94" s="64">
        <f>IFERROR(Y94*I94/H94,"0")</f>
        <v>123.98399999999999</v>
      </c>
      <c r="BO94" s="64">
        <f>IFERROR(1/J94*(X94/H94),"0")</f>
        <v>0.23076923076923078</v>
      </c>
      <c r="BP94" s="64">
        <f>IFERROR(1/J94*(Y94/H94),"0")</f>
        <v>0.23076923076923078</v>
      </c>
    </row>
    <row r="95" spans="1:68" ht="16.5" customHeight="1" x14ac:dyDescent="0.25">
      <c r="A95" s="54" t="s">
        <v>188</v>
      </c>
      <c r="B95" s="54" t="s">
        <v>189</v>
      </c>
      <c r="C95" s="31">
        <v>4301051438</v>
      </c>
      <c r="D95" s="545">
        <v>4680115880894</v>
      </c>
      <c r="E95" s="546"/>
      <c r="F95" s="540">
        <v>0.33</v>
      </c>
      <c r="G95" s="32">
        <v>6</v>
      </c>
      <c r="H95" s="540">
        <v>1.98</v>
      </c>
      <c r="I95" s="540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48"/>
      <c r="R95" s="548"/>
      <c r="S95" s="548"/>
      <c r="T95" s="549"/>
      <c r="U95" s="34"/>
      <c r="V95" s="34"/>
      <c r="W95" s="35" t="s">
        <v>69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3"/>
      <c r="B96" s="554"/>
      <c r="C96" s="554"/>
      <c r="D96" s="554"/>
      <c r="E96" s="554"/>
      <c r="F96" s="554"/>
      <c r="G96" s="554"/>
      <c r="H96" s="554"/>
      <c r="I96" s="554"/>
      <c r="J96" s="554"/>
      <c r="K96" s="554"/>
      <c r="L96" s="554"/>
      <c r="M96" s="554"/>
      <c r="N96" s="554"/>
      <c r="O96" s="555"/>
      <c r="P96" s="561" t="s">
        <v>71</v>
      </c>
      <c r="Q96" s="562"/>
      <c r="R96" s="562"/>
      <c r="S96" s="562"/>
      <c r="T96" s="562"/>
      <c r="U96" s="562"/>
      <c r="V96" s="563"/>
      <c r="W96" s="37" t="s">
        <v>72</v>
      </c>
      <c r="X96" s="543">
        <f>IFERROR(X92/H92,"0")+IFERROR(X93/H93,"0")+IFERROR(X94/H94,"0")+IFERROR(X95/H95,"0")</f>
        <v>90</v>
      </c>
      <c r="Y96" s="543">
        <f>IFERROR(Y92/H92,"0")+IFERROR(Y93/H93,"0")+IFERROR(Y94/H94,"0")+IFERROR(Y95/H95,"0")</f>
        <v>90</v>
      </c>
      <c r="Z96" s="543">
        <f>IFERROR(IF(Z92="",0,Z92),"0")+IFERROR(IF(Z93="",0,Z93),"0")+IFERROR(IF(Z94="",0,Z94),"0")+IFERROR(IF(Z95="",0,Z95),"0")</f>
        <v>1.1844600000000001</v>
      </c>
      <c r="AA96" s="544"/>
      <c r="AB96" s="544"/>
      <c r="AC96" s="544"/>
    </row>
    <row r="97" spans="1:68" x14ac:dyDescent="0.2">
      <c r="A97" s="554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5"/>
      <c r="P97" s="561" t="s">
        <v>71</v>
      </c>
      <c r="Q97" s="562"/>
      <c r="R97" s="562"/>
      <c r="S97" s="562"/>
      <c r="T97" s="562"/>
      <c r="U97" s="562"/>
      <c r="V97" s="563"/>
      <c r="W97" s="37" t="s">
        <v>69</v>
      </c>
      <c r="X97" s="543">
        <f>IFERROR(SUM(X92:X95),"0")</f>
        <v>502.20000000000005</v>
      </c>
      <c r="Y97" s="543">
        <f>IFERROR(SUM(Y92:Y95),"0")</f>
        <v>502.19999999999993</v>
      </c>
      <c r="Z97" s="37"/>
      <c r="AA97" s="544"/>
      <c r="AB97" s="544"/>
      <c r="AC97" s="544"/>
    </row>
    <row r="98" spans="1:68" ht="16.5" customHeight="1" x14ac:dyDescent="0.25">
      <c r="A98" s="558" t="s">
        <v>191</v>
      </c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4"/>
      <c r="P98" s="554"/>
      <c r="Q98" s="554"/>
      <c r="R98" s="554"/>
      <c r="S98" s="554"/>
      <c r="T98" s="554"/>
      <c r="U98" s="554"/>
      <c r="V98" s="554"/>
      <c r="W98" s="554"/>
      <c r="X98" s="554"/>
      <c r="Y98" s="554"/>
      <c r="Z98" s="554"/>
      <c r="AA98" s="536"/>
      <c r="AB98" s="536"/>
      <c r="AC98" s="536"/>
    </row>
    <row r="99" spans="1:68" ht="14.25" customHeight="1" x14ac:dyDescent="0.25">
      <c r="A99" s="557" t="s">
        <v>99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37"/>
      <c r="AB99" s="537"/>
      <c r="AC99" s="537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5">
        <v>4680115882133</v>
      </c>
      <c r="E100" s="546"/>
      <c r="F100" s="540">
        <v>1.35</v>
      </c>
      <c r="G100" s="32">
        <v>8</v>
      </c>
      <c r="H100" s="540">
        <v>10.8</v>
      </c>
      <c r="I100" s="540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48"/>
      <c r="R100" s="548"/>
      <c r="S100" s="548"/>
      <c r="T100" s="549"/>
      <c r="U100" s="34"/>
      <c r="V100" s="34"/>
      <c r="W100" s="35" t="s">
        <v>69</v>
      </c>
      <c r="X100" s="541">
        <v>950.4</v>
      </c>
      <c r="Y100" s="542">
        <f>IFERROR(IF(X100="",0,CEILING((X100/$H100),1)*$H100),"")</f>
        <v>950.40000000000009</v>
      </c>
      <c r="Z100" s="36">
        <f>IFERROR(IF(Y100=0,"",ROUNDUP(Y100/H100,0)*0.01898),"")</f>
        <v>1.6702399999999999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988.67999999999984</v>
      </c>
      <c r="BN100" s="64">
        <f>IFERROR(Y100*I100/H100,"0")</f>
        <v>988.68</v>
      </c>
      <c r="BO100" s="64">
        <f>IFERROR(1/J100*(X100/H100),"0")</f>
        <v>1.3749999999999998</v>
      </c>
      <c r="BP100" s="64">
        <f>IFERROR(1/J100*(Y100/H100),"0")</f>
        <v>1.375</v>
      </c>
    </row>
    <row r="101" spans="1:68" ht="37.5" customHeight="1" x14ac:dyDescent="0.25">
      <c r="A101" s="54" t="s">
        <v>195</v>
      </c>
      <c r="B101" s="54" t="s">
        <v>196</v>
      </c>
      <c r="C101" s="31">
        <v>4301011417</v>
      </c>
      <c r="D101" s="545">
        <v>4680115880269</v>
      </c>
      <c r="E101" s="546"/>
      <c r="F101" s="540">
        <v>0.375</v>
      </c>
      <c r="G101" s="32">
        <v>10</v>
      </c>
      <c r="H101" s="540">
        <v>3.75</v>
      </c>
      <c r="I101" s="540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48"/>
      <c r="R101" s="548"/>
      <c r="S101" s="548"/>
      <c r="T101" s="549"/>
      <c r="U101" s="34"/>
      <c r="V101" s="34"/>
      <c r="W101" s="35" t="s">
        <v>69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5">
        <v>4680115880429</v>
      </c>
      <c r="E102" s="546"/>
      <c r="F102" s="540">
        <v>0.45</v>
      </c>
      <c r="G102" s="32">
        <v>10</v>
      </c>
      <c r="H102" s="540">
        <v>4.5</v>
      </c>
      <c r="I102" s="540">
        <v>4.71</v>
      </c>
      <c r="J102" s="32">
        <v>132</v>
      </c>
      <c r="K102" s="32" t="s">
        <v>109</v>
      </c>
      <c r="L102" s="32" t="s">
        <v>112</v>
      </c>
      <c r="M102" s="33" t="s">
        <v>77</v>
      </c>
      <c r="N102" s="33"/>
      <c r="O102" s="32">
        <v>50</v>
      </c>
      <c r="P102" s="8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48"/>
      <c r="R102" s="548"/>
      <c r="S102" s="548"/>
      <c r="T102" s="549"/>
      <c r="U102" s="34"/>
      <c r="V102" s="34"/>
      <c r="W102" s="35" t="s">
        <v>69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199</v>
      </c>
      <c r="B103" s="54" t="s">
        <v>200</v>
      </c>
      <c r="C103" s="31">
        <v>4301011462</v>
      </c>
      <c r="D103" s="545">
        <v>4680115881457</v>
      </c>
      <c r="E103" s="546"/>
      <c r="F103" s="540">
        <v>0.75</v>
      </c>
      <c r="G103" s="32">
        <v>6</v>
      </c>
      <c r="H103" s="540">
        <v>4.5</v>
      </c>
      <c r="I103" s="540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48"/>
      <c r="R103" s="548"/>
      <c r="S103" s="548"/>
      <c r="T103" s="549"/>
      <c r="U103" s="34"/>
      <c r="V103" s="34"/>
      <c r="W103" s="35" t="s">
        <v>69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3"/>
      <c r="B104" s="554"/>
      <c r="C104" s="554"/>
      <c r="D104" s="554"/>
      <c r="E104" s="554"/>
      <c r="F104" s="554"/>
      <c r="G104" s="554"/>
      <c r="H104" s="554"/>
      <c r="I104" s="554"/>
      <c r="J104" s="554"/>
      <c r="K104" s="554"/>
      <c r="L104" s="554"/>
      <c r="M104" s="554"/>
      <c r="N104" s="554"/>
      <c r="O104" s="555"/>
      <c r="P104" s="561" t="s">
        <v>71</v>
      </c>
      <c r="Q104" s="562"/>
      <c r="R104" s="562"/>
      <c r="S104" s="562"/>
      <c r="T104" s="562"/>
      <c r="U104" s="562"/>
      <c r="V104" s="563"/>
      <c r="W104" s="37" t="s">
        <v>72</v>
      </c>
      <c r="X104" s="543">
        <f>IFERROR(X100/H100,"0")+IFERROR(X101/H101,"0")+IFERROR(X102/H102,"0")+IFERROR(X103/H103,"0")</f>
        <v>87.999999999999986</v>
      </c>
      <c r="Y104" s="543">
        <f>IFERROR(Y100/H100,"0")+IFERROR(Y101/H101,"0")+IFERROR(Y102/H102,"0")+IFERROR(Y103/H103,"0")</f>
        <v>88</v>
      </c>
      <c r="Z104" s="543">
        <f>IFERROR(IF(Z100="",0,Z100),"0")+IFERROR(IF(Z101="",0,Z101),"0")+IFERROR(IF(Z102="",0,Z102),"0")+IFERROR(IF(Z103="",0,Z103),"0")</f>
        <v>1.6702399999999999</v>
      </c>
      <c r="AA104" s="544"/>
      <c r="AB104" s="544"/>
      <c r="AC104" s="544"/>
    </row>
    <row r="105" spans="1:68" x14ac:dyDescent="0.2">
      <c r="A105" s="554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5"/>
      <c r="P105" s="561" t="s">
        <v>71</v>
      </c>
      <c r="Q105" s="562"/>
      <c r="R105" s="562"/>
      <c r="S105" s="562"/>
      <c r="T105" s="562"/>
      <c r="U105" s="562"/>
      <c r="V105" s="563"/>
      <c r="W105" s="37" t="s">
        <v>69</v>
      </c>
      <c r="X105" s="543">
        <f>IFERROR(SUM(X100:X103),"0")</f>
        <v>950.4</v>
      </c>
      <c r="Y105" s="543">
        <f>IFERROR(SUM(Y100:Y103),"0")</f>
        <v>950.40000000000009</v>
      </c>
      <c r="Z105" s="37"/>
      <c r="AA105" s="544"/>
      <c r="AB105" s="544"/>
      <c r="AC105" s="544"/>
    </row>
    <row r="106" spans="1:68" ht="14.25" customHeight="1" x14ac:dyDescent="0.25">
      <c r="A106" s="557" t="s">
        <v>135</v>
      </c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4"/>
      <c r="P106" s="554"/>
      <c r="Q106" s="554"/>
      <c r="R106" s="554"/>
      <c r="S106" s="554"/>
      <c r="T106" s="554"/>
      <c r="U106" s="554"/>
      <c r="V106" s="554"/>
      <c r="W106" s="554"/>
      <c r="X106" s="554"/>
      <c r="Y106" s="554"/>
      <c r="Z106" s="554"/>
      <c r="AA106" s="537"/>
      <c r="AB106" s="537"/>
      <c r="AC106" s="537"/>
    </row>
    <row r="107" spans="1:68" ht="16.5" customHeight="1" x14ac:dyDescent="0.25">
      <c r="A107" s="54" t="s">
        <v>201</v>
      </c>
      <c r="B107" s="54" t="s">
        <v>202</v>
      </c>
      <c r="C107" s="31">
        <v>4301020345</v>
      </c>
      <c r="D107" s="545">
        <v>4680115881488</v>
      </c>
      <c r="E107" s="546"/>
      <c r="F107" s="540">
        <v>1.35</v>
      </c>
      <c r="G107" s="32">
        <v>8</v>
      </c>
      <c r="H107" s="540">
        <v>10.8</v>
      </c>
      <c r="I107" s="540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48"/>
      <c r="R107" s="548"/>
      <c r="S107" s="548"/>
      <c r="T107" s="549"/>
      <c r="U107" s="34"/>
      <c r="V107" s="34"/>
      <c r="W107" s="35" t="s">
        <v>69</v>
      </c>
      <c r="X107" s="541">
        <v>0</v>
      </c>
      <c r="Y107" s="542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203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204</v>
      </c>
      <c r="B108" s="54" t="s">
        <v>205</v>
      </c>
      <c r="C108" s="31">
        <v>4301020346</v>
      </c>
      <c r="D108" s="545">
        <v>4680115882775</v>
      </c>
      <c r="E108" s="546"/>
      <c r="F108" s="540">
        <v>0.3</v>
      </c>
      <c r="G108" s="32">
        <v>8</v>
      </c>
      <c r="H108" s="540">
        <v>2.4</v>
      </c>
      <c r="I108" s="540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48"/>
      <c r="R108" s="548"/>
      <c r="S108" s="548"/>
      <c r="T108" s="549"/>
      <c r="U108" s="34"/>
      <c r="V108" s="34"/>
      <c r="W108" s="35" t="s">
        <v>69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206</v>
      </c>
      <c r="B109" s="54" t="s">
        <v>207</v>
      </c>
      <c r="C109" s="31">
        <v>4301020344</v>
      </c>
      <c r="D109" s="545">
        <v>4680115880658</v>
      </c>
      <c r="E109" s="546"/>
      <c r="F109" s="540">
        <v>0.4</v>
      </c>
      <c r="G109" s="32">
        <v>6</v>
      </c>
      <c r="H109" s="540">
        <v>2.4</v>
      </c>
      <c r="I109" s="540">
        <v>2.58</v>
      </c>
      <c r="J109" s="32">
        <v>182</v>
      </c>
      <c r="K109" s="32" t="s">
        <v>76</v>
      </c>
      <c r="L109" s="32" t="s">
        <v>208</v>
      </c>
      <c r="M109" s="33" t="s">
        <v>104</v>
      </c>
      <c r="N109" s="33"/>
      <c r="O109" s="32">
        <v>55</v>
      </c>
      <c r="P109" s="7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48"/>
      <c r="R109" s="548"/>
      <c r="S109" s="548"/>
      <c r="T109" s="549"/>
      <c r="U109" s="34"/>
      <c r="V109" s="34"/>
      <c r="W109" s="35" t="s">
        <v>69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203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3"/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5"/>
      <c r="P110" s="561" t="s">
        <v>71</v>
      </c>
      <c r="Q110" s="562"/>
      <c r="R110" s="562"/>
      <c r="S110" s="562"/>
      <c r="T110" s="562"/>
      <c r="U110" s="562"/>
      <c r="V110" s="563"/>
      <c r="W110" s="37" t="s">
        <v>72</v>
      </c>
      <c r="X110" s="543">
        <f>IFERROR(X107/H107,"0")+IFERROR(X108/H108,"0")+IFERROR(X109/H109,"0")</f>
        <v>0</v>
      </c>
      <c r="Y110" s="543">
        <f>IFERROR(Y107/H107,"0")+IFERROR(Y108/H108,"0")+IFERROR(Y109/H109,"0")</f>
        <v>0</v>
      </c>
      <c r="Z110" s="543">
        <f>IFERROR(IF(Z107="",0,Z107),"0")+IFERROR(IF(Z108="",0,Z108),"0")+IFERROR(IF(Z109="",0,Z109),"0")</f>
        <v>0</v>
      </c>
      <c r="AA110" s="544"/>
      <c r="AB110" s="544"/>
      <c r="AC110" s="544"/>
    </row>
    <row r="111" spans="1:68" x14ac:dyDescent="0.2">
      <c r="A111" s="554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55"/>
      <c r="P111" s="561" t="s">
        <v>71</v>
      </c>
      <c r="Q111" s="562"/>
      <c r="R111" s="562"/>
      <c r="S111" s="562"/>
      <c r="T111" s="562"/>
      <c r="U111" s="562"/>
      <c r="V111" s="563"/>
      <c r="W111" s="37" t="s">
        <v>69</v>
      </c>
      <c r="X111" s="543">
        <f>IFERROR(SUM(X107:X109),"0")</f>
        <v>0</v>
      </c>
      <c r="Y111" s="543">
        <f>IFERROR(SUM(Y107:Y109),"0")</f>
        <v>0</v>
      </c>
      <c r="Z111" s="37"/>
      <c r="AA111" s="544"/>
      <c r="AB111" s="544"/>
      <c r="AC111" s="544"/>
    </row>
    <row r="112" spans="1:68" ht="14.25" customHeight="1" x14ac:dyDescent="0.25">
      <c r="A112" s="557" t="s">
        <v>73</v>
      </c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37"/>
      <c r="AB112" s="537"/>
      <c r="AC112" s="537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5">
        <v>4607091385168</v>
      </c>
      <c r="E113" s="546"/>
      <c r="F113" s="540">
        <v>1.35</v>
      </c>
      <c r="G113" s="32">
        <v>6</v>
      </c>
      <c r="H113" s="540">
        <v>8.1</v>
      </c>
      <c r="I113" s="540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48"/>
      <c r="R113" s="548"/>
      <c r="S113" s="548"/>
      <c r="T113" s="549"/>
      <c r="U113" s="34"/>
      <c r="V113" s="34"/>
      <c r="W113" s="35" t="s">
        <v>69</v>
      </c>
      <c r="X113" s="541">
        <v>648</v>
      </c>
      <c r="Y113" s="542">
        <f>IFERROR(IF(X113="",0,CEILING((X113/$H113),1)*$H113),"")</f>
        <v>648</v>
      </c>
      <c r="Z113" s="36">
        <f>IFERROR(IF(Y113=0,"",ROUNDUP(Y113/H113,0)*0.01898),"")</f>
        <v>1.5184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689.04000000000008</v>
      </c>
      <c r="BN113" s="64">
        <f>IFERROR(Y113*I113/H113,"0")</f>
        <v>689.04000000000008</v>
      </c>
      <c r="BO113" s="64">
        <f>IFERROR(1/J113*(X113/H113),"0")</f>
        <v>1.25</v>
      </c>
      <c r="BP113" s="64">
        <f>IFERROR(1/J113*(Y113/H113),"0")</f>
        <v>1.25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5">
        <v>4607091383256</v>
      </c>
      <c r="E114" s="546"/>
      <c r="F114" s="540">
        <v>0.33</v>
      </c>
      <c r="G114" s="32">
        <v>6</v>
      </c>
      <c r="H114" s="540">
        <v>1.98</v>
      </c>
      <c r="I114" s="540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48"/>
      <c r="R114" s="548"/>
      <c r="S114" s="548"/>
      <c r="T114" s="549"/>
      <c r="U114" s="34"/>
      <c r="V114" s="34"/>
      <c r="W114" s="35" t="s">
        <v>69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5">
        <v>4607091385748</v>
      </c>
      <c r="E115" s="546"/>
      <c r="F115" s="540">
        <v>0.45</v>
      </c>
      <c r="G115" s="32">
        <v>6</v>
      </c>
      <c r="H115" s="540">
        <v>2.7</v>
      </c>
      <c r="I115" s="540">
        <v>2.952</v>
      </c>
      <c r="J115" s="32">
        <v>182</v>
      </c>
      <c r="K115" s="32" t="s">
        <v>76</v>
      </c>
      <c r="L115" s="32" t="s">
        <v>208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48"/>
      <c r="R115" s="548"/>
      <c r="S115" s="548"/>
      <c r="T115" s="549"/>
      <c r="U115" s="34"/>
      <c r="V115" s="34"/>
      <c r="W115" s="35" t="s">
        <v>69</v>
      </c>
      <c r="X115" s="541">
        <v>162</v>
      </c>
      <c r="Y115" s="542">
        <f>IFERROR(IF(X115="",0,CEILING((X115/$H115),1)*$H115),"")</f>
        <v>162</v>
      </c>
      <c r="Z115" s="36">
        <f>IFERROR(IF(Y115=0,"",ROUNDUP(Y115/H115,0)*0.00651),"")</f>
        <v>0.3906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177.11999999999998</v>
      </c>
      <c r="BN115" s="64">
        <f>IFERROR(Y115*I115/H115,"0")</f>
        <v>177.11999999999998</v>
      </c>
      <c r="BO115" s="64">
        <f>IFERROR(1/J115*(X115/H115),"0")</f>
        <v>0.32967032967032966</v>
      </c>
      <c r="BP115" s="64">
        <f>IFERROR(1/J115*(Y115/H115),"0")</f>
        <v>0.32967032967032966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5">
        <v>4680115884533</v>
      </c>
      <c r="E116" s="546"/>
      <c r="F116" s="540">
        <v>0.3</v>
      </c>
      <c r="G116" s="32">
        <v>6</v>
      </c>
      <c r="H116" s="540">
        <v>1.8</v>
      </c>
      <c r="I116" s="540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48"/>
      <c r="R116" s="548"/>
      <c r="S116" s="548"/>
      <c r="T116" s="549"/>
      <c r="U116" s="34"/>
      <c r="V116" s="34"/>
      <c r="W116" s="35" t="s">
        <v>69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3"/>
      <c r="B117" s="554"/>
      <c r="C117" s="554"/>
      <c r="D117" s="554"/>
      <c r="E117" s="554"/>
      <c r="F117" s="554"/>
      <c r="G117" s="554"/>
      <c r="H117" s="554"/>
      <c r="I117" s="554"/>
      <c r="J117" s="554"/>
      <c r="K117" s="554"/>
      <c r="L117" s="554"/>
      <c r="M117" s="554"/>
      <c r="N117" s="554"/>
      <c r="O117" s="555"/>
      <c r="P117" s="561" t="s">
        <v>71</v>
      </c>
      <c r="Q117" s="562"/>
      <c r="R117" s="562"/>
      <c r="S117" s="562"/>
      <c r="T117" s="562"/>
      <c r="U117" s="562"/>
      <c r="V117" s="563"/>
      <c r="W117" s="37" t="s">
        <v>72</v>
      </c>
      <c r="X117" s="543">
        <f>IFERROR(X113/H113,"0")+IFERROR(X114/H114,"0")+IFERROR(X115/H115,"0")+IFERROR(X116/H116,"0")</f>
        <v>140</v>
      </c>
      <c r="Y117" s="543">
        <f>IFERROR(Y113/H113,"0")+IFERROR(Y114/H114,"0")+IFERROR(Y115/H115,"0")+IFERROR(Y116/H116,"0")</f>
        <v>140</v>
      </c>
      <c r="Z117" s="543">
        <f>IFERROR(IF(Z113="",0,Z113),"0")+IFERROR(IF(Z114="",0,Z114),"0")+IFERROR(IF(Z115="",0,Z115),"0")+IFERROR(IF(Z116="",0,Z116),"0")</f>
        <v>1.909</v>
      </c>
      <c r="AA117" s="544"/>
      <c r="AB117" s="544"/>
      <c r="AC117" s="544"/>
    </row>
    <row r="118" spans="1:68" x14ac:dyDescent="0.2">
      <c r="A118" s="554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55"/>
      <c r="P118" s="561" t="s">
        <v>71</v>
      </c>
      <c r="Q118" s="562"/>
      <c r="R118" s="562"/>
      <c r="S118" s="562"/>
      <c r="T118" s="562"/>
      <c r="U118" s="562"/>
      <c r="V118" s="563"/>
      <c r="W118" s="37" t="s">
        <v>69</v>
      </c>
      <c r="X118" s="543">
        <f>IFERROR(SUM(X113:X116),"0")</f>
        <v>810</v>
      </c>
      <c r="Y118" s="543">
        <f>IFERROR(SUM(Y113:Y116),"0")</f>
        <v>810</v>
      </c>
      <c r="Z118" s="37"/>
      <c r="AA118" s="544"/>
      <c r="AB118" s="544"/>
      <c r="AC118" s="544"/>
    </row>
    <row r="119" spans="1:68" ht="14.25" customHeight="1" x14ac:dyDescent="0.25">
      <c r="A119" s="557" t="s">
        <v>165</v>
      </c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4"/>
      <c r="P119" s="554"/>
      <c r="Q119" s="554"/>
      <c r="R119" s="554"/>
      <c r="S119" s="554"/>
      <c r="T119" s="554"/>
      <c r="U119" s="554"/>
      <c r="V119" s="554"/>
      <c r="W119" s="554"/>
      <c r="X119" s="554"/>
      <c r="Y119" s="554"/>
      <c r="Z119" s="554"/>
      <c r="AA119" s="537"/>
      <c r="AB119" s="537"/>
      <c r="AC119" s="537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5">
        <v>4680115880238</v>
      </c>
      <c r="E120" s="546"/>
      <c r="F120" s="540">
        <v>0.33</v>
      </c>
      <c r="G120" s="32">
        <v>6</v>
      </c>
      <c r="H120" s="540">
        <v>1.98</v>
      </c>
      <c r="I120" s="540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48"/>
      <c r="R120" s="548"/>
      <c r="S120" s="548"/>
      <c r="T120" s="549"/>
      <c r="U120" s="34"/>
      <c r="V120" s="34"/>
      <c r="W120" s="35" t="s">
        <v>69</v>
      </c>
      <c r="X120" s="541">
        <v>0</v>
      </c>
      <c r="Y120" s="54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53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5"/>
      <c r="P121" s="561" t="s">
        <v>71</v>
      </c>
      <c r="Q121" s="562"/>
      <c r="R121" s="562"/>
      <c r="S121" s="562"/>
      <c r="T121" s="562"/>
      <c r="U121" s="562"/>
      <c r="V121" s="563"/>
      <c r="W121" s="37" t="s">
        <v>72</v>
      </c>
      <c r="X121" s="543">
        <f>IFERROR(X120/H120,"0")</f>
        <v>0</v>
      </c>
      <c r="Y121" s="543">
        <f>IFERROR(Y120/H120,"0")</f>
        <v>0</v>
      </c>
      <c r="Z121" s="543">
        <f>IFERROR(IF(Z120="",0,Z120),"0")</f>
        <v>0</v>
      </c>
      <c r="AA121" s="544"/>
      <c r="AB121" s="544"/>
      <c r="AC121" s="544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55"/>
      <c r="P122" s="561" t="s">
        <v>71</v>
      </c>
      <c r="Q122" s="562"/>
      <c r="R122" s="562"/>
      <c r="S122" s="562"/>
      <c r="T122" s="562"/>
      <c r="U122" s="562"/>
      <c r="V122" s="563"/>
      <c r="W122" s="37" t="s">
        <v>69</v>
      </c>
      <c r="X122" s="543">
        <f>IFERROR(SUM(X120:X120),"0")</f>
        <v>0</v>
      </c>
      <c r="Y122" s="543">
        <f>IFERROR(SUM(Y120:Y120),"0")</f>
        <v>0</v>
      </c>
      <c r="Z122" s="37"/>
      <c r="AA122" s="544"/>
      <c r="AB122" s="544"/>
      <c r="AC122" s="544"/>
    </row>
    <row r="123" spans="1:68" ht="16.5" customHeight="1" x14ac:dyDescent="0.25">
      <c r="A123" s="558" t="s">
        <v>222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36"/>
      <c r="AB123" s="536"/>
      <c r="AC123" s="536"/>
    </row>
    <row r="124" spans="1:68" ht="14.25" customHeight="1" x14ac:dyDescent="0.25">
      <c r="A124" s="557" t="s">
        <v>99</v>
      </c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4"/>
      <c r="P124" s="554"/>
      <c r="Q124" s="554"/>
      <c r="R124" s="554"/>
      <c r="S124" s="554"/>
      <c r="T124" s="554"/>
      <c r="U124" s="554"/>
      <c r="V124" s="554"/>
      <c r="W124" s="554"/>
      <c r="X124" s="554"/>
      <c r="Y124" s="554"/>
      <c r="Z124" s="554"/>
      <c r="AA124" s="537"/>
      <c r="AB124" s="537"/>
      <c r="AC124" s="537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5">
        <v>4680115882577</v>
      </c>
      <c r="E125" s="546"/>
      <c r="F125" s="540">
        <v>0.4</v>
      </c>
      <c r="G125" s="32">
        <v>8</v>
      </c>
      <c r="H125" s="540">
        <v>3.2</v>
      </c>
      <c r="I125" s="540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48"/>
      <c r="R125" s="548"/>
      <c r="S125" s="548"/>
      <c r="T125" s="549"/>
      <c r="U125" s="34"/>
      <c r="V125" s="34"/>
      <c r="W125" s="35" t="s">
        <v>69</v>
      </c>
      <c r="X125" s="541">
        <v>0</v>
      </c>
      <c r="Y125" s="54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5">
        <v>4680115882577</v>
      </c>
      <c r="E126" s="546"/>
      <c r="F126" s="540">
        <v>0.4</v>
      </c>
      <c r="G126" s="32">
        <v>8</v>
      </c>
      <c r="H126" s="540">
        <v>3.2</v>
      </c>
      <c r="I126" s="540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48"/>
      <c r="R126" s="548"/>
      <c r="S126" s="548"/>
      <c r="T126" s="549"/>
      <c r="U126" s="34"/>
      <c r="V126" s="34"/>
      <c r="W126" s="35" t="s">
        <v>69</v>
      </c>
      <c r="X126" s="541">
        <v>0</v>
      </c>
      <c r="Y126" s="542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3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5"/>
      <c r="P127" s="561" t="s">
        <v>71</v>
      </c>
      <c r="Q127" s="562"/>
      <c r="R127" s="562"/>
      <c r="S127" s="562"/>
      <c r="T127" s="562"/>
      <c r="U127" s="562"/>
      <c r="V127" s="563"/>
      <c r="W127" s="37" t="s">
        <v>72</v>
      </c>
      <c r="X127" s="543">
        <f>IFERROR(X125/H125,"0")+IFERROR(X126/H126,"0")</f>
        <v>0</v>
      </c>
      <c r="Y127" s="543">
        <f>IFERROR(Y125/H125,"0")+IFERROR(Y126/H126,"0")</f>
        <v>0</v>
      </c>
      <c r="Z127" s="543">
        <f>IFERROR(IF(Z125="",0,Z125),"0")+IFERROR(IF(Z126="",0,Z126),"0")</f>
        <v>0</v>
      </c>
      <c r="AA127" s="544"/>
      <c r="AB127" s="544"/>
      <c r="AC127" s="544"/>
    </row>
    <row r="128" spans="1:68" x14ac:dyDescent="0.2">
      <c r="A128" s="554"/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5"/>
      <c r="P128" s="561" t="s">
        <v>71</v>
      </c>
      <c r="Q128" s="562"/>
      <c r="R128" s="562"/>
      <c r="S128" s="562"/>
      <c r="T128" s="562"/>
      <c r="U128" s="562"/>
      <c r="V128" s="563"/>
      <c r="W128" s="37" t="s">
        <v>69</v>
      </c>
      <c r="X128" s="543">
        <f>IFERROR(SUM(X125:X126),"0")</f>
        <v>0</v>
      </c>
      <c r="Y128" s="543">
        <f>IFERROR(SUM(Y125:Y126),"0")</f>
        <v>0</v>
      </c>
      <c r="Z128" s="37"/>
      <c r="AA128" s="544"/>
      <c r="AB128" s="544"/>
      <c r="AC128" s="544"/>
    </row>
    <row r="129" spans="1:68" ht="14.25" customHeight="1" x14ac:dyDescent="0.25">
      <c r="A129" s="557" t="s">
        <v>64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37"/>
      <c r="AB129" s="537"/>
      <c r="AC129" s="537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5">
        <v>4680115883444</v>
      </c>
      <c r="E130" s="546"/>
      <c r="F130" s="540">
        <v>0.35</v>
      </c>
      <c r="G130" s="32">
        <v>8</v>
      </c>
      <c r="H130" s="540">
        <v>2.8</v>
      </c>
      <c r="I130" s="540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48"/>
      <c r="R130" s="548"/>
      <c r="S130" s="548"/>
      <c r="T130" s="549"/>
      <c r="U130" s="34"/>
      <c r="V130" s="34"/>
      <c r="W130" s="35" t="s">
        <v>69</v>
      </c>
      <c r="X130" s="541">
        <v>0</v>
      </c>
      <c r="Y130" s="54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5">
        <v>4680115883444</v>
      </c>
      <c r="E131" s="546"/>
      <c r="F131" s="540">
        <v>0.35</v>
      </c>
      <c r="G131" s="32">
        <v>8</v>
      </c>
      <c r="H131" s="540">
        <v>2.8</v>
      </c>
      <c r="I131" s="540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69</v>
      </c>
      <c r="X131" s="541">
        <v>0</v>
      </c>
      <c r="Y131" s="54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53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55"/>
      <c r="P132" s="561" t="s">
        <v>71</v>
      </c>
      <c r="Q132" s="562"/>
      <c r="R132" s="562"/>
      <c r="S132" s="562"/>
      <c r="T132" s="562"/>
      <c r="U132" s="562"/>
      <c r="V132" s="563"/>
      <c r="W132" s="37" t="s">
        <v>72</v>
      </c>
      <c r="X132" s="543">
        <f>IFERROR(X130/H130,"0")+IFERROR(X131/H131,"0")</f>
        <v>0</v>
      </c>
      <c r="Y132" s="543">
        <f>IFERROR(Y130/H130,"0")+IFERROR(Y131/H131,"0")</f>
        <v>0</v>
      </c>
      <c r="Z132" s="543">
        <f>IFERROR(IF(Z130="",0,Z130),"0")+IFERROR(IF(Z131="",0,Z131),"0")</f>
        <v>0</v>
      </c>
      <c r="AA132" s="544"/>
      <c r="AB132" s="544"/>
      <c r="AC132" s="544"/>
    </row>
    <row r="133" spans="1:68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55"/>
      <c r="P133" s="561" t="s">
        <v>71</v>
      </c>
      <c r="Q133" s="562"/>
      <c r="R133" s="562"/>
      <c r="S133" s="562"/>
      <c r="T133" s="562"/>
      <c r="U133" s="562"/>
      <c r="V133" s="563"/>
      <c r="W133" s="37" t="s">
        <v>69</v>
      </c>
      <c r="X133" s="543">
        <f>IFERROR(SUM(X130:X131),"0")</f>
        <v>0</v>
      </c>
      <c r="Y133" s="543">
        <f>IFERROR(SUM(Y130:Y131),"0")</f>
        <v>0</v>
      </c>
      <c r="Z133" s="37"/>
      <c r="AA133" s="544"/>
      <c r="AB133" s="544"/>
      <c r="AC133" s="544"/>
    </row>
    <row r="134" spans="1:68" ht="14.25" customHeight="1" x14ac:dyDescent="0.25">
      <c r="A134" s="557" t="s">
        <v>73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37"/>
      <c r="AB134" s="537"/>
      <c r="AC134" s="537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5">
        <v>4680115882584</v>
      </c>
      <c r="E135" s="546"/>
      <c r="F135" s="540">
        <v>0.33</v>
      </c>
      <c r="G135" s="32">
        <v>8</v>
      </c>
      <c r="H135" s="540">
        <v>2.64</v>
      </c>
      <c r="I135" s="540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48"/>
      <c r="R135" s="548"/>
      <c r="S135" s="548"/>
      <c r="T135" s="549"/>
      <c r="U135" s="34"/>
      <c r="V135" s="34"/>
      <c r="W135" s="35" t="s">
        <v>69</v>
      </c>
      <c r="X135" s="541">
        <v>0</v>
      </c>
      <c r="Y135" s="5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5">
        <v>4680115882584</v>
      </c>
      <c r="E136" s="546"/>
      <c r="F136" s="540">
        <v>0.33</v>
      </c>
      <c r="G136" s="32">
        <v>8</v>
      </c>
      <c r="H136" s="540">
        <v>2.64</v>
      </c>
      <c r="I136" s="540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48"/>
      <c r="R136" s="548"/>
      <c r="S136" s="548"/>
      <c r="T136" s="549"/>
      <c r="U136" s="34"/>
      <c r="V136" s="34"/>
      <c r="W136" s="35" t="s">
        <v>69</v>
      </c>
      <c r="X136" s="541">
        <v>0</v>
      </c>
      <c r="Y136" s="5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53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55"/>
      <c r="P137" s="561" t="s">
        <v>71</v>
      </c>
      <c r="Q137" s="562"/>
      <c r="R137" s="562"/>
      <c r="S137" s="562"/>
      <c r="T137" s="562"/>
      <c r="U137" s="562"/>
      <c r="V137" s="563"/>
      <c r="W137" s="37" t="s">
        <v>72</v>
      </c>
      <c r="X137" s="543">
        <f>IFERROR(X135/H135,"0")+IFERROR(X136/H136,"0")</f>
        <v>0</v>
      </c>
      <c r="Y137" s="543">
        <f>IFERROR(Y135/H135,"0")+IFERROR(Y136/H136,"0")</f>
        <v>0</v>
      </c>
      <c r="Z137" s="543">
        <f>IFERROR(IF(Z135="",0,Z135),"0")+IFERROR(IF(Z136="",0,Z136),"0")</f>
        <v>0</v>
      </c>
      <c r="AA137" s="544"/>
      <c r="AB137" s="544"/>
      <c r="AC137" s="544"/>
    </row>
    <row r="138" spans="1:68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55"/>
      <c r="P138" s="561" t="s">
        <v>71</v>
      </c>
      <c r="Q138" s="562"/>
      <c r="R138" s="562"/>
      <c r="S138" s="562"/>
      <c r="T138" s="562"/>
      <c r="U138" s="562"/>
      <c r="V138" s="563"/>
      <c r="W138" s="37" t="s">
        <v>69</v>
      </c>
      <c r="X138" s="543">
        <f>IFERROR(SUM(X135:X136),"0")</f>
        <v>0</v>
      </c>
      <c r="Y138" s="543">
        <f>IFERROR(SUM(Y135:Y136),"0")</f>
        <v>0</v>
      </c>
      <c r="Z138" s="37"/>
      <c r="AA138" s="544"/>
      <c r="AB138" s="544"/>
      <c r="AC138" s="544"/>
    </row>
    <row r="139" spans="1:68" ht="16.5" customHeight="1" x14ac:dyDescent="0.25">
      <c r="A139" s="558" t="s">
        <v>97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36"/>
      <c r="AB139" s="536"/>
      <c r="AC139" s="536"/>
    </row>
    <row r="140" spans="1:68" ht="14.25" customHeight="1" x14ac:dyDescent="0.25">
      <c r="A140" s="557" t="s">
        <v>99</v>
      </c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4"/>
      <c r="P140" s="554"/>
      <c r="Q140" s="554"/>
      <c r="R140" s="554"/>
      <c r="S140" s="554"/>
      <c r="T140" s="554"/>
      <c r="U140" s="554"/>
      <c r="V140" s="554"/>
      <c r="W140" s="554"/>
      <c r="X140" s="554"/>
      <c r="Y140" s="554"/>
      <c r="Z140" s="554"/>
      <c r="AA140" s="537"/>
      <c r="AB140" s="537"/>
      <c r="AC140" s="537"/>
    </row>
    <row r="141" spans="1:68" ht="27" customHeight="1" x14ac:dyDescent="0.25">
      <c r="A141" s="54" t="s">
        <v>234</v>
      </c>
      <c r="B141" s="54" t="s">
        <v>235</v>
      </c>
      <c r="C141" s="31">
        <v>4301012244</v>
      </c>
      <c r="D141" s="545">
        <v>4680115887374</v>
      </c>
      <c r="E141" s="546"/>
      <c r="F141" s="540">
        <v>1.6</v>
      </c>
      <c r="G141" s="32">
        <v>8</v>
      </c>
      <c r="H141" s="540">
        <v>12.8</v>
      </c>
      <c r="I141" s="540">
        <v>13.234999999999999</v>
      </c>
      <c r="J141" s="32">
        <v>64</v>
      </c>
      <c r="K141" s="32" t="s">
        <v>102</v>
      </c>
      <c r="L141" s="32"/>
      <c r="M141" s="33" t="s">
        <v>104</v>
      </c>
      <c r="N141" s="33"/>
      <c r="O141" s="32">
        <v>55</v>
      </c>
      <c r="P141" s="733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48"/>
      <c r="R141" s="548"/>
      <c r="S141" s="548"/>
      <c r="T141" s="549"/>
      <c r="U141" s="34"/>
      <c r="V141" s="34"/>
      <c r="W141" s="35" t="s">
        <v>69</v>
      </c>
      <c r="X141" s="541">
        <v>0</v>
      </c>
      <c r="Y141" s="542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236</v>
      </c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238</v>
      </c>
      <c r="B142" s="54" t="s">
        <v>239</v>
      </c>
      <c r="C142" s="31">
        <v>4301011705</v>
      </c>
      <c r="D142" s="545">
        <v>4607091384604</v>
      </c>
      <c r="E142" s="546"/>
      <c r="F142" s="540">
        <v>0.4</v>
      </c>
      <c r="G142" s="32">
        <v>10</v>
      </c>
      <c r="H142" s="540">
        <v>4</v>
      </c>
      <c r="I142" s="540">
        <v>4.21</v>
      </c>
      <c r="J142" s="32">
        <v>132</v>
      </c>
      <c r="K142" s="32" t="s">
        <v>109</v>
      </c>
      <c r="L142" s="32"/>
      <c r="M142" s="33" t="s">
        <v>104</v>
      </c>
      <c r="N142" s="33"/>
      <c r="O142" s="32">
        <v>50</v>
      </c>
      <c r="P142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69</v>
      </c>
      <c r="X142" s="541">
        <v>0</v>
      </c>
      <c r="Y142" s="542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241</v>
      </c>
      <c r="B143" s="54" t="s">
        <v>242</v>
      </c>
      <c r="C143" s="31">
        <v>4301012179</v>
      </c>
      <c r="D143" s="545">
        <v>4680115886810</v>
      </c>
      <c r="E143" s="546"/>
      <c r="F143" s="540">
        <v>0.3</v>
      </c>
      <c r="G143" s="32">
        <v>10</v>
      </c>
      <c r="H143" s="540">
        <v>3</v>
      </c>
      <c r="I143" s="540">
        <v>3.18</v>
      </c>
      <c r="J143" s="32">
        <v>182</v>
      </c>
      <c r="K143" s="32" t="s">
        <v>76</v>
      </c>
      <c r="L143" s="32"/>
      <c r="M143" s="33" t="s">
        <v>104</v>
      </c>
      <c r="N143" s="33"/>
      <c r="O143" s="32">
        <v>55</v>
      </c>
      <c r="P143" s="735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48"/>
      <c r="R143" s="548"/>
      <c r="S143" s="548"/>
      <c r="T143" s="549"/>
      <c r="U143" s="34"/>
      <c r="V143" s="34"/>
      <c r="W143" s="35" t="s">
        <v>69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53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5"/>
      <c r="P144" s="561" t="s">
        <v>71</v>
      </c>
      <c r="Q144" s="562"/>
      <c r="R144" s="562"/>
      <c r="S144" s="562"/>
      <c r="T144" s="562"/>
      <c r="U144" s="562"/>
      <c r="V144" s="563"/>
      <c r="W144" s="37" t="s">
        <v>72</v>
      </c>
      <c r="X144" s="543">
        <f>IFERROR(X141/H141,"0")+IFERROR(X142/H142,"0")+IFERROR(X143/H143,"0")</f>
        <v>0</v>
      </c>
      <c r="Y144" s="543">
        <f>IFERROR(Y141/H141,"0")+IFERROR(Y142/H142,"0")+IFERROR(Y143/H143,"0")</f>
        <v>0</v>
      </c>
      <c r="Z144" s="543">
        <f>IFERROR(IF(Z141="",0,Z141),"0")+IFERROR(IF(Z142="",0,Z142),"0")+IFERROR(IF(Z143="",0,Z143),"0")</f>
        <v>0</v>
      </c>
      <c r="AA144" s="544"/>
      <c r="AB144" s="544"/>
      <c r="AC144" s="544"/>
    </row>
    <row r="145" spans="1:68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1" t="s">
        <v>71</v>
      </c>
      <c r="Q145" s="562"/>
      <c r="R145" s="562"/>
      <c r="S145" s="562"/>
      <c r="T145" s="562"/>
      <c r="U145" s="562"/>
      <c r="V145" s="563"/>
      <c r="W145" s="37" t="s">
        <v>69</v>
      </c>
      <c r="X145" s="543">
        <f>IFERROR(SUM(X141:X143),"0")</f>
        <v>0</v>
      </c>
      <c r="Y145" s="543">
        <f>IFERROR(SUM(Y141:Y143),"0")</f>
        <v>0</v>
      </c>
      <c r="Z145" s="37"/>
      <c r="AA145" s="544"/>
      <c r="AB145" s="544"/>
      <c r="AC145" s="544"/>
    </row>
    <row r="146" spans="1:68" ht="14.25" customHeight="1" x14ac:dyDescent="0.25">
      <c r="A146" s="557" t="s">
        <v>64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37"/>
      <c r="AB146" s="537"/>
      <c r="AC146" s="537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45">
        <v>4607091387667</v>
      </c>
      <c r="E147" s="546"/>
      <c r="F147" s="540">
        <v>0.9</v>
      </c>
      <c r="G147" s="32">
        <v>10</v>
      </c>
      <c r="H147" s="540">
        <v>9</v>
      </c>
      <c r="I147" s="540">
        <v>9.5850000000000009</v>
      </c>
      <c r="J147" s="32">
        <v>64</v>
      </c>
      <c r="K147" s="32" t="s">
        <v>102</v>
      </c>
      <c r="L147" s="32"/>
      <c r="M147" s="33" t="s">
        <v>104</v>
      </c>
      <c r="N147" s="33"/>
      <c r="O147" s="32">
        <v>40</v>
      </c>
      <c r="P147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69</v>
      </c>
      <c r="X147" s="541">
        <v>0</v>
      </c>
      <c r="Y147" s="54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45">
        <v>4607091387636</v>
      </c>
      <c r="E148" s="546"/>
      <c r="F148" s="540">
        <v>0.7</v>
      </c>
      <c r="G148" s="32">
        <v>6</v>
      </c>
      <c r="H148" s="540">
        <v>4.2</v>
      </c>
      <c r="I148" s="54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69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45">
        <v>4607091382426</v>
      </c>
      <c r="E149" s="546"/>
      <c r="F149" s="540">
        <v>0.9</v>
      </c>
      <c r="G149" s="32">
        <v>10</v>
      </c>
      <c r="H149" s="540">
        <v>9</v>
      </c>
      <c r="I149" s="540">
        <v>9.5850000000000009</v>
      </c>
      <c r="J149" s="32">
        <v>64</v>
      </c>
      <c r="K149" s="32" t="s">
        <v>102</v>
      </c>
      <c r="L149" s="32"/>
      <c r="M149" s="33" t="s">
        <v>68</v>
      </c>
      <c r="N149" s="33"/>
      <c r="O149" s="32">
        <v>40</v>
      </c>
      <c r="P149" s="8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69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53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55"/>
      <c r="P150" s="561" t="s">
        <v>71</v>
      </c>
      <c r="Q150" s="562"/>
      <c r="R150" s="562"/>
      <c r="S150" s="562"/>
      <c r="T150" s="562"/>
      <c r="U150" s="562"/>
      <c r="V150" s="563"/>
      <c r="W150" s="37" t="s">
        <v>72</v>
      </c>
      <c r="X150" s="543">
        <f>IFERROR(X147/H147,"0")+IFERROR(X148/H148,"0")+IFERROR(X149/H149,"0")</f>
        <v>0</v>
      </c>
      <c r="Y150" s="543">
        <f>IFERROR(Y147/H147,"0")+IFERROR(Y148/H148,"0")+IFERROR(Y149/H149,"0")</f>
        <v>0</v>
      </c>
      <c r="Z150" s="543">
        <f>IFERROR(IF(Z147="",0,Z147),"0")+IFERROR(IF(Z148="",0,Z148),"0")+IFERROR(IF(Z149="",0,Z149),"0")</f>
        <v>0</v>
      </c>
      <c r="AA150" s="544"/>
      <c r="AB150" s="544"/>
      <c r="AC150" s="544"/>
    </row>
    <row r="151" spans="1:68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1" t="s">
        <v>71</v>
      </c>
      <c r="Q151" s="562"/>
      <c r="R151" s="562"/>
      <c r="S151" s="562"/>
      <c r="T151" s="562"/>
      <c r="U151" s="562"/>
      <c r="V151" s="563"/>
      <c r="W151" s="37" t="s">
        <v>69</v>
      </c>
      <c r="X151" s="543">
        <f>IFERROR(SUM(X147:X149),"0")</f>
        <v>0</v>
      </c>
      <c r="Y151" s="543">
        <f>IFERROR(SUM(Y147:Y149),"0")</f>
        <v>0</v>
      </c>
      <c r="Z151" s="37"/>
      <c r="AA151" s="544"/>
      <c r="AB151" s="544"/>
      <c r="AC151" s="544"/>
    </row>
    <row r="152" spans="1:68" ht="14.25" customHeight="1" x14ac:dyDescent="0.25">
      <c r="A152" s="557" t="s">
        <v>73</v>
      </c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4"/>
      <c r="P152" s="554"/>
      <c r="Q152" s="554"/>
      <c r="R152" s="554"/>
      <c r="S152" s="554"/>
      <c r="T152" s="554"/>
      <c r="U152" s="554"/>
      <c r="V152" s="554"/>
      <c r="W152" s="554"/>
      <c r="X152" s="554"/>
      <c r="Y152" s="554"/>
      <c r="Z152" s="554"/>
      <c r="AA152" s="537"/>
      <c r="AB152" s="537"/>
      <c r="AC152" s="537"/>
    </row>
    <row r="153" spans="1:68" ht="27" customHeight="1" x14ac:dyDescent="0.25">
      <c r="A153" s="54" t="s">
        <v>253</v>
      </c>
      <c r="B153" s="54" t="s">
        <v>254</v>
      </c>
      <c r="C153" s="31">
        <v>4301052064</v>
      </c>
      <c r="D153" s="545">
        <v>4680115887459</v>
      </c>
      <c r="E153" s="546"/>
      <c r="F153" s="540">
        <v>0.3</v>
      </c>
      <c r="G153" s="32">
        <v>6</v>
      </c>
      <c r="H153" s="540">
        <v>1.8</v>
      </c>
      <c r="I153" s="540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727" t="s">
        <v>255</v>
      </c>
      <c r="Q153" s="548"/>
      <c r="R153" s="548"/>
      <c r="S153" s="548"/>
      <c r="T153" s="549"/>
      <c r="U153" s="34"/>
      <c r="V153" s="34"/>
      <c r="W153" s="35" t="s">
        <v>69</v>
      </c>
      <c r="X153" s="541">
        <v>0</v>
      </c>
      <c r="Y153" s="54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236</v>
      </c>
      <c r="AC153" s="191" t="s">
        <v>256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53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5"/>
      <c r="P154" s="561" t="s">
        <v>71</v>
      </c>
      <c r="Q154" s="562"/>
      <c r="R154" s="562"/>
      <c r="S154" s="562"/>
      <c r="T154" s="562"/>
      <c r="U154" s="562"/>
      <c r="V154" s="563"/>
      <c r="W154" s="37" t="s">
        <v>72</v>
      </c>
      <c r="X154" s="543">
        <f>IFERROR(X153/H153,"0")</f>
        <v>0</v>
      </c>
      <c r="Y154" s="543">
        <f>IFERROR(Y153/H153,"0")</f>
        <v>0</v>
      </c>
      <c r="Z154" s="543">
        <f>IFERROR(IF(Z153="",0,Z153),"0")</f>
        <v>0</v>
      </c>
      <c r="AA154" s="544"/>
      <c r="AB154" s="544"/>
      <c r="AC154" s="544"/>
    </row>
    <row r="155" spans="1:68" x14ac:dyDescent="0.2">
      <c r="A155" s="554"/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5"/>
      <c r="P155" s="561" t="s">
        <v>71</v>
      </c>
      <c r="Q155" s="562"/>
      <c r="R155" s="562"/>
      <c r="S155" s="562"/>
      <c r="T155" s="562"/>
      <c r="U155" s="562"/>
      <c r="V155" s="563"/>
      <c r="W155" s="37" t="s">
        <v>69</v>
      </c>
      <c r="X155" s="543">
        <f>IFERROR(SUM(X153:X153),"0")</f>
        <v>0</v>
      </c>
      <c r="Y155" s="543">
        <f>IFERROR(SUM(Y153:Y153),"0")</f>
        <v>0</v>
      </c>
      <c r="Z155" s="37"/>
      <c r="AA155" s="544"/>
      <c r="AB155" s="544"/>
      <c r="AC155" s="544"/>
    </row>
    <row r="156" spans="1:68" ht="27.75" customHeight="1" x14ac:dyDescent="0.2">
      <c r="A156" s="639" t="s">
        <v>257</v>
      </c>
      <c r="B156" s="640"/>
      <c r="C156" s="640"/>
      <c r="D156" s="640"/>
      <c r="E156" s="640"/>
      <c r="F156" s="640"/>
      <c r="G156" s="640"/>
      <c r="H156" s="640"/>
      <c r="I156" s="640"/>
      <c r="J156" s="640"/>
      <c r="K156" s="640"/>
      <c r="L156" s="640"/>
      <c r="M156" s="640"/>
      <c r="N156" s="640"/>
      <c r="O156" s="640"/>
      <c r="P156" s="640"/>
      <c r="Q156" s="640"/>
      <c r="R156" s="640"/>
      <c r="S156" s="640"/>
      <c r="T156" s="640"/>
      <c r="U156" s="640"/>
      <c r="V156" s="640"/>
      <c r="W156" s="640"/>
      <c r="X156" s="640"/>
      <c r="Y156" s="640"/>
      <c r="Z156" s="640"/>
      <c r="AA156" s="48"/>
      <c r="AB156" s="48"/>
      <c r="AC156" s="48"/>
    </row>
    <row r="157" spans="1:68" ht="16.5" customHeight="1" x14ac:dyDescent="0.25">
      <c r="A157" s="558" t="s">
        <v>258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36"/>
      <c r="AB157" s="536"/>
      <c r="AC157" s="536"/>
    </row>
    <row r="158" spans="1:68" ht="14.25" customHeight="1" x14ac:dyDescent="0.25">
      <c r="A158" s="557" t="s">
        <v>135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37"/>
      <c r="AB158" s="537"/>
      <c r="AC158" s="537"/>
    </row>
    <row r="159" spans="1:68" ht="27" customHeight="1" x14ac:dyDescent="0.25">
      <c r="A159" s="54" t="s">
        <v>259</v>
      </c>
      <c r="B159" s="54" t="s">
        <v>260</v>
      </c>
      <c r="C159" s="31">
        <v>4301020323</v>
      </c>
      <c r="D159" s="545">
        <v>4680115886223</v>
      </c>
      <c r="E159" s="546"/>
      <c r="F159" s="540">
        <v>0.33</v>
      </c>
      <c r="G159" s="32">
        <v>6</v>
      </c>
      <c r="H159" s="540">
        <v>1.98</v>
      </c>
      <c r="I159" s="540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48"/>
      <c r="R159" s="548"/>
      <c r="S159" s="548"/>
      <c r="T159" s="549"/>
      <c r="U159" s="34"/>
      <c r="V159" s="34"/>
      <c r="W159" s="35" t="s">
        <v>69</v>
      </c>
      <c r="X159" s="541">
        <v>0</v>
      </c>
      <c r="Y159" s="542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261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53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55"/>
      <c r="P160" s="561" t="s">
        <v>71</v>
      </c>
      <c r="Q160" s="562"/>
      <c r="R160" s="562"/>
      <c r="S160" s="562"/>
      <c r="T160" s="562"/>
      <c r="U160" s="562"/>
      <c r="V160" s="563"/>
      <c r="W160" s="37" t="s">
        <v>72</v>
      </c>
      <c r="X160" s="543">
        <f>IFERROR(X159/H159,"0")</f>
        <v>0</v>
      </c>
      <c r="Y160" s="543">
        <f>IFERROR(Y159/H159,"0")</f>
        <v>0</v>
      </c>
      <c r="Z160" s="543">
        <f>IFERROR(IF(Z159="",0,Z159),"0")</f>
        <v>0</v>
      </c>
      <c r="AA160" s="544"/>
      <c r="AB160" s="544"/>
      <c r="AC160" s="544"/>
    </row>
    <row r="161" spans="1:68" x14ac:dyDescent="0.2">
      <c r="A161" s="554"/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5"/>
      <c r="P161" s="561" t="s">
        <v>71</v>
      </c>
      <c r="Q161" s="562"/>
      <c r="R161" s="562"/>
      <c r="S161" s="562"/>
      <c r="T161" s="562"/>
      <c r="U161" s="562"/>
      <c r="V161" s="563"/>
      <c r="W161" s="37" t="s">
        <v>69</v>
      </c>
      <c r="X161" s="543">
        <f>IFERROR(SUM(X159:X159),"0")</f>
        <v>0</v>
      </c>
      <c r="Y161" s="543">
        <f>IFERROR(SUM(Y159:Y159),"0")</f>
        <v>0</v>
      </c>
      <c r="Z161" s="37"/>
      <c r="AA161" s="544"/>
      <c r="AB161" s="544"/>
      <c r="AC161" s="544"/>
    </row>
    <row r="162" spans="1:68" ht="14.25" customHeight="1" x14ac:dyDescent="0.25">
      <c r="A162" s="557" t="s">
        <v>64</v>
      </c>
      <c r="B162" s="554"/>
      <c r="C162" s="554"/>
      <c r="D162" s="554"/>
      <c r="E162" s="554"/>
      <c r="F162" s="554"/>
      <c r="G162" s="554"/>
      <c r="H162" s="554"/>
      <c r="I162" s="554"/>
      <c r="J162" s="554"/>
      <c r="K162" s="554"/>
      <c r="L162" s="554"/>
      <c r="M162" s="554"/>
      <c r="N162" s="554"/>
      <c r="O162" s="554"/>
      <c r="P162" s="554"/>
      <c r="Q162" s="554"/>
      <c r="R162" s="554"/>
      <c r="S162" s="554"/>
      <c r="T162" s="554"/>
      <c r="U162" s="554"/>
      <c r="V162" s="554"/>
      <c r="W162" s="554"/>
      <c r="X162" s="554"/>
      <c r="Y162" s="554"/>
      <c r="Z162" s="554"/>
      <c r="AA162" s="537"/>
      <c r="AB162" s="537"/>
      <c r="AC162" s="537"/>
    </row>
    <row r="163" spans="1:68" ht="27" customHeight="1" x14ac:dyDescent="0.25">
      <c r="A163" s="54" t="s">
        <v>262</v>
      </c>
      <c r="B163" s="54" t="s">
        <v>263</v>
      </c>
      <c r="C163" s="31">
        <v>4301031191</v>
      </c>
      <c r="D163" s="545">
        <v>4680115880993</v>
      </c>
      <c r="E163" s="546"/>
      <c r="F163" s="540">
        <v>0.7</v>
      </c>
      <c r="G163" s="32">
        <v>6</v>
      </c>
      <c r="H163" s="540">
        <v>4.2</v>
      </c>
      <c r="I163" s="540">
        <v>4.47</v>
      </c>
      <c r="J163" s="32">
        <v>132</v>
      </c>
      <c r="K163" s="32" t="s">
        <v>109</v>
      </c>
      <c r="L163" s="32" t="s">
        <v>112</v>
      </c>
      <c r="M163" s="33" t="s">
        <v>68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48"/>
      <c r="R163" s="548"/>
      <c r="S163" s="548"/>
      <c r="T163" s="549"/>
      <c r="U163" s="34"/>
      <c r="V163" s="34"/>
      <c r="W163" s="35" t="s">
        <v>69</v>
      </c>
      <c r="X163" s="541">
        <v>151.19999999999999</v>
      </c>
      <c r="Y163" s="542">
        <f t="shared" ref="Y163:Y171" si="5">IFERROR(IF(X163="",0,CEILING((X163/$H163),1)*$H163),"")</f>
        <v>151.20000000000002</v>
      </c>
      <c r="Z163" s="36">
        <f>IFERROR(IF(Y163=0,"",ROUNDUP(Y163/H163,0)*0.00902),"")</f>
        <v>0.32472000000000001</v>
      </c>
      <c r="AA163" s="56"/>
      <c r="AB163" s="57"/>
      <c r="AC163" s="195" t="s">
        <v>264</v>
      </c>
      <c r="AG163" s="64"/>
      <c r="AJ163" s="68" t="s">
        <v>106</v>
      </c>
      <c r="AK163" s="68">
        <v>50.4</v>
      </c>
      <c r="BB163" s="196" t="s">
        <v>1</v>
      </c>
      <c r="BM163" s="64">
        <f t="shared" ref="BM163:BM171" si="6">IFERROR(X163*I163/H163,"0")</f>
        <v>160.91999999999999</v>
      </c>
      <c r="BN163" s="64">
        <f t="shared" ref="BN163:BN171" si="7">IFERROR(Y163*I163/H163,"0")</f>
        <v>160.91999999999999</v>
      </c>
      <c r="BO163" s="64">
        <f t="shared" ref="BO163:BO171" si="8">IFERROR(1/J163*(X163/H163),"0")</f>
        <v>0.27272727272727271</v>
      </c>
      <c r="BP163" s="64">
        <f t="shared" ref="BP163:BP171" si="9">IFERROR(1/J163*(Y163/H163),"0")</f>
        <v>0.27272727272727271</v>
      </c>
    </row>
    <row r="164" spans="1:68" ht="27" customHeight="1" x14ac:dyDescent="0.25">
      <c r="A164" s="54" t="s">
        <v>265</v>
      </c>
      <c r="B164" s="54" t="s">
        <v>266</v>
      </c>
      <c r="C164" s="31">
        <v>4301031204</v>
      </c>
      <c r="D164" s="545">
        <v>4680115881761</v>
      </c>
      <c r="E164" s="546"/>
      <c r="F164" s="540">
        <v>0.7</v>
      </c>
      <c r="G164" s="32">
        <v>6</v>
      </c>
      <c r="H164" s="540">
        <v>4.2</v>
      </c>
      <c r="I164" s="540">
        <v>4.47</v>
      </c>
      <c r="J164" s="32">
        <v>132</v>
      </c>
      <c r="K164" s="32" t="s">
        <v>109</v>
      </c>
      <c r="L164" s="32"/>
      <c r="M164" s="33" t="s">
        <v>68</v>
      </c>
      <c r="N164" s="33"/>
      <c r="O164" s="32">
        <v>40</v>
      </c>
      <c r="P164" s="7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48"/>
      <c r="R164" s="548"/>
      <c r="S164" s="548"/>
      <c r="T164" s="549"/>
      <c r="U164" s="34"/>
      <c r="V164" s="34"/>
      <c r="W164" s="35" t="s">
        <v>69</v>
      </c>
      <c r="X164" s="541">
        <v>0</v>
      </c>
      <c r="Y164" s="542">
        <f t="shared" si="5"/>
        <v>0</v>
      </c>
      <c r="Z164" s="36" t="str">
        <f>IFERROR(IF(Y164=0,"",ROUNDUP(Y164/H164,0)*0.00902),"")</f>
        <v/>
      </c>
      <c r="AA164" s="56"/>
      <c r="AB164" s="57"/>
      <c r="AC164" s="197" t="s">
        <v>267</v>
      </c>
      <c r="AG164" s="64"/>
      <c r="AJ164" s="68"/>
      <c r="AK164" s="68">
        <v>0</v>
      </c>
      <c r="BB164" s="198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4301031201</v>
      </c>
      <c r="D165" s="545">
        <v>4680115881563</v>
      </c>
      <c r="E165" s="546"/>
      <c r="F165" s="540">
        <v>0.7</v>
      </c>
      <c r="G165" s="32">
        <v>6</v>
      </c>
      <c r="H165" s="540">
        <v>4.2</v>
      </c>
      <c r="I165" s="540">
        <v>4.41</v>
      </c>
      <c r="J165" s="32">
        <v>132</v>
      </c>
      <c r="K165" s="32" t="s">
        <v>109</v>
      </c>
      <c r="L165" s="32" t="s">
        <v>112</v>
      </c>
      <c r="M165" s="33" t="s">
        <v>68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48"/>
      <c r="R165" s="548"/>
      <c r="S165" s="548"/>
      <c r="T165" s="549"/>
      <c r="U165" s="34"/>
      <c r="V165" s="34"/>
      <c r="W165" s="35" t="s">
        <v>69</v>
      </c>
      <c r="X165" s="541">
        <v>504</v>
      </c>
      <c r="Y165" s="542">
        <f t="shared" si="5"/>
        <v>504</v>
      </c>
      <c r="Z165" s="36">
        <f>IFERROR(IF(Y165=0,"",ROUNDUP(Y165/H165,0)*0.00902),"")</f>
        <v>1.0824</v>
      </c>
      <c r="AA165" s="56"/>
      <c r="AB165" s="57"/>
      <c r="AC165" s="199" t="s">
        <v>270</v>
      </c>
      <c r="AG165" s="64"/>
      <c r="AJ165" s="68" t="s">
        <v>106</v>
      </c>
      <c r="AK165" s="68">
        <v>50.4</v>
      </c>
      <c r="BB165" s="200" t="s">
        <v>1</v>
      </c>
      <c r="BM165" s="64">
        <f t="shared" si="6"/>
        <v>529.19999999999993</v>
      </c>
      <c r="BN165" s="64">
        <f t="shared" si="7"/>
        <v>529.19999999999993</v>
      </c>
      <c r="BO165" s="64">
        <f t="shared" si="8"/>
        <v>0.90909090909090917</v>
      </c>
      <c r="BP165" s="64">
        <f t="shared" si="9"/>
        <v>0.90909090909090917</v>
      </c>
    </row>
    <row r="166" spans="1:68" ht="27" customHeight="1" x14ac:dyDescent="0.25">
      <c r="A166" s="54" t="s">
        <v>271</v>
      </c>
      <c r="B166" s="54" t="s">
        <v>272</v>
      </c>
      <c r="C166" s="31">
        <v>4301031199</v>
      </c>
      <c r="D166" s="545">
        <v>4680115880986</v>
      </c>
      <c r="E166" s="546"/>
      <c r="F166" s="540">
        <v>0.35</v>
      </c>
      <c r="G166" s="32">
        <v>6</v>
      </c>
      <c r="H166" s="540">
        <v>2.1</v>
      </c>
      <c r="I166" s="540">
        <v>2.23</v>
      </c>
      <c r="J166" s="32">
        <v>234</v>
      </c>
      <c r="K166" s="32" t="s">
        <v>67</v>
      </c>
      <c r="L166" s="32" t="s">
        <v>273</v>
      </c>
      <c r="M166" s="33" t="s">
        <v>68</v>
      </c>
      <c r="N166" s="33"/>
      <c r="O166" s="32">
        <v>40</v>
      </c>
      <c r="P166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48"/>
      <c r="R166" s="548"/>
      <c r="S166" s="548"/>
      <c r="T166" s="549"/>
      <c r="U166" s="34"/>
      <c r="V166" s="34"/>
      <c r="W166" s="35" t="s">
        <v>69</v>
      </c>
      <c r="X166" s="541">
        <v>151.19999999999999</v>
      </c>
      <c r="Y166" s="542">
        <f t="shared" si="5"/>
        <v>151.20000000000002</v>
      </c>
      <c r="Z166" s="36">
        <f>IFERROR(IF(Y166=0,"",ROUNDUP(Y166/H166,0)*0.00502),"")</f>
        <v>0.36143999999999998</v>
      </c>
      <c r="AA166" s="56"/>
      <c r="AB166" s="57"/>
      <c r="AC166" s="201" t="s">
        <v>264</v>
      </c>
      <c r="AG166" s="64"/>
      <c r="AJ166" s="68" t="s">
        <v>106</v>
      </c>
      <c r="AK166" s="68">
        <v>37.799999999999997</v>
      </c>
      <c r="BB166" s="202" t="s">
        <v>1</v>
      </c>
      <c r="BM166" s="64">
        <f t="shared" si="6"/>
        <v>160.55999999999997</v>
      </c>
      <c r="BN166" s="64">
        <f t="shared" si="7"/>
        <v>160.56</v>
      </c>
      <c r="BO166" s="64">
        <f t="shared" si="8"/>
        <v>0.30769230769230765</v>
      </c>
      <c r="BP166" s="64">
        <f t="shared" si="9"/>
        <v>0.30769230769230771</v>
      </c>
    </row>
    <row r="167" spans="1:68" ht="27" customHeight="1" x14ac:dyDescent="0.25">
      <c r="A167" s="54" t="s">
        <v>274</v>
      </c>
      <c r="B167" s="54" t="s">
        <v>275</v>
      </c>
      <c r="C167" s="31">
        <v>4301031205</v>
      </c>
      <c r="D167" s="545">
        <v>4680115881785</v>
      </c>
      <c r="E167" s="546"/>
      <c r="F167" s="540">
        <v>0.35</v>
      </c>
      <c r="G167" s="32">
        <v>6</v>
      </c>
      <c r="H167" s="540">
        <v>2.1</v>
      </c>
      <c r="I167" s="540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48"/>
      <c r="R167" s="548"/>
      <c r="S167" s="548"/>
      <c r="T167" s="549"/>
      <c r="U167" s="34"/>
      <c r="V167" s="34"/>
      <c r="W167" s="35" t="s">
        <v>69</v>
      </c>
      <c r="X167" s="541">
        <v>0</v>
      </c>
      <c r="Y167" s="542">
        <f t="shared" si="5"/>
        <v>0</v>
      </c>
      <c r="Z167" s="36" t="str">
        <f>IFERROR(IF(Y167=0,"",ROUNDUP(Y167/H167,0)*0.00502),"")</f>
        <v/>
      </c>
      <c r="AA167" s="56"/>
      <c r="AB167" s="57"/>
      <c r="AC167" s="203" t="s">
        <v>267</v>
      </c>
      <c r="AG167" s="64"/>
      <c r="AJ167" s="68"/>
      <c r="AK167" s="68">
        <v>0</v>
      </c>
      <c r="BB167" s="204" t="s">
        <v>1</v>
      </c>
      <c r="BM167" s="64">
        <f t="shared" si="6"/>
        <v>0</v>
      </c>
      <c r="BN167" s="64">
        <f t="shared" si="7"/>
        <v>0</v>
      </c>
      <c r="BO167" s="64">
        <f t="shared" si="8"/>
        <v>0</v>
      </c>
      <c r="BP167" s="64">
        <f t="shared" si="9"/>
        <v>0</v>
      </c>
    </row>
    <row r="168" spans="1:68" ht="27" customHeight="1" x14ac:dyDescent="0.25">
      <c r="A168" s="54" t="s">
        <v>276</v>
      </c>
      <c r="B168" s="54" t="s">
        <v>277</v>
      </c>
      <c r="C168" s="31">
        <v>4301031399</v>
      </c>
      <c r="D168" s="545">
        <v>4680115886537</v>
      </c>
      <c r="E168" s="546"/>
      <c r="F168" s="540">
        <v>0.3</v>
      </c>
      <c r="G168" s="32">
        <v>6</v>
      </c>
      <c r="H168" s="540">
        <v>1.8</v>
      </c>
      <c r="I168" s="540">
        <v>1.93</v>
      </c>
      <c r="J168" s="32">
        <v>234</v>
      </c>
      <c r="K168" s="32" t="s">
        <v>67</v>
      </c>
      <c r="L168" s="32" t="s">
        <v>273</v>
      </c>
      <c r="M168" s="33" t="s">
        <v>68</v>
      </c>
      <c r="N168" s="33"/>
      <c r="O168" s="32">
        <v>40</v>
      </c>
      <c r="P168" s="6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48"/>
      <c r="R168" s="548"/>
      <c r="S168" s="548"/>
      <c r="T168" s="549"/>
      <c r="U168" s="34"/>
      <c r="V168" s="34"/>
      <c r="W168" s="35" t="s">
        <v>69</v>
      </c>
      <c r="X168" s="541">
        <v>0</v>
      </c>
      <c r="Y168" s="542">
        <f t="shared" si="5"/>
        <v>0</v>
      </c>
      <c r="Z168" s="36" t="str">
        <f>IFERROR(IF(Y168=0,"",ROUNDUP(Y168/H168,0)*0.00502),"")</f>
        <v/>
      </c>
      <c r="AA168" s="56"/>
      <c r="AB168" s="57"/>
      <c r="AC168" s="205" t="s">
        <v>278</v>
      </c>
      <c r="AG168" s="64"/>
      <c r="AJ168" s="68" t="s">
        <v>106</v>
      </c>
      <c r="AK168" s="68">
        <v>32.4</v>
      </c>
      <c r="BB168" s="206" t="s">
        <v>1</v>
      </c>
      <c r="BM168" s="64">
        <f t="shared" si="6"/>
        <v>0</v>
      </c>
      <c r="BN168" s="64">
        <f t="shared" si="7"/>
        <v>0</v>
      </c>
      <c r="BO168" s="64">
        <f t="shared" si="8"/>
        <v>0</v>
      </c>
      <c r="BP168" s="64">
        <f t="shared" si="9"/>
        <v>0</v>
      </c>
    </row>
    <row r="169" spans="1:68" ht="37.5" customHeight="1" x14ac:dyDescent="0.25">
      <c r="A169" s="54" t="s">
        <v>279</v>
      </c>
      <c r="B169" s="54" t="s">
        <v>280</v>
      </c>
      <c r="C169" s="31">
        <v>4301031202</v>
      </c>
      <c r="D169" s="545">
        <v>4680115881679</v>
      </c>
      <c r="E169" s="546"/>
      <c r="F169" s="540">
        <v>0.35</v>
      </c>
      <c r="G169" s="32">
        <v>6</v>
      </c>
      <c r="H169" s="540">
        <v>2.1</v>
      </c>
      <c r="I169" s="540">
        <v>2.2000000000000002</v>
      </c>
      <c r="J169" s="32">
        <v>234</v>
      </c>
      <c r="K169" s="32" t="s">
        <v>67</v>
      </c>
      <c r="L169" s="32" t="s">
        <v>273</v>
      </c>
      <c r="M169" s="33" t="s">
        <v>68</v>
      </c>
      <c r="N169" s="33"/>
      <c r="O169" s="32">
        <v>40</v>
      </c>
      <c r="P169" s="6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48"/>
      <c r="R169" s="548"/>
      <c r="S169" s="548"/>
      <c r="T169" s="549"/>
      <c r="U169" s="34"/>
      <c r="V169" s="34"/>
      <c r="W169" s="35" t="s">
        <v>69</v>
      </c>
      <c r="X169" s="541">
        <v>529.20000000000005</v>
      </c>
      <c r="Y169" s="542">
        <f t="shared" si="5"/>
        <v>529.20000000000005</v>
      </c>
      <c r="Z169" s="36">
        <f>IFERROR(IF(Y169=0,"",ROUNDUP(Y169/H169,0)*0.00502),"")</f>
        <v>1.2650399999999999</v>
      </c>
      <c r="AA169" s="56"/>
      <c r="AB169" s="57"/>
      <c r="AC169" s="207" t="s">
        <v>270</v>
      </c>
      <c r="AG169" s="64"/>
      <c r="AJ169" s="68" t="s">
        <v>106</v>
      </c>
      <c r="AK169" s="68">
        <v>37.799999999999997</v>
      </c>
      <c r="BB169" s="208" t="s">
        <v>1</v>
      </c>
      <c r="BM169" s="64">
        <f t="shared" si="6"/>
        <v>554.40000000000009</v>
      </c>
      <c r="BN169" s="64">
        <f t="shared" si="7"/>
        <v>554.40000000000009</v>
      </c>
      <c r="BO169" s="64">
        <f t="shared" si="8"/>
        <v>1.0769230769230771</v>
      </c>
      <c r="BP169" s="64">
        <f t="shared" si="9"/>
        <v>1.0769230769230771</v>
      </c>
    </row>
    <row r="170" spans="1:68" ht="27" customHeight="1" x14ac:dyDescent="0.25">
      <c r="A170" s="54" t="s">
        <v>281</v>
      </c>
      <c r="B170" s="54" t="s">
        <v>282</v>
      </c>
      <c r="C170" s="31">
        <v>4301031158</v>
      </c>
      <c r="D170" s="545">
        <v>4680115880191</v>
      </c>
      <c r="E170" s="546"/>
      <c r="F170" s="540">
        <v>0.4</v>
      </c>
      <c r="G170" s="32">
        <v>6</v>
      </c>
      <c r="H170" s="540">
        <v>2.4</v>
      </c>
      <c r="I170" s="540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5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48"/>
      <c r="R170" s="548"/>
      <c r="S170" s="548"/>
      <c r="T170" s="549"/>
      <c r="U170" s="34"/>
      <c r="V170" s="34"/>
      <c r="W170" s="35" t="s">
        <v>69</v>
      </c>
      <c r="X170" s="541">
        <v>0</v>
      </c>
      <c r="Y170" s="542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270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4301031245</v>
      </c>
      <c r="D171" s="545">
        <v>4680115883963</v>
      </c>
      <c r="E171" s="546"/>
      <c r="F171" s="540">
        <v>0.28000000000000003</v>
      </c>
      <c r="G171" s="32">
        <v>6</v>
      </c>
      <c r="H171" s="540">
        <v>1.68</v>
      </c>
      <c r="I171" s="540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48"/>
      <c r="R171" s="548"/>
      <c r="S171" s="548"/>
      <c r="T171" s="549"/>
      <c r="U171" s="34"/>
      <c r="V171" s="34"/>
      <c r="W171" s="35" t="s">
        <v>69</v>
      </c>
      <c r="X171" s="541">
        <v>0</v>
      </c>
      <c r="Y171" s="542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x14ac:dyDescent="0.2">
      <c r="A172" s="553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55"/>
      <c r="P172" s="561" t="s">
        <v>71</v>
      </c>
      <c r="Q172" s="562"/>
      <c r="R172" s="562"/>
      <c r="S172" s="562"/>
      <c r="T172" s="562"/>
      <c r="U172" s="562"/>
      <c r="V172" s="563"/>
      <c r="W172" s="37" t="s">
        <v>72</v>
      </c>
      <c r="X172" s="543">
        <f>IFERROR(X163/H163,"0")+IFERROR(X164/H164,"0")+IFERROR(X165/H165,"0")+IFERROR(X166/H166,"0")+IFERROR(X167/H167,"0")+IFERROR(X168/H168,"0")+IFERROR(X169/H169,"0")+IFERROR(X170/H170,"0")+IFERROR(X171/H171,"0")</f>
        <v>480</v>
      </c>
      <c r="Y172" s="543">
        <f>IFERROR(Y163/H163,"0")+IFERROR(Y164/H164,"0")+IFERROR(Y165/H165,"0")+IFERROR(Y166/H166,"0")+IFERROR(Y167/H167,"0")+IFERROR(Y168/H168,"0")+IFERROR(Y169/H169,"0")+IFERROR(Y170/H170,"0")+IFERROR(Y171/H171,"0")</f>
        <v>480</v>
      </c>
      <c r="Z172" s="5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3.0335999999999999</v>
      </c>
      <c r="AA172" s="544"/>
      <c r="AB172" s="544"/>
      <c r="AC172" s="544"/>
    </row>
    <row r="173" spans="1:68" x14ac:dyDescent="0.2">
      <c r="A173" s="554"/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5"/>
      <c r="P173" s="561" t="s">
        <v>71</v>
      </c>
      <c r="Q173" s="562"/>
      <c r="R173" s="562"/>
      <c r="S173" s="562"/>
      <c r="T173" s="562"/>
      <c r="U173" s="562"/>
      <c r="V173" s="563"/>
      <c r="W173" s="37" t="s">
        <v>69</v>
      </c>
      <c r="X173" s="543">
        <f>IFERROR(SUM(X163:X171),"0")</f>
        <v>1335.6000000000001</v>
      </c>
      <c r="Y173" s="543">
        <f>IFERROR(SUM(Y163:Y171),"0")</f>
        <v>1335.6000000000001</v>
      </c>
      <c r="Z173" s="37"/>
      <c r="AA173" s="544"/>
      <c r="AB173" s="544"/>
      <c r="AC173" s="544"/>
    </row>
    <row r="174" spans="1:68" ht="14.25" customHeight="1" x14ac:dyDescent="0.25">
      <c r="A174" s="557" t="s">
        <v>91</v>
      </c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54"/>
      <c r="P174" s="554"/>
      <c r="Q174" s="554"/>
      <c r="R174" s="554"/>
      <c r="S174" s="554"/>
      <c r="T174" s="554"/>
      <c r="U174" s="554"/>
      <c r="V174" s="554"/>
      <c r="W174" s="554"/>
      <c r="X174" s="554"/>
      <c r="Y174" s="554"/>
      <c r="Z174" s="554"/>
      <c r="AA174" s="537"/>
      <c r="AB174" s="537"/>
      <c r="AC174" s="537"/>
    </row>
    <row r="175" spans="1:68" ht="27" customHeight="1" x14ac:dyDescent="0.25">
      <c r="A175" s="54" t="s">
        <v>286</v>
      </c>
      <c r="B175" s="54" t="s">
        <v>287</v>
      </c>
      <c r="C175" s="31">
        <v>4301032053</v>
      </c>
      <c r="D175" s="545">
        <v>4680115886780</v>
      </c>
      <c r="E175" s="546"/>
      <c r="F175" s="540">
        <v>7.0000000000000007E-2</v>
      </c>
      <c r="G175" s="32">
        <v>18</v>
      </c>
      <c r="H175" s="540">
        <v>1.26</v>
      </c>
      <c r="I175" s="540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60</v>
      </c>
      <c r="P175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48"/>
      <c r="R175" s="548"/>
      <c r="S175" s="548"/>
      <c r="T175" s="549"/>
      <c r="U175" s="34"/>
      <c r="V175" s="34"/>
      <c r="W175" s="35" t="s">
        <v>69</v>
      </c>
      <c r="X175" s="541">
        <v>0</v>
      </c>
      <c r="Y175" s="54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3" t="s">
        <v>290</v>
      </c>
      <c r="AG175" s="64"/>
      <c r="AJ175" s="68"/>
      <c r="AK175" s="68">
        <v>0</v>
      </c>
      <c r="BB175" s="21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4301032051</v>
      </c>
      <c r="D176" s="545">
        <v>4680115886742</v>
      </c>
      <c r="E176" s="546"/>
      <c r="F176" s="540">
        <v>7.0000000000000007E-2</v>
      </c>
      <c r="G176" s="32">
        <v>18</v>
      </c>
      <c r="H176" s="540">
        <v>1.26</v>
      </c>
      <c r="I176" s="540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79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48"/>
      <c r="R176" s="548"/>
      <c r="S176" s="548"/>
      <c r="T176" s="549"/>
      <c r="U176" s="34"/>
      <c r="V176" s="34"/>
      <c r="W176" s="35" t="s">
        <v>69</v>
      </c>
      <c r="X176" s="541">
        <v>0</v>
      </c>
      <c r="Y176" s="54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293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4301032052</v>
      </c>
      <c r="D177" s="545">
        <v>4680115886766</v>
      </c>
      <c r="E177" s="546"/>
      <c r="F177" s="540">
        <v>7.0000000000000007E-2</v>
      </c>
      <c r="G177" s="32">
        <v>18</v>
      </c>
      <c r="H177" s="540">
        <v>1.26</v>
      </c>
      <c r="I177" s="540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69</v>
      </c>
      <c r="X177" s="541">
        <v>0</v>
      </c>
      <c r="Y177" s="54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293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53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55"/>
      <c r="P178" s="561" t="s">
        <v>71</v>
      </c>
      <c r="Q178" s="562"/>
      <c r="R178" s="562"/>
      <c r="S178" s="562"/>
      <c r="T178" s="562"/>
      <c r="U178" s="562"/>
      <c r="V178" s="563"/>
      <c r="W178" s="37" t="s">
        <v>72</v>
      </c>
      <c r="X178" s="543">
        <f>IFERROR(X175/H175,"0")+IFERROR(X176/H176,"0")+IFERROR(X177/H177,"0")</f>
        <v>0</v>
      </c>
      <c r="Y178" s="543">
        <f>IFERROR(Y175/H175,"0")+IFERROR(Y176/H176,"0")+IFERROR(Y177/H177,"0")</f>
        <v>0</v>
      </c>
      <c r="Z178" s="543">
        <f>IFERROR(IF(Z175="",0,Z175),"0")+IFERROR(IF(Z176="",0,Z176),"0")+IFERROR(IF(Z177="",0,Z177),"0")</f>
        <v>0</v>
      </c>
      <c r="AA178" s="544"/>
      <c r="AB178" s="544"/>
      <c r="AC178" s="544"/>
    </row>
    <row r="179" spans="1:68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1" t="s">
        <v>71</v>
      </c>
      <c r="Q179" s="562"/>
      <c r="R179" s="562"/>
      <c r="S179" s="562"/>
      <c r="T179" s="562"/>
      <c r="U179" s="562"/>
      <c r="V179" s="563"/>
      <c r="W179" s="37" t="s">
        <v>69</v>
      </c>
      <c r="X179" s="543">
        <f>IFERROR(SUM(X175:X177),"0")</f>
        <v>0</v>
      </c>
      <c r="Y179" s="543">
        <f>IFERROR(SUM(Y175:Y177),"0")</f>
        <v>0</v>
      </c>
      <c r="Z179" s="37"/>
      <c r="AA179" s="544"/>
      <c r="AB179" s="544"/>
      <c r="AC179" s="544"/>
    </row>
    <row r="180" spans="1:68" ht="14.25" customHeight="1" x14ac:dyDescent="0.25">
      <c r="A180" s="557" t="s">
        <v>296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37"/>
      <c r="AB180" s="537"/>
      <c r="AC180" s="537"/>
    </row>
    <row r="181" spans="1:68" ht="27" customHeight="1" x14ac:dyDescent="0.25">
      <c r="A181" s="54" t="s">
        <v>297</v>
      </c>
      <c r="B181" s="54" t="s">
        <v>298</v>
      </c>
      <c r="C181" s="31">
        <v>4301170013</v>
      </c>
      <c r="D181" s="545">
        <v>4680115886797</v>
      </c>
      <c r="E181" s="546"/>
      <c r="F181" s="540">
        <v>7.0000000000000007E-2</v>
      </c>
      <c r="G181" s="32">
        <v>18</v>
      </c>
      <c r="H181" s="540">
        <v>1.26</v>
      </c>
      <c r="I181" s="540">
        <v>1.45</v>
      </c>
      <c r="J181" s="32">
        <v>216</v>
      </c>
      <c r="K181" s="32" t="s">
        <v>288</v>
      </c>
      <c r="L181" s="32"/>
      <c r="M181" s="33" t="s">
        <v>289</v>
      </c>
      <c r="N181" s="33"/>
      <c r="O181" s="32">
        <v>90</v>
      </c>
      <c r="P181" s="83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48"/>
      <c r="R181" s="548"/>
      <c r="S181" s="548"/>
      <c r="T181" s="549"/>
      <c r="U181" s="34"/>
      <c r="V181" s="34"/>
      <c r="W181" s="35" t="s">
        <v>69</v>
      </c>
      <c r="X181" s="541">
        <v>0</v>
      </c>
      <c r="Y181" s="5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19" t="s">
        <v>293</v>
      </c>
      <c r="AG181" s="64"/>
      <c r="AJ181" s="68"/>
      <c r="AK181" s="68">
        <v>0</v>
      </c>
      <c r="BB181" s="22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53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5"/>
      <c r="P182" s="561" t="s">
        <v>71</v>
      </c>
      <c r="Q182" s="562"/>
      <c r="R182" s="562"/>
      <c r="S182" s="562"/>
      <c r="T182" s="562"/>
      <c r="U182" s="562"/>
      <c r="V182" s="563"/>
      <c r="W182" s="37" t="s">
        <v>72</v>
      </c>
      <c r="X182" s="543">
        <f>IFERROR(X181/H181,"0")</f>
        <v>0</v>
      </c>
      <c r="Y182" s="543">
        <f>IFERROR(Y181/H181,"0")</f>
        <v>0</v>
      </c>
      <c r="Z182" s="543">
        <f>IFERROR(IF(Z181="",0,Z181),"0")</f>
        <v>0</v>
      </c>
      <c r="AA182" s="544"/>
      <c r="AB182" s="544"/>
      <c r="AC182" s="544"/>
    </row>
    <row r="183" spans="1:68" x14ac:dyDescent="0.2">
      <c r="A183" s="554"/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5"/>
      <c r="P183" s="561" t="s">
        <v>71</v>
      </c>
      <c r="Q183" s="562"/>
      <c r="R183" s="562"/>
      <c r="S183" s="562"/>
      <c r="T183" s="562"/>
      <c r="U183" s="562"/>
      <c r="V183" s="563"/>
      <c r="W183" s="37" t="s">
        <v>69</v>
      </c>
      <c r="X183" s="543">
        <f>IFERROR(SUM(X181:X181),"0")</f>
        <v>0</v>
      </c>
      <c r="Y183" s="543">
        <f>IFERROR(SUM(Y181:Y181),"0")</f>
        <v>0</v>
      </c>
      <c r="Z183" s="37"/>
      <c r="AA183" s="544"/>
      <c r="AB183" s="544"/>
      <c r="AC183" s="544"/>
    </row>
    <row r="184" spans="1:68" ht="16.5" customHeight="1" x14ac:dyDescent="0.25">
      <c r="A184" s="558" t="s">
        <v>299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36"/>
      <c r="AB184" s="536"/>
      <c r="AC184" s="536"/>
    </row>
    <row r="185" spans="1:68" ht="14.25" customHeight="1" x14ac:dyDescent="0.25">
      <c r="A185" s="557" t="s">
        <v>99</v>
      </c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4"/>
      <c r="P185" s="554"/>
      <c r="Q185" s="554"/>
      <c r="R185" s="554"/>
      <c r="S185" s="554"/>
      <c r="T185" s="554"/>
      <c r="U185" s="554"/>
      <c r="V185" s="554"/>
      <c r="W185" s="554"/>
      <c r="X185" s="554"/>
      <c r="Y185" s="554"/>
      <c r="Z185" s="554"/>
      <c r="AA185" s="537"/>
      <c r="AB185" s="537"/>
      <c r="AC185" s="537"/>
    </row>
    <row r="186" spans="1:68" ht="16.5" customHeight="1" x14ac:dyDescent="0.25">
      <c r="A186" s="54" t="s">
        <v>300</v>
      </c>
      <c r="B186" s="54" t="s">
        <v>301</v>
      </c>
      <c r="C186" s="31">
        <v>4301011450</v>
      </c>
      <c r="D186" s="545">
        <v>4680115881402</v>
      </c>
      <c r="E186" s="546"/>
      <c r="F186" s="540">
        <v>1.35</v>
      </c>
      <c r="G186" s="32">
        <v>8</v>
      </c>
      <c r="H186" s="540">
        <v>10.8</v>
      </c>
      <c r="I186" s="540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55</v>
      </c>
      <c r="P186" s="8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48"/>
      <c r="R186" s="548"/>
      <c r="S186" s="548"/>
      <c r="T186" s="549"/>
      <c r="U186" s="34"/>
      <c r="V186" s="34"/>
      <c r="W186" s="35" t="s">
        <v>69</v>
      </c>
      <c r="X186" s="541">
        <v>0</v>
      </c>
      <c r="Y186" s="542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302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303</v>
      </c>
      <c r="B187" s="54" t="s">
        <v>304</v>
      </c>
      <c r="C187" s="31">
        <v>4301011768</v>
      </c>
      <c r="D187" s="545">
        <v>4680115881396</v>
      </c>
      <c r="E187" s="546"/>
      <c r="F187" s="540">
        <v>0.45</v>
      </c>
      <c r="G187" s="32">
        <v>6</v>
      </c>
      <c r="H187" s="540">
        <v>2.7</v>
      </c>
      <c r="I187" s="540">
        <v>2.88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55</v>
      </c>
      <c r="P187" s="6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48"/>
      <c r="R187" s="548"/>
      <c r="S187" s="548"/>
      <c r="T187" s="549"/>
      <c r="U187" s="34"/>
      <c r="V187" s="34"/>
      <c r="W187" s="35" t="s">
        <v>69</v>
      </c>
      <c r="X187" s="541">
        <v>0</v>
      </c>
      <c r="Y187" s="542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3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55"/>
      <c r="P188" s="561" t="s">
        <v>71</v>
      </c>
      <c r="Q188" s="562"/>
      <c r="R188" s="562"/>
      <c r="S188" s="562"/>
      <c r="T188" s="562"/>
      <c r="U188" s="562"/>
      <c r="V188" s="563"/>
      <c r="W188" s="37" t="s">
        <v>72</v>
      </c>
      <c r="X188" s="543">
        <f>IFERROR(X186/H186,"0")+IFERROR(X187/H187,"0")</f>
        <v>0</v>
      </c>
      <c r="Y188" s="543">
        <f>IFERROR(Y186/H186,"0")+IFERROR(Y187/H187,"0")</f>
        <v>0</v>
      </c>
      <c r="Z188" s="543">
        <f>IFERROR(IF(Z186="",0,Z186),"0")+IFERROR(IF(Z187="",0,Z187),"0")</f>
        <v>0</v>
      </c>
      <c r="AA188" s="544"/>
      <c r="AB188" s="544"/>
      <c r="AC188" s="544"/>
    </row>
    <row r="189" spans="1:68" x14ac:dyDescent="0.2">
      <c r="A189" s="554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5"/>
      <c r="P189" s="561" t="s">
        <v>71</v>
      </c>
      <c r="Q189" s="562"/>
      <c r="R189" s="562"/>
      <c r="S189" s="562"/>
      <c r="T189" s="562"/>
      <c r="U189" s="562"/>
      <c r="V189" s="563"/>
      <c r="W189" s="37" t="s">
        <v>69</v>
      </c>
      <c r="X189" s="543">
        <f>IFERROR(SUM(X186:X187),"0")</f>
        <v>0</v>
      </c>
      <c r="Y189" s="543">
        <f>IFERROR(SUM(Y186:Y187),"0")</f>
        <v>0</v>
      </c>
      <c r="Z189" s="37"/>
      <c r="AA189" s="544"/>
      <c r="AB189" s="544"/>
      <c r="AC189" s="544"/>
    </row>
    <row r="190" spans="1:68" ht="14.25" customHeight="1" x14ac:dyDescent="0.25">
      <c r="A190" s="557" t="s">
        <v>135</v>
      </c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4"/>
      <c r="P190" s="554"/>
      <c r="Q190" s="554"/>
      <c r="R190" s="554"/>
      <c r="S190" s="554"/>
      <c r="T190" s="554"/>
      <c r="U190" s="554"/>
      <c r="V190" s="554"/>
      <c r="W190" s="554"/>
      <c r="X190" s="554"/>
      <c r="Y190" s="554"/>
      <c r="Z190" s="554"/>
      <c r="AA190" s="537"/>
      <c r="AB190" s="537"/>
      <c r="AC190" s="537"/>
    </row>
    <row r="191" spans="1:68" ht="16.5" customHeight="1" x14ac:dyDescent="0.25">
      <c r="A191" s="54" t="s">
        <v>305</v>
      </c>
      <c r="B191" s="54" t="s">
        <v>306</v>
      </c>
      <c r="C191" s="31">
        <v>4301020261</v>
      </c>
      <c r="D191" s="545">
        <v>4680115882935</v>
      </c>
      <c r="E191" s="546"/>
      <c r="F191" s="540">
        <v>1.35</v>
      </c>
      <c r="G191" s="32">
        <v>8</v>
      </c>
      <c r="H191" s="540">
        <v>10.8</v>
      </c>
      <c r="I191" s="540">
        <v>11.234999999999999</v>
      </c>
      <c r="J191" s="32">
        <v>64</v>
      </c>
      <c r="K191" s="32" t="s">
        <v>102</v>
      </c>
      <c r="L191" s="32"/>
      <c r="M191" s="33" t="s">
        <v>104</v>
      </c>
      <c r="N191" s="33"/>
      <c r="O191" s="32">
        <v>50</v>
      </c>
      <c r="P191" s="8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48"/>
      <c r="R191" s="548"/>
      <c r="S191" s="548"/>
      <c r="T191" s="549"/>
      <c r="U191" s="34"/>
      <c r="V191" s="34"/>
      <c r="W191" s="35" t="s">
        <v>69</v>
      </c>
      <c r="X191" s="541">
        <v>0</v>
      </c>
      <c r="Y191" s="5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307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308</v>
      </c>
      <c r="B192" s="54" t="s">
        <v>309</v>
      </c>
      <c r="C192" s="31">
        <v>4301020220</v>
      </c>
      <c r="D192" s="545">
        <v>4680115880764</v>
      </c>
      <c r="E192" s="546"/>
      <c r="F192" s="540">
        <v>0.35</v>
      </c>
      <c r="G192" s="32">
        <v>6</v>
      </c>
      <c r="H192" s="540">
        <v>2.1</v>
      </c>
      <c r="I192" s="540">
        <v>2.2799999999999998</v>
      </c>
      <c r="J192" s="32">
        <v>182</v>
      </c>
      <c r="K192" s="32" t="s">
        <v>76</v>
      </c>
      <c r="L192" s="32" t="s">
        <v>208</v>
      </c>
      <c r="M192" s="33" t="s">
        <v>104</v>
      </c>
      <c r="N192" s="33"/>
      <c r="O192" s="32">
        <v>50</v>
      </c>
      <c r="P192" s="6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48"/>
      <c r="R192" s="548"/>
      <c r="S192" s="548"/>
      <c r="T192" s="549"/>
      <c r="U192" s="34"/>
      <c r="V192" s="34"/>
      <c r="W192" s="35" t="s">
        <v>69</v>
      </c>
      <c r="X192" s="541">
        <v>0</v>
      </c>
      <c r="Y192" s="5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307</v>
      </c>
      <c r="AG192" s="64"/>
      <c r="AJ192" s="68" t="s">
        <v>106</v>
      </c>
      <c r="AK192" s="68">
        <v>29.4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53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55"/>
      <c r="P193" s="561" t="s">
        <v>71</v>
      </c>
      <c r="Q193" s="562"/>
      <c r="R193" s="562"/>
      <c r="S193" s="562"/>
      <c r="T193" s="562"/>
      <c r="U193" s="562"/>
      <c r="V193" s="563"/>
      <c r="W193" s="37" t="s">
        <v>72</v>
      </c>
      <c r="X193" s="543">
        <f>IFERROR(X191/H191,"0")+IFERROR(X192/H192,"0")</f>
        <v>0</v>
      </c>
      <c r="Y193" s="543">
        <f>IFERROR(Y191/H191,"0")+IFERROR(Y192/H192,"0")</f>
        <v>0</v>
      </c>
      <c r="Z193" s="543">
        <f>IFERROR(IF(Z191="",0,Z191),"0")+IFERROR(IF(Z192="",0,Z192),"0")</f>
        <v>0</v>
      </c>
      <c r="AA193" s="544"/>
      <c r="AB193" s="544"/>
      <c r="AC193" s="544"/>
    </row>
    <row r="194" spans="1:68" x14ac:dyDescent="0.2">
      <c r="A194" s="554"/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5"/>
      <c r="P194" s="561" t="s">
        <v>71</v>
      </c>
      <c r="Q194" s="562"/>
      <c r="R194" s="562"/>
      <c r="S194" s="562"/>
      <c r="T194" s="562"/>
      <c r="U194" s="562"/>
      <c r="V194" s="563"/>
      <c r="W194" s="37" t="s">
        <v>69</v>
      </c>
      <c r="X194" s="543">
        <f>IFERROR(SUM(X191:X192),"0")</f>
        <v>0</v>
      </c>
      <c r="Y194" s="543">
        <f>IFERROR(SUM(Y191:Y192),"0")</f>
        <v>0</v>
      </c>
      <c r="Z194" s="37"/>
      <c r="AA194" s="544"/>
      <c r="AB194" s="544"/>
      <c r="AC194" s="544"/>
    </row>
    <row r="195" spans="1:68" ht="14.25" customHeight="1" x14ac:dyDescent="0.25">
      <c r="A195" s="557" t="s">
        <v>64</v>
      </c>
      <c r="B195" s="554"/>
      <c r="C195" s="554"/>
      <c r="D195" s="554"/>
      <c r="E195" s="554"/>
      <c r="F195" s="554"/>
      <c r="G195" s="554"/>
      <c r="H195" s="554"/>
      <c r="I195" s="554"/>
      <c r="J195" s="554"/>
      <c r="K195" s="554"/>
      <c r="L195" s="554"/>
      <c r="M195" s="554"/>
      <c r="N195" s="554"/>
      <c r="O195" s="554"/>
      <c r="P195" s="554"/>
      <c r="Q195" s="554"/>
      <c r="R195" s="554"/>
      <c r="S195" s="554"/>
      <c r="T195" s="554"/>
      <c r="U195" s="554"/>
      <c r="V195" s="554"/>
      <c r="W195" s="554"/>
      <c r="X195" s="554"/>
      <c r="Y195" s="554"/>
      <c r="Z195" s="554"/>
      <c r="AA195" s="537"/>
      <c r="AB195" s="537"/>
      <c r="AC195" s="537"/>
    </row>
    <row r="196" spans="1:68" ht="27" customHeight="1" x14ac:dyDescent="0.25">
      <c r="A196" s="54" t="s">
        <v>310</v>
      </c>
      <c r="B196" s="54" t="s">
        <v>311</v>
      </c>
      <c r="C196" s="31">
        <v>4301031224</v>
      </c>
      <c r="D196" s="545">
        <v>4680115882683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109</v>
      </c>
      <c r="L196" s="32" t="s">
        <v>112</v>
      </c>
      <c r="M196" s="33" t="s">
        <v>68</v>
      </c>
      <c r="N196" s="33"/>
      <c r="O196" s="32">
        <v>40</v>
      </c>
      <c r="P196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69</v>
      </c>
      <c r="X196" s="541">
        <v>388.8</v>
      </c>
      <c r="Y196" s="542">
        <f t="shared" ref="Y196:Y203" si="10">IFERROR(IF(X196="",0,CEILING((X196/$H196),1)*$H196),"")</f>
        <v>388.8</v>
      </c>
      <c r="Z196" s="36">
        <f>IFERROR(IF(Y196=0,"",ROUNDUP(Y196/H196,0)*0.00902),"")</f>
        <v>0.64944000000000002</v>
      </c>
      <c r="AA196" s="56"/>
      <c r="AB196" s="57"/>
      <c r="AC196" s="229" t="s">
        <v>312</v>
      </c>
      <c r="AG196" s="64"/>
      <c r="AJ196" s="68" t="s">
        <v>106</v>
      </c>
      <c r="AK196" s="68">
        <v>64.8</v>
      </c>
      <c r="BB196" s="230" t="s">
        <v>1</v>
      </c>
      <c r="BM196" s="64">
        <f t="shared" ref="BM196:BM203" si="11">IFERROR(X196*I196/H196,"0")</f>
        <v>403.92</v>
      </c>
      <c r="BN196" s="64">
        <f t="shared" ref="BN196:BN203" si="12">IFERROR(Y196*I196/H196,"0")</f>
        <v>403.92</v>
      </c>
      <c r="BO196" s="64">
        <f t="shared" ref="BO196:BO203" si="13">IFERROR(1/J196*(X196/H196),"0")</f>
        <v>0.54545454545454541</v>
      </c>
      <c r="BP196" s="64">
        <f t="shared" ref="BP196:BP203" si="14">IFERROR(1/J196*(Y196/H196),"0")</f>
        <v>0.54545454545454541</v>
      </c>
    </row>
    <row r="197" spans="1:68" ht="27" customHeight="1" x14ac:dyDescent="0.25">
      <c r="A197" s="54" t="s">
        <v>313</v>
      </c>
      <c r="B197" s="54" t="s">
        <v>314</v>
      </c>
      <c r="C197" s="31">
        <v>4301031230</v>
      </c>
      <c r="D197" s="545">
        <v>4680115882690</v>
      </c>
      <c r="E197" s="546"/>
      <c r="F197" s="540">
        <v>0.9</v>
      </c>
      <c r="G197" s="32">
        <v>6</v>
      </c>
      <c r="H197" s="540">
        <v>5.4</v>
      </c>
      <c r="I197" s="540">
        <v>5.61</v>
      </c>
      <c r="J197" s="32">
        <v>132</v>
      </c>
      <c r="K197" s="32" t="s">
        <v>109</v>
      </c>
      <c r="L197" s="32" t="s">
        <v>112</v>
      </c>
      <c r="M197" s="33" t="s">
        <v>68</v>
      </c>
      <c r="N197" s="33"/>
      <c r="O197" s="32">
        <v>40</v>
      </c>
      <c r="P197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48"/>
      <c r="R197" s="548"/>
      <c r="S197" s="548"/>
      <c r="T197" s="549"/>
      <c r="U197" s="34"/>
      <c r="V197" s="34"/>
      <c r="W197" s="35" t="s">
        <v>69</v>
      </c>
      <c r="X197" s="541">
        <v>194.4</v>
      </c>
      <c r="Y197" s="542">
        <f t="shared" si="10"/>
        <v>194.4</v>
      </c>
      <c r="Z197" s="36">
        <f>IFERROR(IF(Y197=0,"",ROUNDUP(Y197/H197,0)*0.00902),"")</f>
        <v>0.32472000000000001</v>
      </c>
      <c r="AA197" s="56"/>
      <c r="AB197" s="57"/>
      <c r="AC197" s="231" t="s">
        <v>315</v>
      </c>
      <c r="AG197" s="64"/>
      <c r="AJ197" s="68" t="s">
        <v>106</v>
      </c>
      <c r="AK197" s="68">
        <v>64.8</v>
      </c>
      <c r="BB197" s="232" t="s">
        <v>1</v>
      </c>
      <c r="BM197" s="64">
        <f t="shared" si="11"/>
        <v>201.96</v>
      </c>
      <c r="BN197" s="64">
        <f t="shared" si="12"/>
        <v>201.96</v>
      </c>
      <c r="BO197" s="64">
        <f t="shared" si="13"/>
        <v>0.27272727272727271</v>
      </c>
      <c r="BP197" s="64">
        <f t="shared" si="14"/>
        <v>0.27272727272727271</v>
      </c>
    </row>
    <row r="198" spans="1:68" ht="27" customHeight="1" x14ac:dyDescent="0.25">
      <c r="A198" s="54" t="s">
        <v>316</v>
      </c>
      <c r="B198" s="54" t="s">
        <v>317</v>
      </c>
      <c r="C198" s="31">
        <v>4301031220</v>
      </c>
      <c r="D198" s="545">
        <v>4680115882669</v>
      </c>
      <c r="E198" s="546"/>
      <c r="F198" s="540">
        <v>0.9</v>
      </c>
      <c r="G198" s="32">
        <v>6</v>
      </c>
      <c r="H198" s="540">
        <v>5.4</v>
      </c>
      <c r="I198" s="540">
        <v>5.61</v>
      </c>
      <c r="J198" s="32">
        <v>132</v>
      </c>
      <c r="K198" s="32" t="s">
        <v>109</v>
      </c>
      <c r="L198" s="32"/>
      <c r="M198" s="33" t="s">
        <v>68</v>
      </c>
      <c r="N198" s="33"/>
      <c r="O198" s="32">
        <v>40</v>
      </c>
      <c r="P198" s="8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48"/>
      <c r="R198" s="548"/>
      <c r="S198" s="548"/>
      <c r="T198" s="549"/>
      <c r="U198" s="34"/>
      <c r="V198" s="34"/>
      <c r="W198" s="35" t="s">
        <v>69</v>
      </c>
      <c r="X198" s="541">
        <v>194.4</v>
      </c>
      <c r="Y198" s="542">
        <f t="shared" si="10"/>
        <v>194.4</v>
      </c>
      <c r="Z198" s="36">
        <f>IFERROR(IF(Y198=0,"",ROUNDUP(Y198/H198,0)*0.00902),"")</f>
        <v>0.32472000000000001</v>
      </c>
      <c r="AA198" s="56"/>
      <c r="AB198" s="57"/>
      <c r="AC198" s="233" t="s">
        <v>318</v>
      </c>
      <c r="AG198" s="64"/>
      <c r="AJ198" s="68"/>
      <c r="AK198" s="68">
        <v>0</v>
      </c>
      <c r="BB198" s="234" t="s">
        <v>1</v>
      </c>
      <c r="BM198" s="64">
        <f t="shared" si="11"/>
        <v>201.96</v>
      </c>
      <c r="BN198" s="64">
        <f t="shared" si="12"/>
        <v>201.96</v>
      </c>
      <c r="BO198" s="64">
        <f t="shared" si="13"/>
        <v>0.27272727272727271</v>
      </c>
      <c r="BP198" s="64">
        <f t="shared" si="14"/>
        <v>0.27272727272727271</v>
      </c>
    </row>
    <row r="199" spans="1:68" ht="27" customHeight="1" x14ac:dyDescent="0.25">
      <c r="A199" s="54" t="s">
        <v>319</v>
      </c>
      <c r="B199" s="54" t="s">
        <v>320</v>
      </c>
      <c r="C199" s="31">
        <v>4301031221</v>
      </c>
      <c r="D199" s="545">
        <v>4680115882676</v>
      </c>
      <c r="E199" s="546"/>
      <c r="F199" s="540">
        <v>0.9</v>
      </c>
      <c r="G199" s="32">
        <v>6</v>
      </c>
      <c r="H199" s="540">
        <v>5.4</v>
      </c>
      <c r="I199" s="540">
        <v>5.61</v>
      </c>
      <c r="J199" s="32">
        <v>132</v>
      </c>
      <c r="K199" s="32" t="s">
        <v>109</v>
      </c>
      <c r="L199" s="32" t="s">
        <v>112</v>
      </c>
      <c r="M199" s="33" t="s">
        <v>68</v>
      </c>
      <c r="N199" s="33"/>
      <c r="O199" s="32">
        <v>40</v>
      </c>
      <c r="P199" s="84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48"/>
      <c r="R199" s="548"/>
      <c r="S199" s="548"/>
      <c r="T199" s="549"/>
      <c r="U199" s="34"/>
      <c r="V199" s="34"/>
      <c r="W199" s="35" t="s">
        <v>69</v>
      </c>
      <c r="X199" s="541">
        <v>194.4</v>
      </c>
      <c r="Y199" s="542">
        <f t="shared" si="10"/>
        <v>194.4</v>
      </c>
      <c r="Z199" s="36">
        <f>IFERROR(IF(Y199=0,"",ROUNDUP(Y199/H199,0)*0.00902),"")</f>
        <v>0.32472000000000001</v>
      </c>
      <c r="AA199" s="56"/>
      <c r="AB199" s="57"/>
      <c r="AC199" s="235" t="s">
        <v>321</v>
      </c>
      <c r="AG199" s="64"/>
      <c r="AJ199" s="68" t="s">
        <v>106</v>
      </c>
      <c r="AK199" s="68">
        <v>64.8</v>
      </c>
      <c r="BB199" s="236" t="s">
        <v>1</v>
      </c>
      <c r="BM199" s="64">
        <f t="shared" si="11"/>
        <v>201.96</v>
      </c>
      <c r="BN199" s="64">
        <f t="shared" si="12"/>
        <v>201.96</v>
      </c>
      <c r="BO199" s="64">
        <f t="shared" si="13"/>
        <v>0.27272727272727271</v>
      </c>
      <c r="BP199" s="64">
        <f t="shared" si="14"/>
        <v>0.27272727272727271</v>
      </c>
    </row>
    <row r="200" spans="1:68" ht="27" customHeight="1" x14ac:dyDescent="0.25">
      <c r="A200" s="54" t="s">
        <v>322</v>
      </c>
      <c r="B200" s="54" t="s">
        <v>323</v>
      </c>
      <c r="C200" s="31">
        <v>4301031223</v>
      </c>
      <c r="D200" s="545">
        <v>4680115884014</v>
      </c>
      <c r="E200" s="546"/>
      <c r="F200" s="540">
        <v>0.3</v>
      </c>
      <c r="G200" s="32">
        <v>6</v>
      </c>
      <c r="H200" s="540">
        <v>1.8</v>
      </c>
      <c r="I200" s="540">
        <v>1.93</v>
      </c>
      <c r="J200" s="32">
        <v>234</v>
      </c>
      <c r="K200" s="32" t="s">
        <v>67</v>
      </c>
      <c r="L200" s="32" t="s">
        <v>273</v>
      </c>
      <c r="M200" s="33" t="s">
        <v>68</v>
      </c>
      <c r="N200" s="33"/>
      <c r="O200" s="32">
        <v>40</v>
      </c>
      <c r="P200" s="85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69</v>
      </c>
      <c r="X200" s="541">
        <v>0</v>
      </c>
      <c r="Y200" s="542">
        <f t="shared" si="10"/>
        <v>0</v>
      </c>
      <c r="Z200" s="36" t="str">
        <f>IFERROR(IF(Y200=0,"",ROUNDUP(Y200/H200,0)*0.00502),"")</f>
        <v/>
      </c>
      <c r="AA200" s="56"/>
      <c r="AB200" s="57"/>
      <c r="AC200" s="237" t="s">
        <v>312</v>
      </c>
      <c r="AG200" s="64"/>
      <c r="AJ200" s="68" t="s">
        <v>106</v>
      </c>
      <c r="AK200" s="68">
        <v>32.4</v>
      </c>
      <c r="BB200" s="238" t="s">
        <v>1</v>
      </c>
      <c r="BM200" s="64">
        <f t="shared" si="11"/>
        <v>0</v>
      </c>
      <c r="BN200" s="64">
        <f t="shared" si="12"/>
        <v>0</v>
      </c>
      <c r="BO200" s="64">
        <f t="shared" si="13"/>
        <v>0</v>
      </c>
      <c r="BP200" s="64">
        <f t="shared" si="14"/>
        <v>0</v>
      </c>
    </row>
    <row r="201" spans="1:68" ht="27" customHeight="1" x14ac:dyDescent="0.25">
      <c r="A201" s="54" t="s">
        <v>324</v>
      </c>
      <c r="B201" s="54" t="s">
        <v>325</v>
      </c>
      <c r="C201" s="31">
        <v>4301031222</v>
      </c>
      <c r="D201" s="545">
        <v>4680115884007</v>
      </c>
      <c r="E201" s="546"/>
      <c r="F201" s="540">
        <v>0.3</v>
      </c>
      <c r="G201" s="32">
        <v>6</v>
      </c>
      <c r="H201" s="540">
        <v>1.8</v>
      </c>
      <c r="I201" s="540">
        <v>1.9</v>
      </c>
      <c r="J201" s="32">
        <v>234</v>
      </c>
      <c r="K201" s="32" t="s">
        <v>67</v>
      </c>
      <c r="L201" s="32" t="s">
        <v>273</v>
      </c>
      <c r="M201" s="33" t="s">
        <v>68</v>
      </c>
      <c r="N201" s="33"/>
      <c r="O201" s="32">
        <v>40</v>
      </c>
      <c r="P201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48"/>
      <c r="R201" s="548"/>
      <c r="S201" s="548"/>
      <c r="T201" s="549"/>
      <c r="U201" s="34"/>
      <c r="V201" s="34"/>
      <c r="W201" s="35" t="s">
        <v>69</v>
      </c>
      <c r="X201" s="541">
        <v>0</v>
      </c>
      <c r="Y201" s="542">
        <f t="shared" si="10"/>
        <v>0</v>
      </c>
      <c r="Z201" s="36" t="str">
        <f>IFERROR(IF(Y201=0,"",ROUNDUP(Y201/H201,0)*0.00502),"")</f>
        <v/>
      </c>
      <c r="AA201" s="56"/>
      <c r="AB201" s="57"/>
      <c r="AC201" s="239" t="s">
        <v>315</v>
      </c>
      <c r="AG201" s="64"/>
      <c r="AJ201" s="68" t="s">
        <v>106</v>
      </c>
      <c r="AK201" s="68">
        <v>32.4</v>
      </c>
      <c r="BB201" s="240" t="s">
        <v>1</v>
      </c>
      <c r="BM201" s="64">
        <f t="shared" si="11"/>
        <v>0</v>
      </c>
      <c r="BN201" s="64">
        <f t="shared" si="12"/>
        <v>0</v>
      </c>
      <c r="BO201" s="64">
        <f t="shared" si="13"/>
        <v>0</v>
      </c>
      <c r="BP201" s="64">
        <f t="shared" si="14"/>
        <v>0</v>
      </c>
    </row>
    <row r="202" spans="1:68" ht="27" customHeight="1" x14ac:dyDescent="0.25">
      <c r="A202" s="54" t="s">
        <v>326</v>
      </c>
      <c r="B202" s="54" t="s">
        <v>327</v>
      </c>
      <c r="C202" s="31">
        <v>4301031229</v>
      </c>
      <c r="D202" s="545">
        <v>4680115884038</v>
      </c>
      <c r="E202" s="546"/>
      <c r="F202" s="540">
        <v>0.3</v>
      </c>
      <c r="G202" s="32">
        <v>6</v>
      </c>
      <c r="H202" s="540">
        <v>1.8</v>
      </c>
      <c r="I202" s="54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48"/>
      <c r="R202" s="548"/>
      <c r="S202" s="548"/>
      <c r="T202" s="549"/>
      <c r="U202" s="34"/>
      <c r="V202" s="34"/>
      <c r="W202" s="35" t="s">
        <v>69</v>
      </c>
      <c r="X202" s="541">
        <v>0</v>
      </c>
      <c r="Y202" s="542">
        <f t="shared" si="10"/>
        <v>0</v>
      </c>
      <c r="Z202" s="36" t="str">
        <f>IFERROR(IF(Y202=0,"",ROUNDUP(Y202/H202,0)*0.00502),"")</f>
        <v/>
      </c>
      <c r="AA202" s="56"/>
      <c r="AB202" s="57"/>
      <c r="AC202" s="241" t="s">
        <v>318</v>
      </c>
      <c r="AG202" s="64"/>
      <c r="AJ202" s="68"/>
      <c r="AK202" s="68">
        <v>0</v>
      </c>
      <c r="BB202" s="242" t="s">
        <v>1</v>
      </c>
      <c r="BM202" s="64">
        <f t="shared" si="11"/>
        <v>0</v>
      </c>
      <c r="BN202" s="64">
        <f t="shared" si="12"/>
        <v>0</v>
      </c>
      <c r="BO202" s="64">
        <f t="shared" si="13"/>
        <v>0</v>
      </c>
      <c r="BP202" s="64">
        <f t="shared" si="14"/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4301031225</v>
      </c>
      <c r="D203" s="545">
        <v>4680115884021</v>
      </c>
      <c r="E203" s="546"/>
      <c r="F203" s="540">
        <v>0.3</v>
      </c>
      <c r="G203" s="32">
        <v>6</v>
      </c>
      <c r="H203" s="540">
        <v>1.8</v>
      </c>
      <c r="I203" s="540">
        <v>1.9</v>
      </c>
      <c r="J203" s="32">
        <v>234</v>
      </c>
      <c r="K203" s="32" t="s">
        <v>67</v>
      </c>
      <c r="L203" s="32" t="s">
        <v>273</v>
      </c>
      <c r="M203" s="33" t="s">
        <v>68</v>
      </c>
      <c r="N203" s="33"/>
      <c r="O203" s="32">
        <v>40</v>
      </c>
      <c r="P203" s="7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48"/>
      <c r="R203" s="548"/>
      <c r="S203" s="548"/>
      <c r="T203" s="549"/>
      <c r="U203" s="34"/>
      <c r="V203" s="34"/>
      <c r="W203" s="35" t="s">
        <v>69</v>
      </c>
      <c r="X203" s="541">
        <v>0</v>
      </c>
      <c r="Y203" s="542">
        <f t="shared" si="10"/>
        <v>0</v>
      </c>
      <c r="Z203" s="36" t="str">
        <f>IFERROR(IF(Y203=0,"",ROUNDUP(Y203/H203,0)*0.00502),"")</f>
        <v/>
      </c>
      <c r="AA203" s="56"/>
      <c r="AB203" s="57"/>
      <c r="AC203" s="243" t="s">
        <v>321</v>
      </c>
      <c r="AG203" s="64"/>
      <c r="AJ203" s="68" t="s">
        <v>106</v>
      </c>
      <c r="AK203" s="68">
        <v>32.4</v>
      </c>
      <c r="BB203" s="244" t="s">
        <v>1</v>
      </c>
      <c r="BM203" s="64">
        <f t="shared" si="11"/>
        <v>0</v>
      </c>
      <c r="BN203" s="64">
        <f t="shared" si="12"/>
        <v>0</v>
      </c>
      <c r="BO203" s="64">
        <f t="shared" si="13"/>
        <v>0</v>
      </c>
      <c r="BP203" s="64">
        <f t="shared" si="14"/>
        <v>0</v>
      </c>
    </row>
    <row r="204" spans="1:68" x14ac:dyDescent="0.2">
      <c r="A204" s="553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55"/>
      <c r="P204" s="561" t="s">
        <v>71</v>
      </c>
      <c r="Q204" s="562"/>
      <c r="R204" s="562"/>
      <c r="S204" s="562"/>
      <c r="T204" s="562"/>
      <c r="U204" s="562"/>
      <c r="V204" s="563"/>
      <c r="W204" s="37" t="s">
        <v>72</v>
      </c>
      <c r="X204" s="543">
        <f>IFERROR(X196/H196,"0")+IFERROR(X197/H197,"0")+IFERROR(X198/H198,"0")+IFERROR(X199/H199,"0")+IFERROR(X200/H200,"0")+IFERROR(X201/H201,"0")+IFERROR(X202/H202,"0")+IFERROR(X203/H203,"0")</f>
        <v>180</v>
      </c>
      <c r="Y204" s="543">
        <f>IFERROR(Y196/H196,"0")+IFERROR(Y197/H197,"0")+IFERROR(Y198/H198,"0")+IFERROR(Y199/H199,"0")+IFERROR(Y200/H200,"0")+IFERROR(Y201/H201,"0")+IFERROR(Y202/H202,"0")+IFERROR(Y203/H203,"0")</f>
        <v>180</v>
      </c>
      <c r="Z204" s="5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1.6236000000000002</v>
      </c>
      <c r="AA204" s="544"/>
      <c r="AB204" s="544"/>
      <c r="AC204" s="544"/>
    </row>
    <row r="205" spans="1:68" x14ac:dyDescent="0.2">
      <c r="A205" s="554"/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5"/>
      <c r="P205" s="561" t="s">
        <v>71</v>
      </c>
      <c r="Q205" s="562"/>
      <c r="R205" s="562"/>
      <c r="S205" s="562"/>
      <c r="T205" s="562"/>
      <c r="U205" s="562"/>
      <c r="V205" s="563"/>
      <c r="W205" s="37" t="s">
        <v>69</v>
      </c>
      <c r="X205" s="543">
        <f>IFERROR(SUM(X196:X203),"0")</f>
        <v>972</v>
      </c>
      <c r="Y205" s="543">
        <f>IFERROR(SUM(Y196:Y203),"0")</f>
        <v>972</v>
      </c>
      <c r="Z205" s="37"/>
      <c r="AA205" s="544"/>
      <c r="AB205" s="544"/>
      <c r="AC205" s="544"/>
    </row>
    <row r="206" spans="1:68" ht="14.25" customHeight="1" x14ac:dyDescent="0.25">
      <c r="A206" s="557" t="s">
        <v>73</v>
      </c>
      <c r="B206" s="554"/>
      <c r="C206" s="554"/>
      <c r="D206" s="554"/>
      <c r="E206" s="554"/>
      <c r="F206" s="554"/>
      <c r="G206" s="554"/>
      <c r="H206" s="554"/>
      <c r="I206" s="554"/>
      <c r="J206" s="554"/>
      <c r="K206" s="554"/>
      <c r="L206" s="554"/>
      <c r="M206" s="554"/>
      <c r="N206" s="554"/>
      <c r="O206" s="554"/>
      <c r="P206" s="554"/>
      <c r="Q206" s="554"/>
      <c r="R206" s="554"/>
      <c r="S206" s="554"/>
      <c r="T206" s="554"/>
      <c r="U206" s="554"/>
      <c r="V206" s="554"/>
      <c r="W206" s="554"/>
      <c r="X206" s="554"/>
      <c r="Y206" s="554"/>
      <c r="Z206" s="554"/>
      <c r="AA206" s="537"/>
      <c r="AB206" s="537"/>
      <c r="AC206" s="537"/>
    </row>
    <row r="207" spans="1:68" ht="27" customHeight="1" x14ac:dyDescent="0.25">
      <c r="A207" s="54" t="s">
        <v>330</v>
      </c>
      <c r="B207" s="54" t="s">
        <v>331</v>
      </c>
      <c r="C207" s="31">
        <v>4301051408</v>
      </c>
      <c r="D207" s="545">
        <v>4680115881594</v>
      </c>
      <c r="E207" s="546"/>
      <c r="F207" s="540">
        <v>1.35</v>
      </c>
      <c r="G207" s="32">
        <v>6</v>
      </c>
      <c r="H207" s="540">
        <v>8.1</v>
      </c>
      <c r="I207" s="540">
        <v>8.6189999999999998</v>
      </c>
      <c r="J207" s="32">
        <v>64</v>
      </c>
      <c r="K207" s="32" t="s">
        <v>102</v>
      </c>
      <c r="L207" s="32"/>
      <c r="M207" s="33" t="s">
        <v>77</v>
      </c>
      <c r="N207" s="33"/>
      <c r="O207" s="32">
        <v>40</v>
      </c>
      <c r="P207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48"/>
      <c r="R207" s="548"/>
      <c r="S207" s="548"/>
      <c r="T207" s="549"/>
      <c r="U207" s="34"/>
      <c r="V207" s="34"/>
      <c r="W207" s="35" t="s">
        <v>69</v>
      </c>
      <c r="X207" s="541">
        <v>0</v>
      </c>
      <c r="Y207" s="542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332</v>
      </c>
      <c r="AG207" s="64"/>
      <c r="AJ207" s="68"/>
      <c r="AK207" s="68">
        <v>0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4301051411</v>
      </c>
      <c r="D208" s="545">
        <v>4680115881617</v>
      </c>
      <c r="E208" s="546"/>
      <c r="F208" s="540">
        <v>1.35</v>
      </c>
      <c r="G208" s="32">
        <v>6</v>
      </c>
      <c r="H208" s="540">
        <v>8.1</v>
      </c>
      <c r="I208" s="540">
        <v>8.6010000000000009</v>
      </c>
      <c r="J208" s="32">
        <v>64</v>
      </c>
      <c r="K208" s="32" t="s">
        <v>102</v>
      </c>
      <c r="L208" s="32"/>
      <c r="M208" s="33" t="s">
        <v>77</v>
      </c>
      <c r="N208" s="33"/>
      <c r="O208" s="32">
        <v>40</v>
      </c>
      <c r="P208" s="6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48"/>
      <c r="R208" s="548"/>
      <c r="S208" s="548"/>
      <c r="T208" s="549"/>
      <c r="U208" s="34"/>
      <c r="V208" s="34"/>
      <c r="W208" s="35" t="s">
        <v>69</v>
      </c>
      <c r="X208" s="541">
        <v>0</v>
      </c>
      <c r="Y208" s="542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335</v>
      </c>
      <c r="AG208" s="64"/>
      <c r="AJ208" s="68"/>
      <c r="AK208" s="68">
        <v>0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4301051656</v>
      </c>
      <c r="D209" s="545">
        <v>4680115880573</v>
      </c>
      <c r="E209" s="546"/>
      <c r="F209" s="540">
        <v>1.45</v>
      </c>
      <c r="G209" s="32">
        <v>6</v>
      </c>
      <c r="H209" s="540">
        <v>8.6999999999999993</v>
      </c>
      <c r="I209" s="540">
        <v>9.2189999999999994</v>
      </c>
      <c r="J209" s="32">
        <v>64</v>
      </c>
      <c r="K209" s="32" t="s">
        <v>102</v>
      </c>
      <c r="L209" s="32" t="s">
        <v>103</v>
      </c>
      <c r="M209" s="33" t="s">
        <v>77</v>
      </c>
      <c r="N209" s="33"/>
      <c r="O209" s="32">
        <v>45</v>
      </c>
      <c r="P209" s="59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48"/>
      <c r="R209" s="548"/>
      <c r="S209" s="548"/>
      <c r="T209" s="549"/>
      <c r="U209" s="34"/>
      <c r="V209" s="34"/>
      <c r="W209" s="35" t="s">
        <v>69</v>
      </c>
      <c r="X209" s="541">
        <v>1252.8</v>
      </c>
      <c r="Y209" s="542">
        <f t="shared" si="15"/>
        <v>1252.8</v>
      </c>
      <c r="Z209" s="36">
        <f>IFERROR(IF(Y209=0,"",ROUNDUP(Y209/H209,0)*0.01898),"")</f>
        <v>2.73312</v>
      </c>
      <c r="AA209" s="56"/>
      <c r="AB209" s="57"/>
      <c r="AC209" s="249" t="s">
        <v>338</v>
      </c>
      <c r="AG209" s="64"/>
      <c r="AJ209" s="68" t="s">
        <v>106</v>
      </c>
      <c r="AK209" s="68">
        <v>69.599999999999994</v>
      </c>
      <c r="BB209" s="250" t="s">
        <v>1</v>
      </c>
      <c r="BM209" s="64">
        <f t="shared" si="16"/>
        <v>1327.5360000000001</v>
      </c>
      <c r="BN209" s="64">
        <f t="shared" si="17"/>
        <v>1327.5360000000001</v>
      </c>
      <c r="BO209" s="64">
        <f t="shared" si="18"/>
        <v>2.25</v>
      </c>
      <c r="BP209" s="64">
        <f t="shared" si="19"/>
        <v>2.25</v>
      </c>
    </row>
    <row r="210" spans="1:68" ht="27" customHeight="1" x14ac:dyDescent="0.25">
      <c r="A210" s="54" t="s">
        <v>339</v>
      </c>
      <c r="B210" s="54" t="s">
        <v>340</v>
      </c>
      <c r="C210" s="31">
        <v>4301051407</v>
      </c>
      <c r="D210" s="545">
        <v>4680115882195</v>
      </c>
      <c r="E210" s="546"/>
      <c r="F210" s="540">
        <v>0.4</v>
      </c>
      <c r="G210" s="32">
        <v>6</v>
      </c>
      <c r="H210" s="540">
        <v>2.4</v>
      </c>
      <c r="I210" s="540">
        <v>2.67</v>
      </c>
      <c r="J210" s="32">
        <v>182</v>
      </c>
      <c r="K210" s="32" t="s">
        <v>76</v>
      </c>
      <c r="L210" s="32" t="s">
        <v>208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69</v>
      </c>
      <c r="X210" s="541">
        <v>115.2</v>
      </c>
      <c r="Y210" s="542">
        <f t="shared" si="15"/>
        <v>115.19999999999999</v>
      </c>
      <c r="Z210" s="36">
        <f t="shared" ref="Z210:Z215" si="20">IFERROR(IF(Y210=0,"",ROUNDUP(Y210/H210,0)*0.00651),"")</f>
        <v>0.31247999999999998</v>
      </c>
      <c r="AA210" s="56"/>
      <c r="AB210" s="57"/>
      <c r="AC210" s="251" t="s">
        <v>332</v>
      </c>
      <c r="AG210" s="64"/>
      <c r="AJ210" s="68" t="s">
        <v>106</v>
      </c>
      <c r="AK210" s="68">
        <v>33.6</v>
      </c>
      <c r="BB210" s="252" t="s">
        <v>1</v>
      </c>
      <c r="BM210" s="64">
        <f t="shared" si="16"/>
        <v>128.16</v>
      </c>
      <c r="BN210" s="64">
        <f t="shared" si="17"/>
        <v>128.15999999999997</v>
      </c>
      <c r="BO210" s="64">
        <f t="shared" si="18"/>
        <v>0.26373626373626374</v>
      </c>
      <c r="BP210" s="64">
        <f t="shared" si="19"/>
        <v>0.26373626373626374</v>
      </c>
    </row>
    <row r="211" spans="1:68" ht="27" customHeight="1" x14ac:dyDescent="0.25">
      <c r="A211" s="54" t="s">
        <v>341</v>
      </c>
      <c r="B211" s="54" t="s">
        <v>342</v>
      </c>
      <c r="C211" s="31">
        <v>4301051752</v>
      </c>
      <c r="D211" s="545">
        <v>4680115882607</v>
      </c>
      <c r="E211" s="546"/>
      <c r="F211" s="540">
        <v>0.3</v>
      </c>
      <c r="G211" s="32">
        <v>6</v>
      </c>
      <c r="H211" s="540">
        <v>1.8</v>
      </c>
      <c r="I211" s="540">
        <v>2.052</v>
      </c>
      <c r="J211" s="32">
        <v>182</v>
      </c>
      <c r="K211" s="32" t="s">
        <v>76</v>
      </c>
      <c r="L211" s="32"/>
      <c r="M211" s="33" t="s">
        <v>84</v>
      </c>
      <c r="N211" s="33"/>
      <c r="O211" s="32">
        <v>45</v>
      </c>
      <c r="P211" s="7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48"/>
      <c r="R211" s="548"/>
      <c r="S211" s="548"/>
      <c r="T211" s="549"/>
      <c r="U211" s="34"/>
      <c r="V211" s="34"/>
      <c r="W211" s="35" t="s">
        <v>69</v>
      </c>
      <c r="X211" s="541">
        <v>0</v>
      </c>
      <c r="Y211" s="542">
        <f t="shared" si="15"/>
        <v>0</v>
      </c>
      <c r="Z211" s="36" t="str">
        <f t="shared" si="20"/>
        <v/>
      </c>
      <c r="AA211" s="56"/>
      <c r="AB211" s="57"/>
      <c r="AC211" s="253" t="s">
        <v>343</v>
      </c>
      <c r="AG211" s="64"/>
      <c r="AJ211" s="68"/>
      <c r="AK211" s="68">
        <v>0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customHeight="1" x14ac:dyDescent="0.25">
      <c r="A212" s="54" t="s">
        <v>344</v>
      </c>
      <c r="B212" s="54" t="s">
        <v>345</v>
      </c>
      <c r="C212" s="31">
        <v>4301051666</v>
      </c>
      <c r="D212" s="545">
        <v>4680115880092</v>
      </c>
      <c r="E212" s="546"/>
      <c r="F212" s="540">
        <v>0.4</v>
      </c>
      <c r="G212" s="32">
        <v>6</v>
      </c>
      <c r="H212" s="540">
        <v>2.4</v>
      </c>
      <c r="I212" s="540">
        <v>2.6520000000000001</v>
      </c>
      <c r="J212" s="32">
        <v>182</v>
      </c>
      <c r="K212" s="32" t="s">
        <v>76</v>
      </c>
      <c r="L212" s="32" t="s">
        <v>208</v>
      </c>
      <c r="M212" s="33" t="s">
        <v>77</v>
      </c>
      <c r="N212" s="33"/>
      <c r="O212" s="32">
        <v>45</v>
      </c>
      <c r="P212" s="74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69</v>
      </c>
      <c r="X212" s="541">
        <v>172.8</v>
      </c>
      <c r="Y212" s="542">
        <f t="shared" si="15"/>
        <v>172.79999999999998</v>
      </c>
      <c r="Z212" s="36">
        <f t="shared" si="20"/>
        <v>0.46872000000000003</v>
      </c>
      <c r="AA212" s="56"/>
      <c r="AB212" s="57"/>
      <c r="AC212" s="255" t="s">
        <v>338</v>
      </c>
      <c r="AG212" s="64"/>
      <c r="AJ212" s="68" t="s">
        <v>106</v>
      </c>
      <c r="AK212" s="68">
        <v>33.6</v>
      </c>
      <c r="BB212" s="256" t="s">
        <v>1</v>
      </c>
      <c r="BM212" s="64">
        <f t="shared" si="16"/>
        <v>190.94400000000005</v>
      </c>
      <c r="BN212" s="64">
        <f t="shared" si="17"/>
        <v>190.94400000000002</v>
      </c>
      <c r="BO212" s="64">
        <f t="shared" si="18"/>
        <v>0.3956043956043957</v>
      </c>
      <c r="BP212" s="64">
        <f t="shared" si="19"/>
        <v>0.39560439560439564</v>
      </c>
    </row>
    <row r="213" spans="1:68" ht="27" customHeight="1" x14ac:dyDescent="0.25">
      <c r="A213" s="54" t="s">
        <v>346</v>
      </c>
      <c r="B213" s="54" t="s">
        <v>347</v>
      </c>
      <c r="C213" s="31">
        <v>4301051668</v>
      </c>
      <c r="D213" s="545">
        <v>4680115880221</v>
      </c>
      <c r="E213" s="546"/>
      <c r="F213" s="540">
        <v>0.4</v>
      </c>
      <c r="G213" s="32">
        <v>6</v>
      </c>
      <c r="H213" s="540">
        <v>2.4</v>
      </c>
      <c r="I213" s="540">
        <v>2.6520000000000001</v>
      </c>
      <c r="J213" s="32">
        <v>182</v>
      </c>
      <c r="K213" s="32" t="s">
        <v>76</v>
      </c>
      <c r="L213" s="32" t="s">
        <v>208</v>
      </c>
      <c r="M213" s="33" t="s">
        <v>77</v>
      </c>
      <c r="N213" s="33"/>
      <c r="O213" s="32">
        <v>45</v>
      </c>
      <c r="P213" s="5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48"/>
      <c r="R213" s="548"/>
      <c r="S213" s="548"/>
      <c r="T213" s="549"/>
      <c r="U213" s="34"/>
      <c r="V213" s="34"/>
      <c r="W213" s="35" t="s">
        <v>69</v>
      </c>
      <c r="X213" s="541">
        <v>201.6</v>
      </c>
      <c r="Y213" s="542">
        <f t="shared" si="15"/>
        <v>201.6</v>
      </c>
      <c r="Z213" s="36">
        <f t="shared" si="20"/>
        <v>0.54683999999999999</v>
      </c>
      <c r="AA213" s="56"/>
      <c r="AB213" s="57"/>
      <c r="AC213" s="257" t="s">
        <v>338</v>
      </c>
      <c r="AG213" s="64"/>
      <c r="AJ213" s="68" t="s">
        <v>106</v>
      </c>
      <c r="AK213" s="68">
        <v>33.6</v>
      </c>
      <c r="BB213" s="258" t="s">
        <v>1</v>
      </c>
      <c r="BM213" s="64">
        <f t="shared" si="16"/>
        <v>222.768</v>
      </c>
      <c r="BN213" s="64">
        <f t="shared" si="17"/>
        <v>222.768</v>
      </c>
      <c r="BO213" s="64">
        <f t="shared" si="18"/>
        <v>0.46153846153846156</v>
      </c>
      <c r="BP213" s="64">
        <f t="shared" si="19"/>
        <v>0.46153846153846156</v>
      </c>
    </row>
    <row r="214" spans="1:68" ht="27" customHeight="1" x14ac:dyDescent="0.25">
      <c r="A214" s="54" t="s">
        <v>348</v>
      </c>
      <c r="B214" s="54" t="s">
        <v>349</v>
      </c>
      <c r="C214" s="31">
        <v>4301051945</v>
      </c>
      <c r="D214" s="545">
        <v>4680115880504</v>
      </c>
      <c r="E214" s="546"/>
      <c r="F214" s="540">
        <v>0.4</v>
      </c>
      <c r="G214" s="32">
        <v>6</v>
      </c>
      <c r="H214" s="540">
        <v>2.4</v>
      </c>
      <c r="I214" s="540">
        <v>2.6520000000000001</v>
      </c>
      <c r="J214" s="32">
        <v>182</v>
      </c>
      <c r="K214" s="32" t="s">
        <v>76</v>
      </c>
      <c r="L214" s="32" t="s">
        <v>208</v>
      </c>
      <c r="M214" s="33" t="s">
        <v>84</v>
      </c>
      <c r="N214" s="33"/>
      <c r="O214" s="32">
        <v>40</v>
      </c>
      <c r="P214" s="8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48"/>
      <c r="R214" s="548"/>
      <c r="S214" s="548"/>
      <c r="T214" s="549"/>
      <c r="U214" s="34"/>
      <c r="V214" s="34"/>
      <c r="W214" s="35" t="s">
        <v>69</v>
      </c>
      <c r="X214" s="541">
        <v>0</v>
      </c>
      <c r="Y214" s="542">
        <f t="shared" si="15"/>
        <v>0</v>
      </c>
      <c r="Z214" s="36" t="str">
        <f t="shared" si="20"/>
        <v/>
      </c>
      <c r="AA214" s="56"/>
      <c r="AB214" s="57"/>
      <c r="AC214" s="259" t="s">
        <v>350</v>
      </c>
      <c r="AG214" s="64"/>
      <c r="AJ214" s="68" t="s">
        <v>106</v>
      </c>
      <c r="AK214" s="68">
        <v>33.6</v>
      </c>
      <c r="BB214" s="260" t="s">
        <v>1</v>
      </c>
      <c r="BM214" s="64">
        <f t="shared" si="16"/>
        <v>0</v>
      </c>
      <c r="BN214" s="64">
        <f t="shared" si="17"/>
        <v>0</v>
      </c>
      <c r="BO214" s="64">
        <f t="shared" si="18"/>
        <v>0</v>
      </c>
      <c r="BP214" s="64">
        <f t="shared" si="19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4301051410</v>
      </c>
      <c r="D215" s="545">
        <v>4680115882164</v>
      </c>
      <c r="E215" s="546"/>
      <c r="F215" s="540">
        <v>0.4</v>
      </c>
      <c r="G215" s="32">
        <v>6</v>
      </c>
      <c r="H215" s="540">
        <v>2.4</v>
      </c>
      <c r="I215" s="540">
        <v>2.6579999999999999</v>
      </c>
      <c r="J215" s="32">
        <v>182</v>
      </c>
      <c r="K215" s="32" t="s">
        <v>76</v>
      </c>
      <c r="L215" s="32" t="s">
        <v>208</v>
      </c>
      <c r="M215" s="33" t="s">
        <v>77</v>
      </c>
      <c r="N215" s="33"/>
      <c r="O215" s="32">
        <v>40</v>
      </c>
      <c r="P215" s="5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48"/>
      <c r="R215" s="548"/>
      <c r="S215" s="548"/>
      <c r="T215" s="549"/>
      <c r="U215" s="34"/>
      <c r="V215" s="34"/>
      <c r="W215" s="35" t="s">
        <v>69</v>
      </c>
      <c r="X215" s="541">
        <v>86.4</v>
      </c>
      <c r="Y215" s="542">
        <f t="shared" si="15"/>
        <v>86.399999999999991</v>
      </c>
      <c r="Z215" s="36">
        <f t="shared" si="20"/>
        <v>0.23436000000000001</v>
      </c>
      <c r="AA215" s="56"/>
      <c r="AB215" s="57"/>
      <c r="AC215" s="261" t="s">
        <v>335</v>
      </c>
      <c r="AG215" s="64"/>
      <c r="AJ215" s="68" t="s">
        <v>106</v>
      </c>
      <c r="AK215" s="68">
        <v>33.6</v>
      </c>
      <c r="BB215" s="262" t="s">
        <v>1</v>
      </c>
      <c r="BM215" s="64">
        <f t="shared" si="16"/>
        <v>95.688000000000017</v>
      </c>
      <c r="BN215" s="64">
        <f t="shared" si="17"/>
        <v>95.687999999999988</v>
      </c>
      <c r="BO215" s="64">
        <f t="shared" si="18"/>
        <v>0.19780219780219785</v>
      </c>
      <c r="BP215" s="64">
        <f t="shared" si="19"/>
        <v>0.19780219780219782</v>
      </c>
    </row>
    <row r="216" spans="1:68" x14ac:dyDescent="0.2">
      <c r="A216" s="553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55"/>
      <c r="P216" s="561" t="s">
        <v>71</v>
      </c>
      <c r="Q216" s="562"/>
      <c r="R216" s="562"/>
      <c r="S216" s="562"/>
      <c r="T216" s="562"/>
      <c r="U216" s="562"/>
      <c r="V216" s="563"/>
      <c r="W216" s="37" t="s">
        <v>72</v>
      </c>
      <c r="X216" s="543">
        <f>IFERROR(X207/H207,"0")+IFERROR(X208/H208,"0")+IFERROR(X209/H209,"0")+IFERROR(X210/H210,"0")+IFERROR(X211/H211,"0")+IFERROR(X212/H212,"0")+IFERROR(X213/H213,"0")+IFERROR(X214/H214,"0")+IFERROR(X215/H215,"0")</f>
        <v>384</v>
      </c>
      <c r="Y216" s="543">
        <f>IFERROR(Y207/H207,"0")+IFERROR(Y208/H208,"0")+IFERROR(Y209/H209,"0")+IFERROR(Y210/H210,"0")+IFERROR(Y211/H211,"0")+IFERROR(Y212/H212,"0")+IFERROR(Y213/H213,"0")+IFERROR(Y214/H214,"0")+IFERROR(Y215/H215,"0")</f>
        <v>384</v>
      </c>
      <c r="Z216" s="5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4.2955199999999989</v>
      </c>
      <c r="AA216" s="544"/>
      <c r="AB216" s="544"/>
      <c r="AC216" s="544"/>
    </row>
    <row r="217" spans="1:68" x14ac:dyDescent="0.2">
      <c r="A217" s="554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5"/>
      <c r="P217" s="561" t="s">
        <v>71</v>
      </c>
      <c r="Q217" s="562"/>
      <c r="R217" s="562"/>
      <c r="S217" s="562"/>
      <c r="T217" s="562"/>
      <c r="U217" s="562"/>
      <c r="V217" s="563"/>
      <c r="W217" s="37" t="s">
        <v>69</v>
      </c>
      <c r="X217" s="543">
        <f>IFERROR(SUM(X207:X215),"0")</f>
        <v>1828.8</v>
      </c>
      <c r="Y217" s="543">
        <f>IFERROR(SUM(Y207:Y215),"0")</f>
        <v>1828.8</v>
      </c>
      <c r="Z217" s="37"/>
      <c r="AA217" s="544"/>
      <c r="AB217" s="544"/>
      <c r="AC217" s="544"/>
    </row>
    <row r="218" spans="1:68" ht="14.25" customHeight="1" x14ac:dyDescent="0.25">
      <c r="A218" s="557" t="s">
        <v>165</v>
      </c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4"/>
      <c r="P218" s="554"/>
      <c r="Q218" s="554"/>
      <c r="R218" s="554"/>
      <c r="S218" s="554"/>
      <c r="T218" s="554"/>
      <c r="U218" s="554"/>
      <c r="V218" s="554"/>
      <c r="W218" s="554"/>
      <c r="X218" s="554"/>
      <c r="Y218" s="554"/>
      <c r="Z218" s="554"/>
      <c r="AA218" s="537"/>
      <c r="AB218" s="537"/>
      <c r="AC218" s="537"/>
    </row>
    <row r="219" spans="1:68" ht="27" customHeight="1" x14ac:dyDescent="0.25">
      <c r="A219" s="54" t="s">
        <v>353</v>
      </c>
      <c r="B219" s="54" t="s">
        <v>354</v>
      </c>
      <c r="C219" s="31">
        <v>4301060463</v>
      </c>
      <c r="D219" s="545">
        <v>4680115880818</v>
      </c>
      <c r="E219" s="546"/>
      <c r="F219" s="540">
        <v>0.4</v>
      </c>
      <c r="G219" s="32">
        <v>6</v>
      </c>
      <c r="H219" s="540">
        <v>2.4</v>
      </c>
      <c r="I219" s="540">
        <v>2.6520000000000001</v>
      </c>
      <c r="J219" s="32">
        <v>182</v>
      </c>
      <c r="K219" s="32" t="s">
        <v>76</v>
      </c>
      <c r="L219" s="32"/>
      <c r="M219" s="33" t="s">
        <v>84</v>
      </c>
      <c r="N219" s="33"/>
      <c r="O219" s="32">
        <v>40</v>
      </c>
      <c r="P219" s="6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48"/>
      <c r="R219" s="548"/>
      <c r="S219" s="548"/>
      <c r="T219" s="549"/>
      <c r="U219" s="34"/>
      <c r="V219" s="34"/>
      <c r="W219" s="35" t="s">
        <v>69</v>
      </c>
      <c r="X219" s="541">
        <v>0</v>
      </c>
      <c r="Y219" s="54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3" t="s">
        <v>355</v>
      </c>
      <c r="AG219" s="64"/>
      <c r="AJ219" s="68"/>
      <c r="AK219" s="68">
        <v>0</v>
      </c>
      <c r="BB219" s="264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37.5" customHeight="1" x14ac:dyDescent="0.25">
      <c r="A220" s="54" t="s">
        <v>356</v>
      </c>
      <c r="B220" s="54" t="s">
        <v>357</v>
      </c>
      <c r="C220" s="31">
        <v>4301060389</v>
      </c>
      <c r="D220" s="545">
        <v>4680115880801</v>
      </c>
      <c r="E220" s="546"/>
      <c r="F220" s="540">
        <v>0.4</v>
      </c>
      <c r="G220" s="32">
        <v>6</v>
      </c>
      <c r="H220" s="540">
        <v>2.4</v>
      </c>
      <c r="I220" s="540">
        <v>2.6520000000000001</v>
      </c>
      <c r="J220" s="32">
        <v>182</v>
      </c>
      <c r="K220" s="32" t="s">
        <v>76</v>
      </c>
      <c r="L220" s="32" t="s">
        <v>208</v>
      </c>
      <c r="M220" s="33" t="s">
        <v>77</v>
      </c>
      <c r="N220" s="33"/>
      <c r="O220" s="32">
        <v>40</v>
      </c>
      <c r="P220" s="5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48"/>
      <c r="R220" s="548"/>
      <c r="S220" s="548"/>
      <c r="T220" s="549"/>
      <c r="U220" s="34"/>
      <c r="V220" s="34"/>
      <c r="W220" s="35" t="s">
        <v>69</v>
      </c>
      <c r="X220" s="541">
        <v>0</v>
      </c>
      <c r="Y220" s="542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65" t="s">
        <v>358</v>
      </c>
      <c r="AG220" s="64"/>
      <c r="AJ220" s="68" t="s">
        <v>106</v>
      </c>
      <c r="AK220" s="68">
        <v>33.6</v>
      </c>
      <c r="BB220" s="266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53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5"/>
      <c r="P221" s="561" t="s">
        <v>71</v>
      </c>
      <c r="Q221" s="562"/>
      <c r="R221" s="562"/>
      <c r="S221" s="562"/>
      <c r="T221" s="562"/>
      <c r="U221" s="562"/>
      <c r="V221" s="563"/>
      <c r="W221" s="37" t="s">
        <v>72</v>
      </c>
      <c r="X221" s="543">
        <f>IFERROR(X219/H219,"0")+IFERROR(X220/H220,"0")</f>
        <v>0</v>
      </c>
      <c r="Y221" s="543">
        <f>IFERROR(Y219/H219,"0")+IFERROR(Y220/H220,"0")</f>
        <v>0</v>
      </c>
      <c r="Z221" s="543">
        <f>IFERROR(IF(Z219="",0,Z219),"0")+IFERROR(IF(Z220="",0,Z220),"0")</f>
        <v>0</v>
      </c>
      <c r="AA221" s="544"/>
      <c r="AB221" s="544"/>
      <c r="AC221" s="544"/>
    </row>
    <row r="222" spans="1:68" x14ac:dyDescent="0.2">
      <c r="A222" s="554"/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5"/>
      <c r="P222" s="561" t="s">
        <v>71</v>
      </c>
      <c r="Q222" s="562"/>
      <c r="R222" s="562"/>
      <c r="S222" s="562"/>
      <c r="T222" s="562"/>
      <c r="U222" s="562"/>
      <c r="V222" s="563"/>
      <c r="W222" s="37" t="s">
        <v>69</v>
      </c>
      <c r="X222" s="543">
        <f>IFERROR(SUM(X219:X220),"0")</f>
        <v>0</v>
      </c>
      <c r="Y222" s="543">
        <f>IFERROR(SUM(Y219:Y220),"0")</f>
        <v>0</v>
      </c>
      <c r="Z222" s="37"/>
      <c r="AA222" s="544"/>
      <c r="AB222" s="544"/>
      <c r="AC222" s="544"/>
    </row>
    <row r="223" spans="1:68" ht="16.5" customHeight="1" x14ac:dyDescent="0.25">
      <c r="A223" s="558" t="s">
        <v>359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36"/>
      <c r="AB223" s="536"/>
      <c r="AC223" s="536"/>
    </row>
    <row r="224" spans="1:68" ht="14.25" customHeight="1" x14ac:dyDescent="0.25">
      <c r="A224" s="557" t="s">
        <v>99</v>
      </c>
      <c r="B224" s="554"/>
      <c r="C224" s="554"/>
      <c r="D224" s="554"/>
      <c r="E224" s="554"/>
      <c r="F224" s="554"/>
      <c r="G224" s="554"/>
      <c r="H224" s="554"/>
      <c r="I224" s="554"/>
      <c r="J224" s="554"/>
      <c r="K224" s="554"/>
      <c r="L224" s="554"/>
      <c r="M224" s="554"/>
      <c r="N224" s="554"/>
      <c r="O224" s="554"/>
      <c r="P224" s="554"/>
      <c r="Q224" s="554"/>
      <c r="R224" s="554"/>
      <c r="S224" s="554"/>
      <c r="T224" s="554"/>
      <c r="U224" s="554"/>
      <c r="V224" s="554"/>
      <c r="W224" s="554"/>
      <c r="X224" s="554"/>
      <c r="Y224" s="554"/>
      <c r="Z224" s="554"/>
      <c r="AA224" s="537"/>
      <c r="AB224" s="537"/>
      <c r="AC224" s="537"/>
    </row>
    <row r="225" spans="1:68" ht="27" customHeight="1" x14ac:dyDescent="0.25">
      <c r="A225" s="54" t="s">
        <v>360</v>
      </c>
      <c r="B225" s="54" t="s">
        <v>361</v>
      </c>
      <c r="C225" s="31">
        <v>4301011826</v>
      </c>
      <c r="D225" s="545">
        <v>4680115884137</v>
      </c>
      <c r="E225" s="546"/>
      <c r="F225" s="540">
        <v>1.45</v>
      </c>
      <c r="G225" s="32">
        <v>8</v>
      </c>
      <c r="H225" s="540">
        <v>11.6</v>
      </c>
      <c r="I225" s="540">
        <v>12.035</v>
      </c>
      <c r="J225" s="32">
        <v>64</v>
      </c>
      <c r="K225" s="32" t="s">
        <v>102</v>
      </c>
      <c r="L225" s="32" t="s">
        <v>103</v>
      </c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48"/>
      <c r="R225" s="548"/>
      <c r="S225" s="548"/>
      <c r="T225" s="549"/>
      <c r="U225" s="34"/>
      <c r="V225" s="34"/>
      <c r="W225" s="35" t="s">
        <v>69</v>
      </c>
      <c r="X225" s="541">
        <v>0</v>
      </c>
      <c r="Y225" s="542">
        <f t="shared" ref="Y225:Y234" si="21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67" t="s">
        <v>362</v>
      </c>
      <c r="AG225" s="64"/>
      <c r="AJ225" s="68" t="s">
        <v>106</v>
      </c>
      <c r="AK225" s="68">
        <v>92.8</v>
      </c>
      <c r="BB225" s="268" t="s">
        <v>1</v>
      </c>
      <c r="BM225" s="64">
        <f t="shared" ref="BM225:BM234" si="22">IFERROR(X225*I225/H225,"0")</f>
        <v>0</v>
      </c>
      <c r="BN225" s="64">
        <f t="shared" ref="BN225:BN234" si="23">IFERROR(Y225*I225/H225,"0")</f>
        <v>0</v>
      </c>
      <c r="BO225" s="64">
        <f t="shared" ref="BO225:BO234" si="24">IFERROR(1/J225*(X225/H225),"0")</f>
        <v>0</v>
      </c>
      <c r="BP225" s="64">
        <f t="shared" ref="BP225:BP234" si="25">IFERROR(1/J225*(Y225/H225),"0")</f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4301011724</v>
      </c>
      <c r="D226" s="545">
        <v>4680115884236</v>
      </c>
      <c r="E226" s="546"/>
      <c r="F226" s="540">
        <v>1.45</v>
      </c>
      <c r="G226" s="32">
        <v>8</v>
      </c>
      <c r="H226" s="540">
        <v>11.6</v>
      </c>
      <c r="I226" s="540">
        <v>12.035</v>
      </c>
      <c r="J226" s="32">
        <v>64</v>
      </c>
      <c r="K226" s="32" t="s">
        <v>102</v>
      </c>
      <c r="L226" s="32"/>
      <c r="M226" s="33" t="s">
        <v>104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48"/>
      <c r="R226" s="548"/>
      <c r="S226" s="548"/>
      <c r="T226" s="549"/>
      <c r="U226" s="34"/>
      <c r="V226" s="34"/>
      <c r="W226" s="35" t="s">
        <v>69</v>
      </c>
      <c r="X226" s="541">
        <v>0</v>
      </c>
      <c r="Y226" s="542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365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4301011721</v>
      </c>
      <c r="D227" s="545">
        <v>4680115884175</v>
      </c>
      <c r="E227" s="546"/>
      <c r="F227" s="540">
        <v>1.45</v>
      </c>
      <c r="G227" s="32">
        <v>8</v>
      </c>
      <c r="H227" s="540">
        <v>11.6</v>
      </c>
      <c r="I227" s="540">
        <v>12.035</v>
      </c>
      <c r="J227" s="32">
        <v>64</v>
      </c>
      <c r="K227" s="32" t="s">
        <v>102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48"/>
      <c r="R227" s="548"/>
      <c r="S227" s="548"/>
      <c r="T227" s="549"/>
      <c r="U227" s="34"/>
      <c r="V227" s="34"/>
      <c r="W227" s="35" t="s">
        <v>69</v>
      </c>
      <c r="X227" s="541">
        <v>0</v>
      </c>
      <c r="Y227" s="542">
        <f t="shared" si="21"/>
        <v>0</v>
      </c>
      <c r="Z227" s="36" t="str">
        <f>IFERROR(IF(Y227=0,"",ROUNDUP(Y227/H227,0)*0.01898),"")</f>
        <v/>
      </c>
      <c r="AA227" s="56"/>
      <c r="AB227" s="57"/>
      <c r="AC227" s="271" t="s">
        <v>368</v>
      </c>
      <c r="AG227" s="64"/>
      <c r="AJ227" s="68"/>
      <c r="AK227" s="68">
        <v>0</v>
      </c>
      <c r="BB227" s="272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4301011824</v>
      </c>
      <c r="D228" s="545">
        <v>4680115884144</v>
      </c>
      <c r="E228" s="546"/>
      <c r="F228" s="540">
        <v>0.4</v>
      </c>
      <c r="G228" s="32">
        <v>10</v>
      </c>
      <c r="H228" s="540">
        <v>4</v>
      </c>
      <c r="I228" s="540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69</v>
      </c>
      <c r="X228" s="541">
        <v>0</v>
      </c>
      <c r="Y228" s="542">
        <f t="shared" si="21"/>
        <v>0</v>
      </c>
      <c r="Z228" s="36" t="str">
        <f>IFERROR(IF(Y228=0,"",ROUNDUP(Y228/H228,0)*0.00902),"")</f>
        <v/>
      </c>
      <c r="AA228" s="56"/>
      <c r="AB228" s="57"/>
      <c r="AC228" s="273" t="s">
        <v>362</v>
      </c>
      <c r="AG228" s="64"/>
      <c r="AJ228" s="68"/>
      <c r="AK228" s="68">
        <v>0</v>
      </c>
      <c r="BB228" s="274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369</v>
      </c>
      <c r="B229" s="54" t="s">
        <v>371</v>
      </c>
      <c r="C229" s="31">
        <v>4301012196</v>
      </c>
      <c r="D229" s="545">
        <v>4680115884144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48"/>
      <c r="R229" s="548"/>
      <c r="S229" s="548"/>
      <c r="T229" s="549"/>
      <c r="U229" s="34"/>
      <c r="V229" s="34"/>
      <c r="W229" s="35" t="s">
        <v>69</v>
      </c>
      <c r="X229" s="541">
        <v>0</v>
      </c>
      <c r="Y229" s="542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362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45">
        <v>4680115886551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109</v>
      </c>
      <c r="L230" s="32"/>
      <c r="M230" s="33" t="s">
        <v>104</v>
      </c>
      <c r="N230" s="33"/>
      <c r="O230" s="32">
        <v>55</v>
      </c>
      <c r="P230" s="63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48"/>
      <c r="R230" s="548"/>
      <c r="S230" s="548"/>
      <c r="T230" s="549"/>
      <c r="U230" s="34"/>
      <c r="V230" s="34"/>
      <c r="W230" s="35" t="s">
        <v>69</v>
      </c>
      <c r="X230" s="541">
        <v>0</v>
      </c>
      <c r="Y230" s="542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374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45">
        <v>4680115884182</v>
      </c>
      <c r="E231" s="546"/>
      <c r="F231" s="540">
        <v>0.37</v>
      </c>
      <c r="G231" s="32">
        <v>10</v>
      </c>
      <c r="H231" s="540">
        <v>3.7</v>
      </c>
      <c r="I231" s="540">
        <v>3.91</v>
      </c>
      <c r="J231" s="32">
        <v>132</v>
      </c>
      <c r="K231" s="32" t="s">
        <v>109</v>
      </c>
      <c r="L231" s="32"/>
      <c r="M231" s="33" t="s">
        <v>104</v>
      </c>
      <c r="N231" s="33"/>
      <c r="O231" s="32">
        <v>55</v>
      </c>
      <c r="P231" s="5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48"/>
      <c r="R231" s="548"/>
      <c r="S231" s="548"/>
      <c r="T231" s="549"/>
      <c r="U231" s="34"/>
      <c r="V231" s="34"/>
      <c r="W231" s="35" t="s">
        <v>69</v>
      </c>
      <c r="X231" s="541">
        <v>0</v>
      </c>
      <c r="Y231" s="542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365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4301012228</v>
      </c>
      <c r="D232" s="545">
        <v>4680115887282</v>
      </c>
      <c r="E232" s="546"/>
      <c r="F232" s="540">
        <v>0.4</v>
      </c>
      <c r="G232" s="32">
        <v>6</v>
      </c>
      <c r="H232" s="540">
        <v>2.4</v>
      </c>
      <c r="I232" s="540">
        <v>2.58</v>
      </c>
      <c r="J232" s="32">
        <v>182</v>
      </c>
      <c r="K232" s="32" t="s">
        <v>76</v>
      </c>
      <c r="L232" s="32"/>
      <c r="M232" s="33" t="s">
        <v>104</v>
      </c>
      <c r="N232" s="33"/>
      <c r="O232" s="32">
        <v>55</v>
      </c>
      <c r="P232" s="741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48"/>
      <c r="R232" s="548"/>
      <c r="S232" s="548"/>
      <c r="T232" s="549"/>
      <c r="U232" s="34"/>
      <c r="V232" s="34"/>
      <c r="W232" s="35" t="s">
        <v>69</v>
      </c>
      <c r="X232" s="541">
        <v>0</v>
      </c>
      <c r="Y232" s="542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365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4301011722</v>
      </c>
      <c r="D233" s="545">
        <v>4680115884205</v>
      </c>
      <c r="E233" s="546"/>
      <c r="F233" s="540">
        <v>0.4</v>
      </c>
      <c r="G233" s="32">
        <v>10</v>
      </c>
      <c r="H233" s="540">
        <v>4</v>
      </c>
      <c r="I233" s="540">
        <v>4.21</v>
      </c>
      <c r="J233" s="32">
        <v>132</v>
      </c>
      <c r="K233" s="32" t="s">
        <v>109</v>
      </c>
      <c r="L233" s="32"/>
      <c r="M233" s="33" t="s">
        <v>104</v>
      </c>
      <c r="N233" s="33"/>
      <c r="O233" s="32">
        <v>55</v>
      </c>
      <c r="P233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48"/>
      <c r="R233" s="548"/>
      <c r="S233" s="548"/>
      <c r="T233" s="549"/>
      <c r="U233" s="34"/>
      <c r="V233" s="34"/>
      <c r="W233" s="35" t="s">
        <v>69</v>
      </c>
      <c r="X233" s="541">
        <v>0</v>
      </c>
      <c r="Y233" s="542">
        <f t="shared" si="21"/>
        <v>0</v>
      </c>
      <c r="Z233" s="36" t="str">
        <f>IFERROR(IF(Y233=0,"",ROUNDUP(Y233/H233,0)*0.00902),"")</f>
        <v/>
      </c>
      <c r="AA233" s="56"/>
      <c r="AB233" s="57"/>
      <c r="AC233" s="283" t="s">
        <v>368</v>
      </c>
      <c r="AG233" s="64"/>
      <c r="AJ233" s="68"/>
      <c r="AK233" s="68">
        <v>0</v>
      </c>
      <c r="BB233" s="284" t="s">
        <v>1</v>
      </c>
      <c r="BM233" s="64">
        <f t="shared" si="22"/>
        <v>0</v>
      </c>
      <c r="BN233" s="64">
        <f t="shared" si="23"/>
        <v>0</v>
      </c>
      <c r="BO233" s="64">
        <f t="shared" si="24"/>
        <v>0</v>
      </c>
      <c r="BP233" s="64">
        <f t="shared" si="25"/>
        <v>0</v>
      </c>
    </row>
    <row r="234" spans="1:68" ht="27" customHeight="1" x14ac:dyDescent="0.25">
      <c r="A234" s="54" t="s">
        <v>379</v>
      </c>
      <c r="B234" s="54" t="s">
        <v>381</v>
      </c>
      <c r="C234" s="31">
        <v>4301012195</v>
      </c>
      <c r="D234" s="545">
        <v>4680115884205</v>
      </c>
      <c r="E234" s="546"/>
      <c r="F234" s="540">
        <v>0.4</v>
      </c>
      <c r="G234" s="32">
        <v>10</v>
      </c>
      <c r="H234" s="540">
        <v>4</v>
      </c>
      <c r="I234" s="540">
        <v>4.21</v>
      </c>
      <c r="J234" s="32">
        <v>132</v>
      </c>
      <c r="K234" s="32" t="s">
        <v>109</v>
      </c>
      <c r="L234" s="32"/>
      <c r="M234" s="33" t="s">
        <v>104</v>
      </c>
      <c r="N234" s="33"/>
      <c r="O234" s="32">
        <v>55</v>
      </c>
      <c r="P234" s="59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48"/>
      <c r="R234" s="548"/>
      <c r="S234" s="548"/>
      <c r="T234" s="549"/>
      <c r="U234" s="34"/>
      <c r="V234" s="34"/>
      <c r="W234" s="35" t="s">
        <v>69</v>
      </c>
      <c r="X234" s="541">
        <v>0</v>
      </c>
      <c r="Y234" s="542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368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1" t="s">
        <v>71</v>
      </c>
      <c r="Q235" s="562"/>
      <c r="R235" s="562"/>
      <c r="S235" s="562"/>
      <c r="T235" s="562"/>
      <c r="U235" s="562"/>
      <c r="V235" s="563"/>
      <c r="W235" s="37" t="s">
        <v>72</v>
      </c>
      <c r="X235" s="543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543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5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544"/>
      <c r="AB235" s="544"/>
      <c r="AC235" s="544"/>
    </row>
    <row r="236" spans="1:68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1" t="s">
        <v>71</v>
      </c>
      <c r="Q236" s="562"/>
      <c r="R236" s="562"/>
      <c r="S236" s="562"/>
      <c r="T236" s="562"/>
      <c r="U236" s="562"/>
      <c r="V236" s="563"/>
      <c r="W236" s="37" t="s">
        <v>69</v>
      </c>
      <c r="X236" s="543">
        <f>IFERROR(SUM(X225:X234),"0")</f>
        <v>0</v>
      </c>
      <c r="Y236" s="543">
        <f>IFERROR(SUM(Y225:Y234),"0")</f>
        <v>0</v>
      </c>
      <c r="Z236" s="37"/>
      <c r="AA236" s="544"/>
      <c r="AB236" s="544"/>
      <c r="AC236" s="544"/>
    </row>
    <row r="237" spans="1:68" ht="14.25" customHeight="1" x14ac:dyDescent="0.25">
      <c r="A237" s="557" t="s">
        <v>135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4301020377</v>
      </c>
      <c r="D238" s="545">
        <v>4680115885981</v>
      </c>
      <c r="E238" s="546"/>
      <c r="F238" s="540">
        <v>0.33</v>
      </c>
      <c r="G238" s="32">
        <v>6</v>
      </c>
      <c r="H238" s="540">
        <v>1.98</v>
      </c>
      <c r="I238" s="540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3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48"/>
      <c r="R238" s="548"/>
      <c r="S238" s="548"/>
      <c r="T238" s="549"/>
      <c r="U238" s="34"/>
      <c r="V238" s="34"/>
      <c r="W238" s="35" t="s">
        <v>69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1" t="s">
        <v>71</v>
      </c>
      <c r="Q239" s="562"/>
      <c r="R239" s="562"/>
      <c r="S239" s="562"/>
      <c r="T239" s="562"/>
      <c r="U239" s="562"/>
      <c r="V239" s="563"/>
      <c r="W239" s="37" t="s">
        <v>72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1" t="s">
        <v>71</v>
      </c>
      <c r="Q240" s="562"/>
      <c r="R240" s="562"/>
      <c r="S240" s="562"/>
      <c r="T240" s="562"/>
      <c r="U240" s="562"/>
      <c r="V240" s="563"/>
      <c r="W240" s="37" t="s">
        <v>69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7" t="s">
        <v>385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37"/>
      <c r="AB241" s="537"/>
      <c r="AC241" s="537"/>
    </row>
    <row r="242" spans="1:68" ht="27" customHeight="1" x14ac:dyDescent="0.25">
      <c r="A242" s="54" t="s">
        <v>386</v>
      </c>
      <c r="B242" s="54" t="s">
        <v>387</v>
      </c>
      <c r="C242" s="31">
        <v>4301040362</v>
      </c>
      <c r="D242" s="545">
        <v>4680115886803</v>
      </c>
      <c r="E242" s="546"/>
      <c r="F242" s="540">
        <v>0.12</v>
      </c>
      <c r="G242" s="32">
        <v>15</v>
      </c>
      <c r="H242" s="540">
        <v>1.8</v>
      </c>
      <c r="I242" s="540">
        <v>1.9750000000000001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16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48"/>
      <c r="R242" s="548"/>
      <c r="S242" s="548"/>
      <c r="T242" s="549"/>
      <c r="U242" s="34"/>
      <c r="V242" s="34"/>
      <c r="W242" s="35" t="s">
        <v>69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53"/>
      <c r="B243" s="554"/>
      <c r="C243" s="554"/>
      <c r="D243" s="554"/>
      <c r="E243" s="554"/>
      <c r="F243" s="554"/>
      <c r="G243" s="554"/>
      <c r="H243" s="554"/>
      <c r="I243" s="554"/>
      <c r="J243" s="554"/>
      <c r="K243" s="554"/>
      <c r="L243" s="554"/>
      <c r="M243" s="554"/>
      <c r="N243" s="554"/>
      <c r="O243" s="555"/>
      <c r="P243" s="561" t="s">
        <v>71</v>
      </c>
      <c r="Q243" s="562"/>
      <c r="R243" s="562"/>
      <c r="S243" s="562"/>
      <c r="T243" s="562"/>
      <c r="U243" s="562"/>
      <c r="V243" s="563"/>
      <c r="W243" s="37" t="s">
        <v>72</v>
      </c>
      <c r="X243" s="543">
        <f>IFERROR(X242/H242,"0")</f>
        <v>0</v>
      </c>
      <c r="Y243" s="543">
        <f>IFERROR(Y242/H242,"0")</f>
        <v>0</v>
      </c>
      <c r="Z243" s="543">
        <f>IFERROR(IF(Z242="",0,Z242),"0")</f>
        <v>0</v>
      </c>
      <c r="AA243" s="544"/>
      <c r="AB243" s="544"/>
      <c r="AC243" s="544"/>
    </row>
    <row r="244" spans="1:68" x14ac:dyDescent="0.2">
      <c r="A244" s="554"/>
      <c r="B244" s="554"/>
      <c r="C244" s="554"/>
      <c r="D244" s="554"/>
      <c r="E244" s="554"/>
      <c r="F244" s="554"/>
      <c r="G244" s="554"/>
      <c r="H244" s="554"/>
      <c r="I244" s="554"/>
      <c r="J244" s="554"/>
      <c r="K244" s="554"/>
      <c r="L244" s="554"/>
      <c r="M244" s="554"/>
      <c r="N244" s="554"/>
      <c r="O244" s="555"/>
      <c r="P244" s="561" t="s">
        <v>71</v>
      </c>
      <c r="Q244" s="562"/>
      <c r="R244" s="562"/>
      <c r="S244" s="562"/>
      <c r="T244" s="562"/>
      <c r="U244" s="562"/>
      <c r="V244" s="563"/>
      <c r="W244" s="37" t="s">
        <v>69</v>
      </c>
      <c r="X244" s="543">
        <f>IFERROR(SUM(X242:X242),"0")</f>
        <v>0</v>
      </c>
      <c r="Y244" s="543">
        <f>IFERROR(SUM(Y242:Y242),"0")</f>
        <v>0</v>
      </c>
      <c r="Z244" s="37"/>
      <c r="AA244" s="544"/>
      <c r="AB244" s="544"/>
      <c r="AC244" s="544"/>
    </row>
    <row r="245" spans="1:68" ht="14.25" customHeight="1" x14ac:dyDescent="0.25">
      <c r="A245" s="557" t="s">
        <v>389</v>
      </c>
      <c r="B245" s="554"/>
      <c r="C245" s="554"/>
      <c r="D245" s="554"/>
      <c r="E245" s="554"/>
      <c r="F245" s="554"/>
      <c r="G245" s="554"/>
      <c r="H245" s="554"/>
      <c r="I245" s="554"/>
      <c r="J245" s="554"/>
      <c r="K245" s="554"/>
      <c r="L245" s="554"/>
      <c r="M245" s="554"/>
      <c r="N245" s="554"/>
      <c r="O245" s="554"/>
      <c r="P245" s="554"/>
      <c r="Q245" s="554"/>
      <c r="R245" s="554"/>
      <c r="S245" s="554"/>
      <c r="T245" s="554"/>
      <c r="U245" s="554"/>
      <c r="V245" s="554"/>
      <c r="W245" s="554"/>
      <c r="X245" s="554"/>
      <c r="Y245" s="554"/>
      <c r="Z245" s="554"/>
      <c r="AA245" s="537"/>
      <c r="AB245" s="537"/>
      <c r="AC245" s="537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45">
        <v>4680115886704</v>
      </c>
      <c r="E246" s="546"/>
      <c r="F246" s="540">
        <v>5.5E-2</v>
      </c>
      <c r="G246" s="32">
        <v>18</v>
      </c>
      <c r="H246" s="540">
        <v>0.99</v>
      </c>
      <c r="I246" s="540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7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48"/>
      <c r="R246" s="548"/>
      <c r="S246" s="548"/>
      <c r="T246" s="549"/>
      <c r="U246" s="34"/>
      <c r="V246" s="34"/>
      <c r="W246" s="35" t="s">
        <v>69</v>
      </c>
      <c r="X246" s="541">
        <v>0</v>
      </c>
      <c r="Y246" s="54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392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45">
        <v>4680115886681</v>
      </c>
      <c r="E247" s="546"/>
      <c r="F247" s="540">
        <v>0.12</v>
      </c>
      <c r="G247" s="32">
        <v>15</v>
      </c>
      <c r="H247" s="540">
        <v>1.8</v>
      </c>
      <c r="I247" s="540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798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48"/>
      <c r="R247" s="548"/>
      <c r="S247" s="548"/>
      <c r="T247" s="549"/>
      <c r="U247" s="34"/>
      <c r="V247" s="34"/>
      <c r="W247" s="35" t="s">
        <v>69</v>
      </c>
      <c r="X247" s="541">
        <v>0</v>
      </c>
      <c r="Y247" s="5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3" t="s">
        <v>392</v>
      </c>
      <c r="AG247" s="64"/>
      <c r="AJ247" s="68"/>
      <c r="AK247" s="68">
        <v>0</v>
      </c>
      <c r="BB247" s="294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395</v>
      </c>
      <c r="B248" s="54" t="s">
        <v>396</v>
      </c>
      <c r="C248" s="31">
        <v>4301041007</v>
      </c>
      <c r="D248" s="545">
        <v>4680115886735</v>
      </c>
      <c r="E248" s="546"/>
      <c r="F248" s="540">
        <v>0.05</v>
      </c>
      <c r="G248" s="32">
        <v>18</v>
      </c>
      <c r="H248" s="540">
        <v>0.9</v>
      </c>
      <c r="I248" s="540">
        <v>1.0900000000000001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3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48"/>
      <c r="R248" s="548"/>
      <c r="S248" s="548"/>
      <c r="T248" s="549"/>
      <c r="U248" s="34"/>
      <c r="V248" s="34"/>
      <c r="W248" s="35" t="s">
        <v>69</v>
      </c>
      <c r="X248" s="541">
        <v>0</v>
      </c>
      <c r="Y248" s="542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295" t="s">
        <v>392</v>
      </c>
      <c r="AG248" s="64"/>
      <c r="AJ248" s="68"/>
      <c r="AK248" s="68">
        <v>0</v>
      </c>
      <c r="BB248" s="296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4301041006</v>
      </c>
      <c r="D249" s="545">
        <v>4680115886728</v>
      </c>
      <c r="E249" s="546"/>
      <c r="F249" s="540">
        <v>5.5E-2</v>
      </c>
      <c r="G249" s="32">
        <v>18</v>
      </c>
      <c r="H249" s="540">
        <v>0.99</v>
      </c>
      <c r="I249" s="540">
        <v>1.18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57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48"/>
      <c r="R249" s="548"/>
      <c r="S249" s="548"/>
      <c r="T249" s="549"/>
      <c r="U249" s="34"/>
      <c r="V249" s="34"/>
      <c r="W249" s="35" t="s">
        <v>69</v>
      </c>
      <c r="X249" s="541">
        <v>0</v>
      </c>
      <c r="Y249" s="542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297" t="s">
        <v>392</v>
      </c>
      <c r="AG249" s="64"/>
      <c r="AJ249" s="68"/>
      <c r="AK249" s="68">
        <v>0</v>
      </c>
      <c r="BB249" s="298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4301041005</v>
      </c>
      <c r="D250" s="545">
        <v>4680115886711</v>
      </c>
      <c r="E250" s="546"/>
      <c r="F250" s="540">
        <v>5.5E-2</v>
      </c>
      <c r="G250" s="32">
        <v>18</v>
      </c>
      <c r="H250" s="540">
        <v>0.99</v>
      </c>
      <c r="I250" s="540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48"/>
      <c r="R250" s="548"/>
      <c r="S250" s="548"/>
      <c r="T250" s="549"/>
      <c r="U250" s="34"/>
      <c r="V250" s="34"/>
      <c r="W250" s="35" t="s">
        <v>69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392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53"/>
      <c r="B251" s="554"/>
      <c r="C251" s="554"/>
      <c r="D251" s="554"/>
      <c r="E251" s="554"/>
      <c r="F251" s="554"/>
      <c r="G251" s="554"/>
      <c r="H251" s="554"/>
      <c r="I251" s="554"/>
      <c r="J251" s="554"/>
      <c r="K251" s="554"/>
      <c r="L251" s="554"/>
      <c r="M251" s="554"/>
      <c r="N251" s="554"/>
      <c r="O251" s="555"/>
      <c r="P251" s="561" t="s">
        <v>71</v>
      </c>
      <c r="Q251" s="562"/>
      <c r="R251" s="562"/>
      <c r="S251" s="562"/>
      <c r="T251" s="562"/>
      <c r="U251" s="562"/>
      <c r="V251" s="563"/>
      <c r="W251" s="37" t="s">
        <v>72</v>
      </c>
      <c r="X251" s="543">
        <f>IFERROR(X246/H246,"0")+IFERROR(X247/H247,"0")+IFERROR(X248/H248,"0")+IFERROR(X249/H249,"0")+IFERROR(X250/H250,"0")</f>
        <v>0</v>
      </c>
      <c r="Y251" s="543">
        <f>IFERROR(Y246/H246,"0")+IFERROR(Y247/H247,"0")+IFERROR(Y248/H248,"0")+IFERROR(Y249/H249,"0")+IFERROR(Y250/H250,"0")</f>
        <v>0</v>
      </c>
      <c r="Z251" s="543">
        <f>IFERROR(IF(Z246="",0,Z246),"0")+IFERROR(IF(Z247="",0,Z247),"0")+IFERROR(IF(Z248="",0,Z248),"0")+IFERROR(IF(Z249="",0,Z249),"0")+IFERROR(IF(Z250="",0,Z250),"0")</f>
        <v>0</v>
      </c>
      <c r="AA251" s="544"/>
      <c r="AB251" s="544"/>
      <c r="AC251" s="544"/>
    </row>
    <row r="252" spans="1:68" x14ac:dyDescent="0.2">
      <c r="A252" s="554"/>
      <c r="B252" s="554"/>
      <c r="C252" s="554"/>
      <c r="D252" s="554"/>
      <c r="E252" s="554"/>
      <c r="F252" s="554"/>
      <c r="G252" s="554"/>
      <c r="H252" s="554"/>
      <c r="I252" s="554"/>
      <c r="J252" s="554"/>
      <c r="K252" s="554"/>
      <c r="L252" s="554"/>
      <c r="M252" s="554"/>
      <c r="N252" s="554"/>
      <c r="O252" s="555"/>
      <c r="P252" s="561" t="s">
        <v>71</v>
      </c>
      <c r="Q252" s="562"/>
      <c r="R252" s="562"/>
      <c r="S252" s="562"/>
      <c r="T252" s="562"/>
      <c r="U252" s="562"/>
      <c r="V252" s="563"/>
      <c r="W252" s="37" t="s">
        <v>69</v>
      </c>
      <c r="X252" s="543">
        <f>IFERROR(SUM(X246:X250),"0")</f>
        <v>0</v>
      </c>
      <c r="Y252" s="543">
        <f>IFERROR(SUM(Y246:Y250),"0")</f>
        <v>0</v>
      </c>
      <c r="Z252" s="37"/>
      <c r="AA252" s="544"/>
      <c r="AB252" s="544"/>
      <c r="AC252" s="544"/>
    </row>
    <row r="253" spans="1:68" ht="16.5" customHeight="1" x14ac:dyDescent="0.25">
      <c r="A253" s="558" t="s">
        <v>401</v>
      </c>
      <c r="B253" s="554"/>
      <c r="C253" s="554"/>
      <c r="D253" s="554"/>
      <c r="E253" s="554"/>
      <c r="F253" s="554"/>
      <c r="G253" s="554"/>
      <c r="H253" s="554"/>
      <c r="I253" s="554"/>
      <c r="J253" s="554"/>
      <c r="K253" s="554"/>
      <c r="L253" s="554"/>
      <c r="M253" s="554"/>
      <c r="N253" s="554"/>
      <c r="O253" s="554"/>
      <c r="P253" s="554"/>
      <c r="Q253" s="554"/>
      <c r="R253" s="554"/>
      <c r="S253" s="554"/>
      <c r="T253" s="554"/>
      <c r="U253" s="554"/>
      <c r="V253" s="554"/>
      <c r="W253" s="554"/>
      <c r="X253" s="554"/>
      <c r="Y253" s="554"/>
      <c r="Z253" s="554"/>
      <c r="AA253" s="536"/>
      <c r="AB253" s="536"/>
      <c r="AC253" s="536"/>
    </row>
    <row r="254" spans="1:68" ht="14.25" customHeight="1" x14ac:dyDescent="0.25">
      <c r="A254" s="557" t="s">
        <v>99</v>
      </c>
      <c r="B254" s="554"/>
      <c r="C254" s="554"/>
      <c r="D254" s="554"/>
      <c r="E254" s="554"/>
      <c r="F254" s="554"/>
      <c r="G254" s="554"/>
      <c r="H254" s="554"/>
      <c r="I254" s="554"/>
      <c r="J254" s="554"/>
      <c r="K254" s="554"/>
      <c r="L254" s="554"/>
      <c r="M254" s="554"/>
      <c r="N254" s="554"/>
      <c r="O254" s="554"/>
      <c r="P254" s="554"/>
      <c r="Q254" s="554"/>
      <c r="R254" s="554"/>
      <c r="S254" s="554"/>
      <c r="T254" s="554"/>
      <c r="U254" s="554"/>
      <c r="V254" s="554"/>
      <c r="W254" s="554"/>
      <c r="X254" s="554"/>
      <c r="Y254" s="554"/>
      <c r="Z254" s="554"/>
      <c r="AA254" s="537"/>
      <c r="AB254" s="537"/>
      <c r="AC254" s="537"/>
    </row>
    <row r="255" spans="1:68" ht="27" customHeight="1" x14ac:dyDescent="0.25">
      <c r="A255" s="54" t="s">
        <v>402</v>
      </c>
      <c r="B255" s="54" t="s">
        <v>403</v>
      </c>
      <c r="C255" s="31">
        <v>4301011855</v>
      </c>
      <c r="D255" s="545">
        <v>4680115885837</v>
      </c>
      <c r="E255" s="546"/>
      <c r="F255" s="540">
        <v>1.35</v>
      </c>
      <c r="G255" s="32">
        <v>8</v>
      </c>
      <c r="H255" s="540">
        <v>10.8</v>
      </c>
      <c r="I255" s="540">
        <v>11.234999999999999</v>
      </c>
      <c r="J255" s="32">
        <v>64</v>
      </c>
      <c r="K255" s="32" t="s">
        <v>102</v>
      </c>
      <c r="L255" s="32"/>
      <c r="M255" s="33" t="s">
        <v>104</v>
      </c>
      <c r="N255" s="33"/>
      <c r="O255" s="32">
        <v>55</v>
      </c>
      <c r="P255" s="63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48"/>
      <c r="R255" s="548"/>
      <c r="S255" s="548"/>
      <c r="T255" s="549"/>
      <c r="U255" s="34"/>
      <c r="V255" s="34"/>
      <c r="W255" s="35" t="s">
        <v>69</v>
      </c>
      <c r="X255" s="541">
        <v>0</v>
      </c>
      <c r="Y255" s="542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404</v>
      </c>
      <c r="AG255" s="64"/>
      <c r="AJ255" s="68"/>
      <c r="AK255" s="68">
        <v>0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405</v>
      </c>
      <c r="B256" s="54" t="s">
        <v>406</v>
      </c>
      <c r="C256" s="31">
        <v>4301011853</v>
      </c>
      <c r="D256" s="545">
        <v>4680115885851</v>
      </c>
      <c r="E256" s="546"/>
      <c r="F256" s="540">
        <v>1.35</v>
      </c>
      <c r="G256" s="32">
        <v>8</v>
      </c>
      <c r="H256" s="540">
        <v>10.8</v>
      </c>
      <c r="I256" s="540">
        <v>11.234999999999999</v>
      </c>
      <c r="J256" s="32">
        <v>64</v>
      </c>
      <c r="K256" s="32" t="s">
        <v>102</v>
      </c>
      <c r="L256" s="32"/>
      <c r="M256" s="33" t="s">
        <v>104</v>
      </c>
      <c r="N256" s="33"/>
      <c r="O256" s="32">
        <v>55</v>
      </c>
      <c r="P256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48"/>
      <c r="R256" s="548"/>
      <c r="S256" s="548"/>
      <c r="T256" s="549"/>
      <c r="U256" s="34"/>
      <c r="V256" s="34"/>
      <c r="W256" s="35" t="s">
        <v>69</v>
      </c>
      <c r="X256" s="541">
        <v>0</v>
      </c>
      <c r="Y256" s="542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407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408</v>
      </c>
      <c r="B257" s="54" t="s">
        <v>409</v>
      </c>
      <c r="C257" s="31">
        <v>4301011850</v>
      </c>
      <c r="D257" s="545">
        <v>4680115885806</v>
      </c>
      <c r="E257" s="546"/>
      <c r="F257" s="540">
        <v>1.35</v>
      </c>
      <c r="G257" s="32">
        <v>8</v>
      </c>
      <c r="H257" s="540">
        <v>10.8</v>
      </c>
      <c r="I257" s="540">
        <v>11.234999999999999</v>
      </c>
      <c r="J257" s="32">
        <v>64</v>
      </c>
      <c r="K257" s="32" t="s">
        <v>102</v>
      </c>
      <c r="L257" s="32"/>
      <c r="M257" s="33" t="s">
        <v>104</v>
      </c>
      <c r="N257" s="33"/>
      <c r="O257" s="32">
        <v>55</v>
      </c>
      <c r="P257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48"/>
      <c r="R257" s="548"/>
      <c r="S257" s="548"/>
      <c r="T257" s="549"/>
      <c r="U257" s="34"/>
      <c r="V257" s="34"/>
      <c r="W257" s="35" t="s">
        <v>69</v>
      </c>
      <c r="X257" s="541">
        <v>0</v>
      </c>
      <c r="Y257" s="542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410</v>
      </c>
      <c r="AG257" s="64"/>
      <c r="AJ257" s="68"/>
      <c r="AK257" s="68">
        <v>0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411</v>
      </c>
      <c r="B258" s="54" t="s">
        <v>412</v>
      </c>
      <c r="C258" s="31">
        <v>4301011852</v>
      </c>
      <c r="D258" s="545">
        <v>4680115885844</v>
      </c>
      <c r="E258" s="546"/>
      <c r="F258" s="540">
        <v>0.4</v>
      </c>
      <c r="G258" s="32">
        <v>10</v>
      </c>
      <c r="H258" s="540">
        <v>4</v>
      </c>
      <c r="I258" s="540">
        <v>4.21</v>
      </c>
      <c r="J258" s="32">
        <v>132</v>
      </c>
      <c r="K258" s="32" t="s">
        <v>109</v>
      </c>
      <c r="L258" s="32"/>
      <c r="M258" s="33" t="s">
        <v>104</v>
      </c>
      <c r="N258" s="33"/>
      <c r="O258" s="32">
        <v>55</v>
      </c>
      <c r="P258" s="6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48"/>
      <c r="R258" s="548"/>
      <c r="S258" s="548"/>
      <c r="T258" s="549"/>
      <c r="U258" s="34"/>
      <c r="V258" s="34"/>
      <c r="W258" s="35" t="s">
        <v>69</v>
      </c>
      <c r="X258" s="541">
        <v>0</v>
      </c>
      <c r="Y258" s="542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413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414</v>
      </c>
      <c r="B259" s="54" t="s">
        <v>415</v>
      </c>
      <c r="C259" s="31">
        <v>4301011851</v>
      </c>
      <c r="D259" s="545">
        <v>4680115885820</v>
      </c>
      <c r="E259" s="546"/>
      <c r="F259" s="540">
        <v>0.4</v>
      </c>
      <c r="G259" s="32">
        <v>10</v>
      </c>
      <c r="H259" s="540">
        <v>4</v>
      </c>
      <c r="I259" s="540">
        <v>4.21</v>
      </c>
      <c r="J259" s="32">
        <v>132</v>
      </c>
      <c r="K259" s="32" t="s">
        <v>109</v>
      </c>
      <c r="L259" s="32"/>
      <c r="M259" s="33" t="s">
        <v>104</v>
      </c>
      <c r="N259" s="33"/>
      <c r="O259" s="32">
        <v>55</v>
      </c>
      <c r="P259" s="6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48"/>
      <c r="R259" s="548"/>
      <c r="S259" s="548"/>
      <c r="T259" s="549"/>
      <c r="U259" s="34"/>
      <c r="V259" s="34"/>
      <c r="W259" s="35" t="s">
        <v>69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416</v>
      </c>
      <c r="AG259" s="64"/>
      <c r="AJ259" s="68"/>
      <c r="AK259" s="68">
        <v>0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53"/>
      <c r="B260" s="554"/>
      <c r="C260" s="554"/>
      <c r="D260" s="554"/>
      <c r="E260" s="554"/>
      <c r="F260" s="554"/>
      <c r="G260" s="554"/>
      <c r="H260" s="554"/>
      <c r="I260" s="554"/>
      <c r="J260" s="554"/>
      <c r="K260" s="554"/>
      <c r="L260" s="554"/>
      <c r="M260" s="554"/>
      <c r="N260" s="554"/>
      <c r="O260" s="555"/>
      <c r="P260" s="561" t="s">
        <v>71</v>
      </c>
      <c r="Q260" s="562"/>
      <c r="R260" s="562"/>
      <c r="S260" s="562"/>
      <c r="T260" s="562"/>
      <c r="U260" s="562"/>
      <c r="V260" s="563"/>
      <c r="W260" s="37" t="s">
        <v>72</v>
      </c>
      <c r="X260" s="543">
        <f>IFERROR(X255/H255,"0")+IFERROR(X256/H256,"0")+IFERROR(X257/H257,"0")+IFERROR(X258/H258,"0")+IFERROR(X259/H259,"0")</f>
        <v>0</v>
      </c>
      <c r="Y260" s="543">
        <f>IFERROR(Y255/H255,"0")+IFERROR(Y256/H256,"0")+IFERROR(Y257/H257,"0")+IFERROR(Y258/H258,"0")+IFERROR(Y259/H259,"0")</f>
        <v>0</v>
      </c>
      <c r="Z260" s="543">
        <f>IFERROR(IF(Z255="",0,Z255),"0")+IFERROR(IF(Z256="",0,Z256),"0")+IFERROR(IF(Z257="",0,Z257),"0")+IFERROR(IF(Z258="",0,Z258),"0")+IFERROR(IF(Z259="",0,Z259),"0")</f>
        <v>0</v>
      </c>
      <c r="AA260" s="544"/>
      <c r="AB260" s="544"/>
      <c r="AC260" s="544"/>
    </row>
    <row r="261" spans="1:68" x14ac:dyDescent="0.2">
      <c r="A261" s="554"/>
      <c r="B261" s="554"/>
      <c r="C261" s="554"/>
      <c r="D261" s="554"/>
      <c r="E261" s="554"/>
      <c r="F261" s="554"/>
      <c r="G261" s="554"/>
      <c r="H261" s="554"/>
      <c r="I261" s="554"/>
      <c r="J261" s="554"/>
      <c r="K261" s="554"/>
      <c r="L261" s="554"/>
      <c r="M261" s="554"/>
      <c r="N261" s="554"/>
      <c r="O261" s="555"/>
      <c r="P261" s="561" t="s">
        <v>71</v>
      </c>
      <c r="Q261" s="562"/>
      <c r="R261" s="562"/>
      <c r="S261" s="562"/>
      <c r="T261" s="562"/>
      <c r="U261" s="562"/>
      <c r="V261" s="563"/>
      <c r="W261" s="37" t="s">
        <v>69</v>
      </c>
      <c r="X261" s="543">
        <f>IFERROR(SUM(X255:X259),"0")</f>
        <v>0</v>
      </c>
      <c r="Y261" s="543">
        <f>IFERROR(SUM(Y255:Y259),"0")</f>
        <v>0</v>
      </c>
      <c r="Z261" s="37"/>
      <c r="AA261" s="544"/>
      <c r="AB261" s="544"/>
      <c r="AC261" s="544"/>
    </row>
    <row r="262" spans="1:68" ht="16.5" customHeight="1" x14ac:dyDescent="0.25">
      <c r="A262" s="558" t="s">
        <v>417</v>
      </c>
      <c r="B262" s="554"/>
      <c r="C262" s="554"/>
      <c r="D262" s="554"/>
      <c r="E262" s="554"/>
      <c r="F262" s="554"/>
      <c r="G262" s="554"/>
      <c r="H262" s="554"/>
      <c r="I262" s="554"/>
      <c r="J262" s="554"/>
      <c r="K262" s="554"/>
      <c r="L262" s="554"/>
      <c r="M262" s="554"/>
      <c r="N262" s="554"/>
      <c r="O262" s="554"/>
      <c r="P262" s="554"/>
      <c r="Q262" s="554"/>
      <c r="R262" s="554"/>
      <c r="S262" s="554"/>
      <c r="T262" s="554"/>
      <c r="U262" s="554"/>
      <c r="V262" s="554"/>
      <c r="W262" s="554"/>
      <c r="X262" s="554"/>
      <c r="Y262" s="554"/>
      <c r="Z262" s="554"/>
      <c r="AA262" s="536"/>
      <c r="AB262" s="536"/>
      <c r="AC262" s="536"/>
    </row>
    <row r="263" spans="1:68" ht="14.25" customHeight="1" x14ac:dyDescent="0.25">
      <c r="A263" s="557" t="s">
        <v>99</v>
      </c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4"/>
      <c r="P263" s="554"/>
      <c r="Q263" s="554"/>
      <c r="R263" s="554"/>
      <c r="S263" s="554"/>
      <c r="T263" s="554"/>
      <c r="U263" s="554"/>
      <c r="V263" s="554"/>
      <c r="W263" s="554"/>
      <c r="X263" s="554"/>
      <c r="Y263" s="554"/>
      <c r="Z263" s="554"/>
      <c r="AA263" s="537"/>
      <c r="AB263" s="537"/>
      <c r="AC263" s="537"/>
    </row>
    <row r="264" spans="1:68" ht="27" customHeight="1" x14ac:dyDescent="0.25">
      <c r="A264" s="54" t="s">
        <v>418</v>
      </c>
      <c r="B264" s="54" t="s">
        <v>419</v>
      </c>
      <c r="C264" s="31">
        <v>4301011223</v>
      </c>
      <c r="D264" s="545">
        <v>4607091383423</v>
      </c>
      <c r="E264" s="546"/>
      <c r="F264" s="540">
        <v>1.35</v>
      </c>
      <c r="G264" s="32">
        <v>8</v>
      </c>
      <c r="H264" s="540">
        <v>10.8</v>
      </c>
      <c r="I264" s="540">
        <v>11.331</v>
      </c>
      <c r="J264" s="32">
        <v>64</v>
      </c>
      <c r="K264" s="32" t="s">
        <v>102</v>
      </c>
      <c r="L264" s="32"/>
      <c r="M264" s="33" t="s">
        <v>77</v>
      </c>
      <c r="N264" s="33"/>
      <c r="O264" s="32">
        <v>35</v>
      </c>
      <c r="P264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48"/>
      <c r="R264" s="548"/>
      <c r="S264" s="548"/>
      <c r="T264" s="549"/>
      <c r="U264" s="34"/>
      <c r="V264" s="34"/>
      <c r="W264" s="35" t="s">
        <v>69</v>
      </c>
      <c r="X264" s="541">
        <v>0</v>
      </c>
      <c r="Y264" s="542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105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420</v>
      </c>
      <c r="B265" s="54" t="s">
        <v>421</v>
      </c>
      <c r="C265" s="31">
        <v>4301012199</v>
      </c>
      <c r="D265" s="545">
        <v>4680115886957</v>
      </c>
      <c r="E265" s="546"/>
      <c r="F265" s="540">
        <v>1.35</v>
      </c>
      <c r="G265" s="32">
        <v>8</v>
      </c>
      <c r="H265" s="540">
        <v>10.8</v>
      </c>
      <c r="I265" s="540">
        <v>11.234999999999999</v>
      </c>
      <c r="J265" s="32">
        <v>64</v>
      </c>
      <c r="K265" s="32" t="s">
        <v>102</v>
      </c>
      <c r="L265" s="32"/>
      <c r="M265" s="33" t="s">
        <v>77</v>
      </c>
      <c r="N265" s="33"/>
      <c r="O265" s="32">
        <v>30</v>
      </c>
      <c r="P265" s="60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48"/>
      <c r="R265" s="548"/>
      <c r="S265" s="548"/>
      <c r="T265" s="549"/>
      <c r="U265" s="34"/>
      <c r="V265" s="34"/>
      <c r="W265" s="35" t="s">
        <v>69</v>
      </c>
      <c r="X265" s="541">
        <v>0</v>
      </c>
      <c r="Y265" s="542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422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423</v>
      </c>
      <c r="B266" s="54" t="s">
        <v>424</v>
      </c>
      <c r="C266" s="31">
        <v>4301012098</v>
      </c>
      <c r="D266" s="545">
        <v>4680115885660</v>
      </c>
      <c r="E266" s="546"/>
      <c r="F266" s="540">
        <v>1.35</v>
      </c>
      <c r="G266" s="32">
        <v>8</v>
      </c>
      <c r="H266" s="540">
        <v>10.8</v>
      </c>
      <c r="I266" s="540">
        <v>11.234999999999999</v>
      </c>
      <c r="J266" s="32">
        <v>64</v>
      </c>
      <c r="K266" s="32" t="s">
        <v>102</v>
      </c>
      <c r="L266" s="32"/>
      <c r="M266" s="33" t="s">
        <v>77</v>
      </c>
      <c r="N266" s="33"/>
      <c r="O266" s="32">
        <v>35</v>
      </c>
      <c r="P266" s="61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48"/>
      <c r="R266" s="548"/>
      <c r="S266" s="548"/>
      <c r="T266" s="549"/>
      <c r="U266" s="34"/>
      <c r="V266" s="34"/>
      <c r="W266" s="35" t="s">
        <v>69</v>
      </c>
      <c r="X266" s="541">
        <v>0</v>
      </c>
      <c r="Y266" s="542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368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425</v>
      </c>
      <c r="B267" s="54" t="s">
        <v>426</v>
      </c>
      <c r="C267" s="31">
        <v>4301012176</v>
      </c>
      <c r="D267" s="545">
        <v>4680115886773</v>
      </c>
      <c r="E267" s="546"/>
      <c r="F267" s="540">
        <v>0.9</v>
      </c>
      <c r="G267" s="32">
        <v>10</v>
      </c>
      <c r="H267" s="540">
        <v>9</v>
      </c>
      <c r="I267" s="540">
        <v>9.4350000000000005</v>
      </c>
      <c r="J267" s="32">
        <v>64</v>
      </c>
      <c r="K267" s="32" t="s">
        <v>102</v>
      </c>
      <c r="L267" s="32"/>
      <c r="M267" s="33" t="s">
        <v>104</v>
      </c>
      <c r="N267" s="33"/>
      <c r="O267" s="32">
        <v>31</v>
      </c>
      <c r="P267" s="712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48"/>
      <c r="R267" s="548"/>
      <c r="S267" s="548"/>
      <c r="T267" s="549"/>
      <c r="U267" s="34"/>
      <c r="V267" s="34"/>
      <c r="W267" s="35" t="s">
        <v>69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427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53"/>
      <c r="B268" s="554"/>
      <c r="C268" s="554"/>
      <c r="D268" s="554"/>
      <c r="E268" s="554"/>
      <c r="F268" s="554"/>
      <c r="G268" s="554"/>
      <c r="H268" s="554"/>
      <c r="I268" s="554"/>
      <c r="J268" s="554"/>
      <c r="K268" s="554"/>
      <c r="L268" s="554"/>
      <c r="M268" s="554"/>
      <c r="N268" s="554"/>
      <c r="O268" s="555"/>
      <c r="P268" s="561" t="s">
        <v>71</v>
      </c>
      <c r="Q268" s="562"/>
      <c r="R268" s="562"/>
      <c r="S268" s="562"/>
      <c r="T268" s="562"/>
      <c r="U268" s="562"/>
      <c r="V268" s="563"/>
      <c r="W268" s="37" t="s">
        <v>72</v>
      </c>
      <c r="X268" s="543">
        <f>IFERROR(X264/H264,"0")+IFERROR(X265/H265,"0")+IFERROR(X266/H266,"0")+IFERROR(X267/H267,"0")</f>
        <v>0</v>
      </c>
      <c r="Y268" s="543">
        <f>IFERROR(Y264/H264,"0")+IFERROR(Y265/H265,"0")+IFERROR(Y266/H266,"0")+IFERROR(Y267/H267,"0")</f>
        <v>0</v>
      </c>
      <c r="Z268" s="543">
        <f>IFERROR(IF(Z264="",0,Z264),"0")+IFERROR(IF(Z265="",0,Z265),"0")+IFERROR(IF(Z266="",0,Z266),"0")+IFERROR(IF(Z267="",0,Z267),"0")</f>
        <v>0</v>
      </c>
      <c r="AA268" s="544"/>
      <c r="AB268" s="544"/>
      <c r="AC268" s="544"/>
    </row>
    <row r="269" spans="1:68" x14ac:dyDescent="0.2">
      <c r="A269" s="554"/>
      <c r="B269" s="554"/>
      <c r="C269" s="554"/>
      <c r="D269" s="554"/>
      <c r="E269" s="554"/>
      <c r="F269" s="554"/>
      <c r="G269" s="554"/>
      <c r="H269" s="554"/>
      <c r="I269" s="554"/>
      <c r="J269" s="554"/>
      <c r="K269" s="554"/>
      <c r="L269" s="554"/>
      <c r="M269" s="554"/>
      <c r="N269" s="554"/>
      <c r="O269" s="555"/>
      <c r="P269" s="561" t="s">
        <v>71</v>
      </c>
      <c r="Q269" s="562"/>
      <c r="R269" s="562"/>
      <c r="S269" s="562"/>
      <c r="T269" s="562"/>
      <c r="U269" s="562"/>
      <c r="V269" s="563"/>
      <c r="W269" s="37" t="s">
        <v>69</v>
      </c>
      <c r="X269" s="543">
        <f>IFERROR(SUM(X264:X267),"0")</f>
        <v>0</v>
      </c>
      <c r="Y269" s="543">
        <f>IFERROR(SUM(Y264:Y267),"0")</f>
        <v>0</v>
      </c>
      <c r="Z269" s="37"/>
      <c r="AA269" s="544"/>
      <c r="AB269" s="544"/>
      <c r="AC269" s="544"/>
    </row>
    <row r="270" spans="1:68" ht="16.5" customHeight="1" x14ac:dyDescent="0.25">
      <c r="A270" s="558" t="s">
        <v>428</v>
      </c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4"/>
      <c r="P270" s="554"/>
      <c r="Q270" s="554"/>
      <c r="R270" s="554"/>
      <c r="S270" s="554"/>
      <c r="T270" s="554"/>
      <c r="U270" s="554"/>
      <c r="V270" s="554"/>
      <c r="W270" s="554"/>
      <c r="X270" s="554"/>
      <c r="Y270" s="554"/>
      <c r="Z270" s="554"/>
      <c r="AA270" s="536"/>
      <c r="AB270" s="536"/>
      <c r="AC270" s="536"/>
    </row>
    <row r="271" spans="1:68" ht="14.25" customHeight="1" x14ac:dyDescent="0.25">
      <c r="A271" s="557" t="s">
        <v>73</v>
      </c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4"/>
      <c r="P271" s="554"/>
      <c r="Q271" s="554"/>
      <c r="R271" s="554"/>
      <c r="S271" s="554"/>
      <c r="T271" s="554"/>
      <c r="U271" s="554"/>
      <c r="V271" s="554"/>
      <c r="W271" s="554"/>
      <c r="X271" s="554"/>
      <c r="Y271" s="554"/>
      <c r="Z271" s="554"/>
      <c r="AA271" s="537"/>
      <c r="AB271" s="537"/>
      <c r="AC271" s="537"/>
    </row>
    <row r="272" spans="1:68" ht="27" customHeight="1" x14ac:dyDescent="0.25">
      <c r="A272" s="54" t="s">
        <v>429</v>
      </c>
      <c r="B272" s="54" t="s">
        <v>430</v>
      </c>
      <c r="C272" s="31">
        <v>4301051893</v>
      </c>
      <c r="D272" s="545">
        <v>4680115886186</v>
      </c>
      <c r="E272" s="546"/>
      <c r="F272" s="540">
        <v>0.3</v>
      </c>
      <c r="G272" s="32">
        <v>6</v>
      </c>
      <c r="H272" s="540">
        <v>1.8</v>
      </c>
      <c r="I272" s="540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6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48"/>
      <c r="R272" s="548"/>
      <c r="S272" s="548"/>
      <c r="T272" s="549"/>
      <c r="U272" s="34"/>
      <c r="V272" s="34"/>
      <c r="W272" s="35" t="s">
        <v>69</v>
      </c>
      <c r="X272" s="541">
        <v>0</v>
      </c>
      <c r="Y272" s="542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431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432</v>
      </c>
      <c r="B273" s="54" t="s">
        <v>433</v>
      </c>
      <c r="C273" s="31">
        <v>4301051795</v>
      </c>
      <c r="D273" s="545">
        <v>4680115881228</v>
      </c>
      <c r="E273" s="546"/>
      <c r="F273" s="540">
        <v>0.4</v>
      </c>
      <c r="G273" s="32">
        <v>6</v>
      </c>
      <c r="H273" s="540">
        <v>2.4</v>
      </c>
      <c r="I273" s="540">
        <v>2.6520000000000001</v>
      </c>
      <c r="J273" s="32">
        <v>182</v>
      </c>
      <c r="K273" s="32" t="s">
        <v>76</v>
      </c>
      <c r="L273" s="32" t="s">
        <v>208</v>
      </c>
      <c r="M273" s="33" t="s">
        <v>84</v>
      </c>
      <c r="N273" s="33"/>
      <c r="O273" s="32">
        <v>40</v>
      </c>
      <c r="P273" s="6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48"/>
      <c r="R273" s="548"/>
      <c r="S273" s="548"/>
      <c r="T273" s="549"/>
      <c r="U273" s="34"/>
      <c r="V273" s="34"/>
      <c r="W273" s="35" t="s">
        <v>69</v>
      </c>
      <c r="X273" s="541">
        <v>230.4</v>
      </c>
      <c r="Y273" s="542">
        <f>IFERROR(IF(X273="",0,CEILING((X273/$H273),1)*$H273),"")</f>
        <v>230.39999999999998</v>
      </c>
      <c r="Z273" s="36">
        <f>IFERROR(IF(Y273=0,"",ROUNDUP(Y273/H273,0)*0.00651),"")</f>
        <v>0.62495999999999996</v>
      </c>
      <c r="AA273" s="56"/>
      <c r="AB273" s="57"/>
      <c r="AC273" s="321" t="s">
        <v>434</v>
      </c>
      <c r="AG273" s="64"/>
      <c r="AJ273" s="68" t="s">
        <v>106</v>
      </c>
      <c r="AK273" s="68">
        <v>33.6</v>
      </c>
      <c r="BB273" s="322" t="s">
        <v>1</v>
      </c>
      <c r="BM273" s="64">
        <f>IFERROR(X273*I273/H273,"0")</f>
        <v>254.59200000000001</v>
      </c>
      <c r="BN273" s="64">
        <f>IFERROR(Y273*I273/H273,"0")</f>
        <v>254.59200000000001</v>
      </c>
      <c r="BO273" s="64">
        <f>IFERROR(1/J273*(X273/H273),"0")</f>
        <v>0.52747252747252749</v>
      </c>
      <c r="BP273" s="64">
        <f>IFERROR(1/J273*(Y273/H273),"0")</f>
        <v>0.52747252747252749</v>
      </c>
    </row>
    <row r="274" spans="1:68" ht="27" customHeight="1" x14ac:dyDescent="0.25">
      <c r="A274" s="54" t="s">
        <v>435</v>
      </c>
      <c r="B274" s="54" t="s">
        <v>436</v>
      </c>
      <c r="C274" s="31">
        <v>4301051388</v>
      </c>
      <c r="D274" s="545">
        <v>4680115881211</v>
      </c>
      <c r="E274" s="546"/>
      <c r="F274" s="540">
        <v>0.4</v>
      </c>
      <c r="G274" s="32">
        <v>6</v>
      </c>
      <c r="H274" s="540">
        <v>2.4</v>
      </c>
      <c r="I274" s="540">
        <v>2.58</v>
      </c>
      <c r="J274" s="32">
        <v>182</v>
      </c>
      <c r="K274" s="32" t="s">
        <v>76</v>
      </c>
      <c r="L274" s="32" t="s">
        <v>208</v>
      </c>
      <c r="M274" s="33" t="s">
        <v>77</v>
      </c>
      <c r="N274" s="33"/>
      <c r="O274" s="32">
        <v>45</v>
      </c>
      <c r="P274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48"/>
      <c r="R274" s="548"/>
      <c r="S274" s="548"/>
      <c r="T274" s="549"/>
      <c r="U274" s="34"/>
      <c r="V274" s="34"/>
      <c r="W274" s="35" t="s">
        <v>69</v>
      </c>
      <c r="X274" s="541">
        <v>288</v>
      </c>
      <c r="Y274" s="542">
        <f>IFERROR(IF(X274="",0,CEILING((X274/$H274),1)*$H274),"")</f>
        <v>288</v>
      </c>
      <c r="Z274" s="36">
        <f>IFERROR(IF(Y274=0,"",ROUNDUP(Y274/H274,0)*0.00651),"")</f>
        <v>0.78120000000000001</v>
      </c>
      <c r="AA274" s="56"/>
      <c r="AB274" s="57"/>
      <c r="AC274" s="323" t="s">
        <v>431</v>
      </c>
      <c r="AG274" s="64"/>
      <c r="AJ274" s="68" t="s">
        <v>106</v>
      </c>
      <c r="AK274" s="68">
        <v>33.6</v>
      </c>
      <c r="BB274" s="324" t="s">
        <v>1</v>
      </c>
      <c r="BM274" s="64">
        <f>IFERROR(X274*I274/H274,"0")</f>
        <v>309.60000000000002</v>
      </c>
      <c r="BN274" s="64">
        <f>IFERROR(Y274*I274/H274,"0")</f>
        <v>309.60000000000002</v>
      </c>
      <c r="BO274" s="64">
        <f>IFERROR(1/J274*(X274/H274),"0")</f>
        <v>0.65934065934065944</v>
      </c>
      <c r="BP274" s="64">
        <f>IFERROR(1/J274*(Y274/H274),"0")</f>
        <v>0.65934065934065944</v>
      </c>
    </row>
    <row r="275" spans="1:68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1" t="s">
        <v>71</v>
      </c>
      <c r="Q275" s="562"/>
      <c r="R275" s="562"/>
      <c r="S275" s="562"/>
      <c r="T275" s="562"/>
      <c r="U275" s="562"/>
      <c r="V275" s="563"/>
      <c r="W275" s="37" t="s">
        <v>72</v>
      </c>
      <c r="X275" s="543">
        <f>IFERROR(X272/H272,"0")+IFERROR(X273/H273,"0")+IFERROR(X274/H274,"0")</f>
        <v>216</v>
      </c>
      <c r="Y275" s="543">
        <f>IFERROR(Y272/H272,"0")+IFERROR(Y273/H273,"0")+IFERROR(Y274/H274,"0")</f>
        <v>216</v>
      </c>
      <c r="Z275" s="543">
        <f>IFERROR(IF(Z272="",0,Z272),"0")+IFERROR(IF(Z273="",0,Z273),"0")+IFERROR(IF(Z274="",0,Z274),"0")</f>
        <v>1.4061599999999999</v>
      </c>
      <c r="AA275" s="544"/>
      <c r="AB275" s="544"/>
      <c r="AC275" s="544"/>
    </row>
    <row r="276" spans="1:68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1" t="s">
        <v>71</v>
      </c>
      <c r="Q276" s="562"/>
      <c r="R276" s="562"/>
      <c r="S276" s="562"/>
      <c r="T276" s="562"/>
      <c r="U276" s="562"/>
      <c r="V276" s="563"/>
      <c r="W276" s="37" t="s">
        <v>69</v>
      </c>
      <c r="X276" s="543">
        <f>IFERROR(SUM(X272:X274),"0")</f>
        <v>518.4</v>
      </c>
      <c r="Y276" s="543">
        <f>IFERROR(SUM(Y272:Y274),"0")</f>
        <v>518.4</v>
      </c>
      <c r="Z276" s="37"/>
      <c r="AA276" s="544"/>
      <c r="AB276" s="544"/>
      <c r="AC276" s="544"/>
    </row>
    <row r="277" spans="1:68" ht="16.5" customHeight="1" x14ac:dyDescent="0.25">
      <c r="A277" s="558" t="s">
        <v>437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36"/>
      <c r="AB277" s="536"/>
      <c r="AC277" s="536"/>
    </row>
    <row r="278" spans="1:68" ht="14.25" customHeight="1" x14ac:dyDescent="0.25">
      <c r="A278" s="557" t="s">
        <v>64</v>
      </c>
      <c r="B278" s="554"/>
      <c r="C278" s="554"/>
      <c r="D278" s="554"/>
      <c r="E278" s="554"/>
      <c r="F278" s="554"/>
      <c r="G278" s="554"/>
      <c r="H278" s="554"/>
      <c r="I278" s="554"/>
      <c r="J278" s="554"/>
      <c r="K278" s="554"/>
      <c r="L278" s="554"/>
      <c r="M278" s="554"/>
      <c r="N278" s="554"/>
      <c r="O278" s="554"/>
      <c r="P278" s="554"/>
      <c r="Q278" s="554"/>
      <c r="R278" s="554"/>
      <c r="S278" s="554"/>
      <c r="T278" s="554"/>
      <c r="U278" s="554"/>
      <c r="V278" s="554"/>
      <c r="W278" s="554"/>
      <c r="X278" s="554"/>
      <c r="Y278" s="554"/>
      <c r="Z278" s="554"/>
      <c r="AA278" s="537"/>
      <c r="AB278" s="537"/>
      <c r="AC278" s="537"/>
    </row>
    <row r="279" spans="1:68" ht="27" customHeight="1" x14ac:dyDescent="0.25">
      <c r="A279" s="54" t="s">
        <v>438</v>
      </c>
      <c r="B279" s="54" t="s">
        <v>439</v>
      </c>
      <c r="C279" s="31">
        <v>4301031307</v>
      </c>
      <c r="D279" s="545">
        <v>4680115880344</v>
      </c>
      <c r="E279" s="546"/>
      <c r="F279" s="540">
        <v>0.28000000000000003</v>
      </c>
      <c r="G279" s="32">
        <v>6</v>
      </c>
      <c r="H279" s="540">
        <v>1.68</v>
      </c>
      <c r="I279" s="540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5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48"/>
      <c r="R279" s="548"/>
      <c r="S279" s="548"/>
      <c r="T279" s="549"/>
      <c r="U279" s="34"/>
      <c r="V279" s="34"/>
      <c r="W279" s="35" t="s">
        <v>69</v>
      </c>
      <c r="X279" s="541">
        <v>0</v>
      </c>
      <c r="Y279" s="542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440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441</v>
      </c>
      <c r="B280" s="54" t="s">
        <v>442</v>
      </c>
      <c r="C280" s="31">
        <v>4301031429</v>
      </c>
      <c r="D280" s="545">
        <v>4680115886919</v>
      </c>
      <c r="E280" s="546"/>
      <c r="F280" s="540">
        <v>0.4</v>
      </c>
      <c r="G280" s="32">
        <v>6</v>
      </c>
      <c r="H280" s="540">
        <v>2.4</v>
      </c>
      <c r="I280" s="540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669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48"/>
      <c r="R280" s="548"/>
      <c r="S280" s="548"/>
      <c r="T280" s="549"/>
      <c r="U280" s="34"/>
      <c r="V280" s="34"/>
      <c r="W280" s="35" t="s">
        <v>69</v>
      </c>
      <c r="X280" s="541">
        <v>0</v>
      </c>
      <c r="Y280" s="5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443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53"/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5"/>
      <c r="P281" s="561" t="s">
        <v>71</v>
      </c>
      <c r="Q281" s="562"/>
      <c r="R281" s="562"/>
      <c r="S281" s="562"/>
      <c r="T281" s="562"/>
      <c r="U281" s="562"/>
      <c r="V281" s="563"/>
      <c r="W281" s="37" t="s">
        <v>72</v>
      </c>
      <c r="X281" s="543">
        <f>IFERROR(X279/H279,"0")+IFERROR(X280/H280,"0")</f>
        <v>0</v>
      </c>
      <c r="Y281" s="543">
        <f>IFERROR(Y279/H279,"0")+IFERROR(Y280/H280,"0")</f>
        <v>0</v>
      </c>
      <c r="Z281" s="543">
        <f>IFERROR(IF(Z279="",0,Z279),"0")+IFERROR(IF(Z280="",0,Z280),"0")</f>
        <v>0</v>
      </c>
      <c r="AA281" s="544"/>
      <c r="AB281" s="544"/>
      <c r="AC281" s="544"/>
    </row>
    <row r="282" spans="1:68" x14ac:dyDescent="0.2">
      <c r="A282" s="554"/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5"/>
      <c r="P282" s="561" t="s">
        <v>71</v>
      </c>
      <c r="Q282" s="562"/>
      <c r="R282" s="562"/>
      <c r="S282" s="562"/>
      <c r="T282" s="562"/>
      <c r="U282" s="562"/>
      <c r="V282" s="563"/>
      <c r="W282" s="37" t="s">
        <v>69</v>
      </c>
      <c r="X282" s="543">
        <f>IFERROR(SUM(X279:X280),"0")</f>
        <v>0</v>
      </c>
      <c r="Y282" s="543">
        <f>IFERROR(SUM(Y279:Y280),"0")</f>
        <v>0</v>
      </c>
      <c r="Z282" s="37"/>
      <c r="AA282" s="544"/>
      <c r="AB282" s="544"/>
      <c r="AC282" s="544"/>
    </row>
    <row r="283" spans="1:68" ht="14.25" customHeight="1" x14ac:dyDescent="0.25">
      <c r="A283" s="557" t="s">
        <v>73</v>
      </c>
      <c r="B283" s="554"/>
      <c r="C283" s="554"/>
      <c r="D283" s="554"/>
      <c r="E283" s="554"/>
      <c r="F283" s="554"/>
      <c r="G283" s="554"/>
      <c r="H283" s="554"/>
      <c r="I283" s="554"/>
      <c r="J283" s="554"/>
      <c r="K283" s="554"/>
      <c r="L283" s="554"/>
      <c r="M283" s="554"/>
      <c r="N283" s="554"/>
      <c r="O283" s="554"/>
      <c r="P283" s="554"/>
      <c r="Q283" s="554"/>
      <c r="R283" s="554"/>
      <c r="S283" s="554"/>
      <c r="T283" s="554"/>
      <c r="U283" s="554"/>
      <c r="V283" s="554"/>
      <c r="W283" s="554"/>
      <c r="X283" s="554"/>
      <c r="Y283" s="554"/>
      <c r="Z283" s="554"/>
      <c r="AA283" s="537"/>
      <c r="AB283" s="537"/>
      <c r="AC283" s="537"/>
    </row>
    <row r="284" spans="1:68" ht="37.5" customHeight="1" x14ac:dyDescent="0.25">
      <c r="A284" s="54" t="s">
        <v>444</v>
      </c>
      <c r="B284" s="54" t="s">
        <v>445</v>
      </c>
      <c r="C284" s="31">
        <v>4301051782</v>
      </c>
      <c r="D284" s="545">
        <v>4680115884618</v>
      </c>
      <c r="E284" s="546"/>
      <c r="F284" s="540">
        <v>0.6</v>
      </c>
      <c r="G284" s="32">
        <v>6</v>
      </c>
      <c r="H284" s="540">
        <v>3.6</v>
      </c>
      <c r="I284" s="540">
        <v>3.81</v>
      </c>
      <c r="J284" s="32">
        <v>132</v>
      </c>
      <c r="K284" s="32" t="s">
        <v>109</v>
      </c>
      <c r="L284" s="32"/>
      <c r="M284" s="33" t="s">
        <v>77</v>
      </c>
      <c r="N284" s="33"/>
      <c r="O284" s="32">
        <v>45</v>
      </c>
      <c r="P284" s="6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48"/>
      <c r="R284" s="548"/>
      <c r="S284" s="548"/>
      <c r="T284" s="549"/>
      <c r="U284" s="34"/>
      <c r="V284" s="34"/>
      <c r="W284" s="35" t="s">
        <v>69</v>
      </c>
      <c r="X284" s="541">
        <v>0</v>
      </c>
      <c r="Y284" s="542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446</v>
      </c>
      <c r="AG284" s="64"/>
      <c r="AJ284" s="68"/>
      <c r="AK284" s="68">
        <v>0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3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1" t="s">
        <v>71</v>
      </c>
      <c r="Q285" s="562"/>
      <c r="R285" s="562"/>
      <c r="S285" s="562"/>
      <c r="T285" s="562"/>
      <c r="U285" s="562"/>
      <c r="V285" s="563"/>
      <c r="W285" s="37" t="s">
        <v>72</v>
      </c>
      <c r="X285" s="543">
        <f>IFERROR(X284/H284,"0")</f>
        <v>0</v>
      </c>
      <c r="Y285" s="543">
        <f>IFERROR(Y284/H284,"0")</f>
        <v>0</v>
      </c>
      <c r="Z285" s="543">
        <f>IFERROR(IF(Z284="",0,Z284),"0")</f>
        <v>0</v>
      </c>
      <c r="AA285" s="544"/>
      <c r="AB285" s="544"/>
      <c r="AC285" s="544"/>
    </row>
    <row r="286" spans="1:68" x14ac:dyDescent="0.2">
      <c r="A286" s="554"/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5"/>
      <c r="P286" s="561" t="s">
        <v>71</v>
      </c>
      <c r="Q286" s="562"/>
      <c r="R286" s="562"/>
      <c r="S286" s="562"/>
      <c r="T286" s="562"/>
      <c r="U286" s="562"/>
      <c r="V286" s="563"/>
      <c r="W286" s="37" t="s">
        <v>69</v>
      </c>
      <c r="X286" s="543">
        <f>IFERROR(SUM(X284:X284),"0")</f>
        <v>0</v>
      </c>
      <c r="Y286" s="543">
        <f>IFERROR(SUM(Y284:Y284),"0")</f>
        <v>0</v>
      </c>
      <c r="Z286" s="37"/>
      <c r="AA286" s="544"/>
      <c r="AB286" s="544"/>
      <c r="AC286" s="544"/>
    </row>
    <row r="287" spans="1:68" ht="16.5" customHeight="1" x14ac:dyDescent="0.25">
      <c r="A287" s="558" t="s">
        <v>447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36"/>
      <c r="AB287" s="536"/>
      <c r="AC287" s="536"/>
    </row>
    <row r="288" spans="1:68" ht="14.25" customHeight="1" x14ac:dyDescent="0.25">
      <c r="A288" s="557" t="s">
        <v>99</v>
      </c>
      <c r="B288" s="554"/>
      <c r="C288" s="554"/>
      <c r="D288" s="554"/>
      <c r="E288" s="554"/>
      <c r="F288" s="554"/>
      <c r="G288" s="554"/>
      <c r="H288" s="554"/>
      <c r="I288" s="554"/>
      <c r="J288" s="554"/>
      <c r="K288" s="554"/>
      <c r="L288" s="554"/>
      <c r="M288" s="554"/>
      <c r="N288" s="554"/>
      <c r="O288" s="554"/>
      <c r="P288" s="554"/>
      <c r="Q288" s="554"/>
      <c r="R288" s="554"/>
      <c r="S288" s="554"/>
      <c r="T288" s="554"/>
      <c r="U288" s="554"/>
      <c r="V288" s="554"/>
      <c r="W288" s="554"/>
      <c r="X288" s="554"/>
      <c r="Y288" s="554"/>
      <c r="Z288" s="554"/>
      <c r="AA288" s="537"/>
      <c r="AB288" s="537"/>
      <c r="AC288" s="537"/>
    </row>
    <row r="289" spans="1:68" ht="27" customHeight="1" x14ac:dyDescent="0.25">
      <c r="A289" s="54" t="s">
        <v>448</v>
      </c>
      <c r="B289" s="54" t="s">
        <v>449</v>
      </c>
      <c r="C289" s="31">
        <v>4301012024</v>
      </c>
      <c r="D289" s="545">
        <v>4680115885615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69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450</v>
      </c>
      <c r="AG289" s="64"/>
      <c r="AJ289" s="68"/>
      <c r="AK289" s="68">
        <v>0</v>
      </c>
      <c r="BB289" s="33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451</v>
      </c>
      <c r="B290" s="54" t="s">
        <v>452</v>
      </c>
      <c r="C290" s="31">
        <v>4301011858</v>
      </c>
      <c r="D290" s="545">
        <v>4680115885646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69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3" t="s">
        <v>453</v>
      </c>
      <c r="AG290" s="64"/>
      <c r="AJ290" s="68"/>
      <c r="AK290" s="68">
        <v>0</v>
      </c>
      <c r="BB290" s="33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4301012016</v>
      </c>
      <c r="D291" s="545">
        <v>4680115885554</v>
      </c>
      <c r="E291" s="546"/>
      <c r="F291" s="540">
        <v>1.35</v>
      </c>
      <c r="G291" s="32">
        <v>8</v>
      </c>
      <c r="H291" s="540">
        <v>10.8</v>
      </c>
      <c r="I291" s="540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69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5" t="s">
        <v>456</v>
      </c>
      <c r="AG291" s="64"/>
      <c r="AJ291" s="68"/>
      <c r="AK291" s="68">
        <v>0</v>
      </c>
      <c r="BB291" s="336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4301011857</v>
      </c>
      <c r="D292" s="545">
        <v>4680115885622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69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7" t="s">
        <v>450</v>
      </c>
      <c r="AG292" s="64"/>
      <c r="AJ292" s="68"/>
      <c r="AK292" s="68">
        <v>0</v>
      </c>
      <c r="BB292" s="33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4301011859</v>
      </c>
      <c r="D293" s="545">
        <v>4680115885608</v>
      </c>
      <c r="E293" s="546"/>
      <c r="F293" s="540">
        <v>0.4</v>
      </c>
      <c r="G293" s="32">
        <v>10</v>
      </c>
      <c r="H293" s="540">
        <v>4</v>
      </c>
      <c r="I293" s="540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69</v>
      </c>
      <c r="X293" s="541">
        <v>0</v>
      </c>
      <c r="Y293" s="542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9" t="s">
        <v>461</v>
      </c>
      <c r="AG293" s="64"/>
      <c r="AJ293" s="68"/>
      <c r="AK293" s="68">
        <v>0</v>
      </c>
      <c r="BB293" s="34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3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55"/>
      <c r="P294" s="561" t="s">
        <v>71</v>
      </c>
      <c r="Q294" s="562"/>
      <c r="R294" s="562"/>
      <c r="S294" s="562"/>
      <c r="T294" s="562"/>
      <c r="U294" s="562"/>
      <c r="V294" s="563"/>
      <c r="W294" s="37" t="s">
        <v>72</v>
      </c>
      <c r="X294" s="543">
        <f>IFERROR(X289/H289,"0")+IFERROR(X290/H290,"0")+IFERROR(X291/H291,"0")+IFERROR(X292/H292,"0")+IFERROR(X293/H293,"0")</f>
        <v>0</v>
      </c>
      <c r="Y294" s="543">
        <f>IFERROR(Y289/H289,"0")+IFERROR(Y290/H290,"0")+IFERROR(Y291/H291,"0")+IFERROR(Y292/H292,"0")+IFERROR(Y293/H293,"0")</f>
        <v>0</v>
      </c>
      <c r="Z294" s="543">
        <f>IFERROR(IF(Z289="",0,Z289),"0")+IFERROR(IF(Z290="",0,Z290),"0")+IFERROR(IF(Z291="",0,Z291),"0")+IFERROR(IF(Z292="",0,Z292),"0")+IFERROR(IF(Z293="",0,Z293),"0")</f>
        <v>0</v>
      </c>
      <c r="AA294" s="544"/>
      <c r="AB294" s="544"/>
      <c r="AC294" s="544"/>
    </row>
    <row r="295" spans="1:68" x14ac:dyDescent="0.2">
      <c r="A295" s="554"/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5"/>
      <c r="P295" s="561" t="s">
        <v>71</v>
      </c>
      <c r="Q295" s="562"/>
      <c r="R295" s="562"/>
      <c r="S295" s="562"/>
      <c r="T295" s="562"/>
      <c r="U295" s="562"/>
      <c r="V295" s="563"/>
      <c r="W295" s="37" t="s">
        <v>69</v>
      </c>
      <c r="X295" s="543">
        <f>IFERROR(SUM(X289:X293),"0")</f>
        <v>0</v>
      </c>
      <c r="Y295" s="543">
        <f>IFERROR(SUM(Y289:Y293),"0")</f>
        <v>0</v>
      </c>
      <c r="Z295" s="37"/>
      <c r="AA295" s="544"/>
      <c r="AB295" s="544"/>
      <c r="AC295" s="544"/>
    </row>
    <row r="296" spans="1:68" ht="14.25" customHeight="1" x14ac:dyDescent="0.25">
      <c r="A296" s="557" t="s">
        <v>64</v>
      </c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4"/>
      <c r="P296" s="554"/>
      <c r="Q296" s="554"/>
      <c r="R296" s="554"/>
      <c r="S296" s="554"/>
      <c r="T296" s="554"/>
      <c r="U296" s="554"/>
      <c r="V296" s="554"/>
      <c r="W296" s="554"/>
      <c r="X296" s="554"/>
      <c r="Y296" s="554"/>
      <c r="Z296" s="554"/>
      <c r="AA296" s="537"/>
      <c r="AB296" s="537"/>
      <c r="AC296" s="537"/>
    </row>
    <row r="297" spans="1:68" ht="27" customHeight="1" x14ac:dyDescent="0.25">
      <c r="A297" s="54" t="s">
        <v>462</v>
      </c>
      <c r="B297" s="54" t="s">
        <v>463</v>
      </c>
      <c r="C297" s="31">
        <v>4301030878</v>
      </c>
      <c r="D297" s="545">
        <v>4607091387193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69</v>
      </c>
      <c r="X297" s="541">
        <v>0</v>
      </c>
      <c r="Y297" s="542">
        <f t="shared" ref="Y297:Y303" si="26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41" t="s">
        <v>464</v>
      </c>
      <c r="AG297" s="64"/>
      <c r="AJ297" s="68"/>
      <c r="AK297" s="68">
        <v>0</v>
      </c>
      <c r="BB297" s="342" t="s">
        <v>1</v>
      </c>
      <c r="BM297" s="64">
        <f t="shared" ref="BM297:BM303" si="27">IFERROR(X297*I297/H297,"0")</f>
        <v>0</v>
      </c>
      <c r="BN297" s="64">
        <f t="shared" ref="BN297:BN303" si="28">IFERROR(Y297*I297/H297,"0")</f>
        <v>0</v>
      </c>
      <c r="BO297" s="64">
        <f t="shared" ref="BO297:BO303" si="29">IFERROR(1/J297*(X297/H297),"0")</f>
        <v>0</v>
      </c>
      <c r="BP297" s="64">
        <f t="shared" ref="BP297:BP303" si="30">IFERROR(1/J297*(Y297/H297),"0")</f>
        <v>0</v>
      </c>
    </row>
    <row r="298" spans="1:68" ht="27" customHeight="1" x14ac:dyDescent="0.25">
      <c r="A298" s="54" t="s">
        <v>465</v>
      </c>
      <c r="B298" s="54" t="s">
        <v>466</v>
      </c>
      <c r="C298" s="31">
        <v>4301031153</v>
      </c>
      <c r="D298" s="545">
        <v>4607091387230</v>
      </c>
      <c r="E298" s="546"/>
      <c r="F298" s="540">
        <v>0.7</v>
      </c>
      <c r="G298" s="32">
        <v>6</v>
      </c>
      <c r="H298" s="540">
        <v>4.2</v>
      </c>
      <c r="I298" s="540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69</v>
      </c>
      <c r="X298" s="541">
        <v>0</v>
      </c>
      <c r="Y298" s="542">
        <f t="shared" si="26"/>
        <v>0</v>
      </c>
      <c r="Z298" s="36" t="str">
        <f>IFERROR(IF(Y298=0,"",ROUNDUP(Y298/H298,0)*0.00902),"")</f>
        <v/>
      </c>
      <c r="AA298" s="56"/>
      <c r="AB298" s="57"/>
      <c r="AC298" s="343" t="s">
        <v>467</v>
      </c>
      <c r="AG298" s="64"/>
      <c r="AJ298" s="68"/>
      <c r="AK298" s="68">
        <v>0</v>
      </c>
      <c r="BB298" s="344" t="s">
        <v>1</v>
      </c>
      <c r="BM298" s="64">
        <f t="shared" si="27"/>
        <v>0</v>
      </c>
      <c r="BN298" s="64">
        <f t="shared" si="28"/>
        <v>0</v>
      </c>
      <c r="BO298" s="64">
        <f t="shared" si="29"/>
        <v>0</v>
      </c>
      <c r="BP298" s="64">
        <f t="shared" si="30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4301031154</v>
      </c>
      <c r="D299" s="545">
        <v>4607091387292</v>
      </c>
      <c r="E299" s="546"/>
      <c r="F299" s="540">
        <v>0.73</v>
      </c>
      <c r="G299" s="32">
        <v>6</v>
      </c>
      <c r="H299" s="540">
        <v>4.38</v>
      </c>
      <c r="I299" s="540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69</v>
      </c>
      <c r="X299" s="541">
        <v>0</v>
      </c>
      <c r="Y299" s="542">
        <f t="shared" si="26"/>
        <v>0</v>
      </c>
      <c r="Z299" s="36" t="str">
        <f>IFERROR(IF(Y299=0,"",ROUNDUP(Y299/H299,0)*0.00902),"")</f>
        <v/>
      </c>
      <c r="AA299" s="56"/>
      <c r="AB299" s="57"/>
      <c r="AC299" s="345" t="s">
        <v>470</v>
      </c>
      <c r="AG299" s="64"/>
      <c r="AJ299" s="68"/>
      <c r="AK299" s="68">
        <v>0</v>
      </c>
      <c r="BB299" s="346" t="s">
        <v>1</v>
      </c>
      <c r="BM299" s="64">
        <f t="shared" si="27"/>
        <v>0</v>
      </c>
      <c r="BN299" s="64">
        <f t="shared" si="28"/>
        <v>0</v>
      </c>
      <c r="BO299" s="64">
        <f t="shared" si="29"/>
        <v>0</v>
      </c>
      <c r="BP299" s="64">
        <f t="shared" si="30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4301031152</v>
      </c>
      <c r="D300" s="545">
        <v>4607091387285</v>
      </c>
      <c r="E300" s="546"/>
      <c r="F300" s="540">
        <v>0.35</v>
      </c>
      <c r="G300" s="32">
        <v>6</v>
      </c>
      <c r="H300" s="540">
        <v>2.1</v>
      </c>
      <c r="I300" s="54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69</v>
      </c>
      <c r="X300" s="541">
        <v>0</v>
      </c>
      <c r="Y300" s="542">
        <f t="shared" si="26"/>
        <v>0</v>
      </c>
      <c r="Z300" s="36" t="str">
        <f>IFERROR(IF(Y300=0,"",ROUNDUP(Y300/H300,0)*0.00502),"")</f>
        <v/>
      </c>
      <c r="AA300" s="56"/>
      <c r="AB300" s="57"/>
      <c r="AC300" s="347" t="s">
        <v>467</v>
      </c>
      <c r="AG300" s="64"/>
      <c r="AJ300" s="68"/>
      <c r="AK300" s="68">
        <v>0</v>
      </c>
      <c r="BB300" s="348" t="s">
        <v>1</v>
      </c>
      <c r="BM300" s="64">
        <f t="shared" si="27"/>
        <v>0</v>
      </c>
      <c r="BN300" s="64">
        <f t="shared" si="28"/>
        <v>0</v>
      </c>
      <c r="BO300" s="64">
        <f t="shared" si="29"/>
        <v>0</v>
      </c>
      <c r="BP300" s="64">
        <f t="shared" si="30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4301031305</v>
      </c>
      <c r="D301" s="545">
        <v>4607091389845</v>
      </c>
      <c r="E301" s="546"/>
      <c r="F301" s="540">
        <v>0.35</v>
      </c>
      <c r="G301" s="32">
        <v>6</v>
      </c>
      <c r="H301" s="540">
        <v>2.1</v>
      </c>
      <c r="I301" s="54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69</v>
      </c>
      <c r="X301" s="541">
        <v>0</v>
      </c>
      <c r="Y301" s="542">
        <f t="shared" si="26"/>
        <v>0</v>
      </c>
      <c r="Z301" s="36" t="str">
        <f>IFERROR(IF(Y301=0,"",ROUNDUP(Y301/H301,0)*0.00502),"")</f>
        <v/>
      </c>
      <c r="AA301" s="56"/>
      <c r="AB301" s="57"/>
      <c r="AC301" s="349" t="s">
        <v>475</v>
      </c>
      <c r="AG301" s="64"/>
      <c r="AJ301" s="68"/>
      <c r="AK301" s="68">
        <v>0</v>
      </c>
      <c r="BB301" s="350" t="s">
        <v>1</v>
      </c>
      <c r="BM301" s="64">
        <f t="shared" si="27"/>
        <v>0</v>
      </c>
      <c r="BN301" s="64">
        <f t="shared" si="28"/>
        <v>0</v>
      </c>
      <c r="BO301" s="64">
        <f t="shared" si="29"/>
        <v>0</v>
      </c>
      <c r="BP301" s="64">
        <f t="shared" si="30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4301031306</v>
      </c>
      <c r="D302" s="545">
        <v>4680115882881</v>
      </c>
      <c r="E302" s="546"/>
      <c r="F302" s="540">
        <v>0.28000000000000003</v>
      </c>
      <c r="G302" s="32">
        <v>6</v>
      </c>
      <c r="H302" s="540">
        <v>1.68</v>
      </c>
      <c r="I302" s="54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69</v>
      </c>
      <c r="X302" s="541">
        <v>0</v>
      </c>
      <c r="Y302" s="542">
        <f t="shared" si="26"/>
        <v>0</v>
      </c>
      <c r="Z302" s="36" t="str">
        <f>IFERROR(IF(Y302=0,"",ROUNDUP(Y302/H302,0)*0.00502),"")</f>
        <v/>
      </c>
      <c r="AA302" s="56"/>
      <c r="AB302" s="57"/>
      <c r="AC302" s="351" t="s">
        <v>475</v>
      </c>
      <c r="AG302" s="64"/>
      <c r="AJ302" s="68"/>
      <c r="AK302" s="68">
        <v>0</v>
      </c>
      <c r="BB302" s="352" t="s">
        <v>1</v>
      </c>
      <c r="BM302" s="64">
        <f t="shared" si="27"/>
        <v>0</v>
      </c>
      <c r="BN302" s="64">
        <f t="shared" si="28"/>
        <v>0</v>
      </c>
      <c r="BO302" s="64">
        <f t="shared" si="29"/>
        <v>0</v>
      </c>
      <c r="BP302" s="64">
        <f t="shared" si="30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5">
        <v>4607091383836</v>
      </c>
      <c r="E303" s="546"/>
      <c r="F303" s="540">
        <v>0.3</v>
      </c>
      <c r="G303" s="32">
        <v>6</v>
      </c>
      <c r="H303" s="540">
        <v>1.8</v>
      </c>
      <c r="I303" s="54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69</v>
      </c>
      <c r="X303" s="541">
        <v>0</v>
      </c>
      <c r="Y303" s="542">
        <f t="shared" si="26"/>
        <v>0</v>
      </c>
      <c r="Z303" s="36" t="str">
        <f>IFERROR(IF(Y303=0,"",ROUNDUP(Y303/H303,0)*0.00651),"")</f>
        <v/>
      </c>
      <c r="AA303" s="56"/>
      <c r="AB303" s="57"/>
      <c r="AC303" s="353" t="s">
        <v>480</v>
      </c>
      <c r="AG303" s="64"/>
      <c r="AJ303" s="68"/>
      <c r="AK303" s="68">
        <v>0</v>
      </c>
      <c r="BB303" s="354" t="s">
        <v>1</v>
      </c>
      <c r="BM303" s="64">
        <f t="shared" si="27"/>
        <v>0</v>
      </c>
      <c r="BN303" s="64">
        <f t="shared" si="28"/>
        <v>0</v>
      </c>
      <c r="BO303" s="64">
        <f t="shared" si="29"/>
        <v>0</v>
      </c>
      <c r="BP303" s="64">
        <f t="shared" si="30"/>
        <v>0</v>
      </c>
    </row>
    <row r="304" spans="1:68" x14ac:dyDescent="0.2">
      <c r="A304" s="553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5"/>
      <c r="P304" s="561" t="s">
        <v>71</v>
      </c>
      <c r="Q304" s="562"/>
      <c r="R304" s="562"/>
      <c r="S304" s="562"/>
      <c r="T304" s="562"/>
      <c r="U304" s="562"/>
      <c r="V304" s="563"/>
      <c r="W304" s="37" t="s">
        <v>72</v>
      </c>
      <c r="X304" s="543">
        <f>IFERROR(X297/H297,"0")+IFERROR(X298/H298,"0")+IFERROR(X299/H299,"0")+IFERROR(X300/H300,"0")+IFERROR(X301/H301,"0")+IFERROR(X302/H302,"0")+IFERROR(X303/H303,"0")</f>
        <v>0</v>
      </c>
      <c r="Y304" s="543">
        <f>IFERROR(Y297/H297,"0")+IFERROR(Y298/H298,"0")+IFERROR(Y299/H299,"0")+IFERROR(Y300/H300,"0")+IFERROR(Y301/H301,"0")+IFERROR(Y302/H302,"0")+IFERROR(Y303/H303,"0")</f>
        <v>0</v>
      </c>
      <c r="Z304" s="5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4"/>
      <c r="AB304" s="544"/>
      <c r="AC304" s="544"/>
    </row>
    <row r="305" spans="1:68" x14ac:dyDescent="0.2">
      <c r="A305" s="554"/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5"/>
      <c r="P305" s="561" t="s">
        <v>71</v>
      </c>
      <c r="Q305" s="562"/>
      <c r="R305" s="562"/>
      <c r="S305" s="562"/>
      <c r="T305" s="562"/>
      <c r="U305" s="562"/>
      <c r="V305" s="563"/>
      <c r="W305" s="37" t="s">
        <v>69</v>
      </c>
      <c r="X305" s="543">
        <f>IFERROR(SUM(X297:X303),"0")</f>
        <v>0</v>
      </c>
      <c r="Y305" s="543">
        <f>IFERROR(SUM(Y297:Y303),"0")</f>
        <v>0</v>
      </c>
      <c r="Z305" s="37"/>
      <c r="AA305" s="544"/>
      <c r="AB305" s="544"/>
      <c r="AC305" s="544"/>
    </row>
    <row r="306" spans="1:68" ht="14.25" customHeight="1" x14ac:dyDescent="0.25">
      <c r="A306" s="557" t="s">
        <v>73</v>
      </c>
      <c r="B306" s="554"/>
      <c r="C306" s="554"/>
      <c r="D306" s="554"/>
      <c r="E306" s="554"/>
      <c r="F306" s="554"/>
      <c r="G306" s="554"/>
      <c r="H306" s="554"/>
      <c r="I306" s="554"/>
      <c r="J306" s="554"/>
      <c r="K306" s="554"/>
      <c r="L306" s="554"/>
      <c r="M306" s="554"/>
      <c r="N306" s="554"/>
      <c r="O306" s="554"/>
      <c r="P306" s="554"/>
      <c r="Q306" s="554"/>
      <c r="R306" s="554"/>
      <c r="S306" s="554"/>
      <c r="T306" s="554"/>
      <c r="U306" s="554"/>
      <c r="V306" s="554"/>
      <c r="W306" s="554"/>
      <c r="X306" s="554"/>
      <c r="Y306" s="554"/>
      <c r="Z306" s="554"/>
      <c r="AA306" s="537"/>
      <c r="AB306" s="537"/>
      <c r="AC306" s="537"/>
    </row>
    <row r="307" spans="1:68" ht="27" customHeight="1" x14ac:dyDescent="0.25">
      <c r="A307" s="54" t="s">
        <v>481</v>
      </c>
      <c r="B307" s="54" t="s">
        <v>482</v>
      </c>
      <c r="C307" s="31">
        <v>4301051100</v>
      </c>
      <c r="D307" s="545">
        <v>4607091387766</v>
      </c>
      <c r="E307" s="546"/>
      <c r="F307" s="540">
        <v>1.3</v>
      </c>
      <c r="G307" s="32">
        <v>6</v>
      </c>
      <c r="H307" s="540">
        <v>7.8</v>
      </c>
      <c r="I307" s="540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69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5" t="s">
        <v>483</v>
      </c>
      <c r="AG307" s="64"/>
      <c r="AJ307" s="68"/>
      <c r="AK307" s="68">
        <v>0</v>
      </c>
      <c r="BB307" s="356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484</v>
      </c>
      <c r="B308" s="54" t="s">
        <v>485</v>
      </c>
      <c r="C308" s="31">
        <v>4301051818</v>
      </c>
      <c r="D308" s="545">
        <v>4607091387957</v>
      </c>
      <c r="E308" s="546"/>
      <c r="F308" s="540">
        <v>1.3</v>
      </c>
      <c r="G308" s="32">
        <v>6</v>
      </c>
      <c r="H308" s="540">
        <v>7.8</v>
      </c>
      <c r="I308" s="540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69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486</v>
      </c>
      <c r="AG308" s="64"/>
      <c r="AJ308" s="68"/>
      <c r="AK308" s="68">
        <v>0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4301051819</v>
      </c>
      <c r="D309" s="545">
        <v>4607091387964</v>
      </c>
      <c r="E309" s="546"/>
      <c r="F309" s="540">
        <v>1.35</v>
      </c>
      <c r="G309" s="32">
        <v>6</v>
      </c>
      <c r="H309" s="540">
        <v>8.1</v>
      </c>
      <c r="I309" s="540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69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489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4301051734</v>
      </c>
      <c r="D310" s="545">
        <v>4680115884588</v>
      </c>
      <c r="E310" s="546"/>
      <c r="F310" s="540">
        <v>0.5</v>
      </c>
      <c r="G310" s="32">
        <v>6</v>
      </c>
      <c r="H310" s="540">
        <v>3</v>
      </c>
      <c r="I310" s="54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69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1" t="s">
        <v>492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4301051578</v>
      </c>
      <c r="D311" s="545">
        <v>4607091387513</v>
      </c>
      <c r="E311" s="546"/>
      <c r="F311" s="540">
        <v>0.45</v>
      </c>
      <c r="G311" s="32">
        <v>6</v>
      </c>
      <c r="H311" s="540">
        <v>2.7</v>
      </c>
      <c r="I311" s="540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69</v>
      </c>
      <c r="X311" s="541">
        <v>0</v>
      </c>
      <c r="Y311" s="54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495</v>
      </c>
      <c r="AG311" s="64"/>
      <c r="AJ311" s="68"/>
      <c r="AK311" s="68">
        <v>0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3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55"/>
      <c r="P312" s="561" t="s">
        <v>71</v>
      </c>
      <c r="Q312" s="562"/>
      <c r="R312" s="562"/>
      <c r="S312" s="562"/>
      <c r="T312" s="562"/>
      <c r="U312" s="562"/>
      <c r="V312" s="563"/>
      <c r="W312" s="37" t="s">
        <v>72</v>
      </c>
      <c r="X312" s="543">
        <f>IFERROR(X307/H307,"0")+IFERROR(X308/H308,"0")+IFERROR(X309/H309,"0")+IFERROR(X310/H310,"0")+IFERROR(X311/H311,"0")</f>
        <v>0</v>
      </c>
      <c r="Y312" s="543">
        <f>IFERROR(Y307/H307,"0")+IFERROR(Y308/H308,"0")+IFERROR(Y309/H309,"0")+IFERROR(Y310/H310,"0")+IFERROR(Y311/H311,"0")</f>
        <v>0</v>
      </c>
      <c r="Z312" s="543">
        <f>IFERROR(IF(Z307="",0,Z307),"0")+IFERROR(IF(Z308="",0,Z308),"0")+IFERROR(IF(Z309="",0,Z309),"0")+IFERROR(IF(Z310="",0,Z310),"0")+IFERROR(IF(Z311="",0,Z311),"0")</f>
        <v>0</v>
      </c>
      <c r="AA312" s="544"/>
      <c r="AB312" s="544"/>
      <c r="AC312" s="544"/>
    </row>
    <row r="313" spans="1:68" x14ac:dyDescent="0.2">
      <c r="A313" s="554"/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5"/>
      <c r="P313" s="561" t="s">
        <v>71</v>
      </c>
      <c r="Q313" s="562"/>
      <c r="R313" s="562"/>
      <c r="S313" s="562"/>
      <c r="T313" s="562"/>
      <c r="U313" s="562"/>
      <c r="V313" s="563"/>
      <c r="W313" s="37" t="s">
        <v>69</v>
      </c>
      <c r="X313" s="543">
        <f>IFERROR(SUM(X307:X311),"0")</f>
        <v>0</v>
      </c>
      <c r="Y313" s="543">
        <f>IFERROR(SUM(Y307:Y311),"0")</f>
        <v>0</v>
      </c>
      <c r="Z313" s="37"/>
      <c r="AA313" s="544"/>
      <c r="AB313" s="544"/>
      <c r="AC313" s="544"/>
    </row>
    <row r="314" spans="1:68" ht="14.25" customHeight="1" x14ac:dyDescent="0.25">
      <c r="A314" s="557" t="s">
        <v>165</v>
      </c>
      <c r="B314" s="554"/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554"/>
      <c r="P314" s="554"/>
      <c r="Q314" s="554"/>
      <c r="R314" s="554"/>
      <c r="S314" s="554"/>
      <c r="T314" s="554"/>
      <c r="U314" s="554"/>
      <c r="V314" s="554"/>
      <c r="W314" s="554"/>
      <c r="X314" s="554"/>
      <c r="Y314" s="554"/>
      <c r="Z314" s="554"/>
      <c r="AA314" s="537"/>
      <c r="AB314" s="537"/>
      <c r="AC314" s="537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5">
        <v>4607091380880</v>
      </c>
      <c r="E315" s="546"/>
      <c r="F315" s="540">
        <v>1.4</v>
      </c>
      <c r="G315" s="32">
        <v>6</v>
      </c>
      <c r="H315" s="540">
        <v>8.4</v>
      </c>
      <c r="I315" s="540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69</v>
      </c>
      <c r="X315" s="541">
        <v>201.6</v>
      </c>
      <c r="Y315" s="542">
        <f>IFERROR(IF(X315="",0,CEILING((X315/$H315),1)*$H315),"")</f>
        <v>201.60000000000002</v>
      </c>
      <c r="Z315" s="36">
        <f>IFERROR(IF(Y315=0,"",ROUNDUP(Y315/H315,0)*0.01898),"")</f>
        <v>0.45552000000000004</v>
      </c>
      <c r="AA315" s="56"/>
      <c r="AB315" s="57"/>
      <c r="AC315" s="365" t="s">
        <v>498</v>
      </c>
      <c r="AG315" s="64"/>
      <c r="AJ315" s="68" t="s">
        <v>106</v>
      </c>
      <c r="AK315" s="68">
        <v>67.2</v>
      </c>
      <c r="BB315" s="366" t="s">
        <v>1</v>
      </c>
      <c r="BM315" s="64">
        <f>IFERROR(X315*I315/H315,"0")</f>
        <v>214.05600000000001</v>
      </c>
      <c r="BN315" s="64">
        <f>IFERROR(Y315*I315/H315,"0")</f>
        <v>214.05600000000001</v>
      </c>
      <c r="BO315" s="64">
        <f>IFERROR(1/J315*(X315/H315),"0")</f>
        <v>0.375</v>
      </c>
      <c r="BP315" s="64">
        <f>IFERROR(1/J315*(Y315/H315),"0")</f>
        <v>0.375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5">
        <v>4607091384482</v>
      </c>
      <c r="E316" s="546"/>
      <c r="F316" s="540">
        <v>1.3</v>
      </c>
      <c r="G316" s="32">
        <v>6</v>
      </c>
      <c r="H316" s="540">
        <v>7.8</v>
      </c>
      <c r="I316" s="540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8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69</v>
      </c>
      <c r="X316" s="541">
        <v>187.2</v>
      </c>
      <c r="Y316" s="542">
        <f>IFERROR(IF(X316="",0,CEILING((X316/$H316),1)*$H316),"")</f>
        <v>187.2</v>
      </c>
      <c r="Z316" s="36">
        <f>IFERROR(IF(Y316=0,"",ROUNDUP(Y316/H316,0)*0.01898),"")</f>
        <v>0.45552000000000004</v>
      </c>
      <c r="AA316" s="56"/>
      <c r="AB316" s="57"/>
      <c r="AC316" s="367" t="s">
        <v>501</v>
      </c>
      <c r="AG316" s="64"/>
      <c r="AJ316" s="68" t="s">
        <v>106</v>
      </c>
      <c r="AK316" s="68">
        <v>62.4</v>
      </c>
      <c r="BB316" s="368" t="s">
        <v>1</v>
      </c>
      <c r="BM316" s="64">
        <f>IFERROR(X316*I316/H316,"0")</f>
        <v>199.65600000000001</v>
      </c>
      <c r="BN316" s="64">
        <f>IFERROR(Y316*I316/H316,"0")</f>
        <v>199.65600000000001</v>
      </c>
      <c r="BO316" s="64">
        <f>IFERROR(1/J316*(X316/H316),"0")</f>
        <v>0.375</v>
      </c>
      <c r="BP316" s="64">
        <f>IFERROR(1/J316*(Y316/H316),"0")</f>
        <v>0.375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5">
        <v>4607091380897</v>
      </c>
      <c r="E317" s="546"/>
      <c r="F317" s="540">
        <v>1.4</v>
      </c>
      <c r="G317" s="32">
        <v>6</v>
      </c>
      <c r="H317" s="540">
        <v>8.4</v>
      </c>
      <c r="I317" s="540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69</v>
      </c>
      <c r="X317" s="541">
        <v>67.2</v>
      </c>
      <c r="Y317" s="542">
        <f>IFERROR(IF(X317="",0,CEILING((X317/$H317),1)*$H317),"")</f>
        <v>67.2</v>
      </c>
      <c r="Z317" s="36">
        <f>IFERROR(IF(Y317=0,"",ROUNDUP(Y317/H317,0)*0.01898),"")</f>
        <v>0.15184</v>
      </c>
      <c r="AA317" s="56"/>
      <c r="AB317" s="57"/>
      <c r="AC317" s="369" t="s">
        <v>504</v>
      </c>
      <c r="AG317" s="64"/>
      <c r="AJ317" s="68" t="s">
        <v>106</v>
      </c>
      <c r="AK317" s="68">
        <v>67.2</v>
      </c>
      <c r="BB317" s="370" t="s">
        <v>1</v>
      </c>
      <c r="BM317" s="64">
        <f>IFERROR(X317*I317/H317,"0")</f>
        <v>71.352000000000004</v>
      </c>
      <c r="BN317" s="64">
        <f>IFERROR(Y317*I317/H317,"0")</f>
        <v>71.352000000000004</v>
      </c>
      <c r="BO317" s="64">
        <f>IFERROR(1/J317*(X317/H317),"0")</f>
        <v>0.125</v>
      </c>
      <c r="BP317" s="64">
        <f>IFERROR(1/J317*(Y317/H317),"0")</f>
        <v>0.125</v>
      </c>
    </row>
    <row r="318" spans="1:68" x14ac:dyDescent="0.2">
      <c r="A318" s="553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55"/>
      <c r="P318" s="561" t="s">
        <v>71</v>
      </c>
      <c r="Q318" s="562"/>
      <c r="R318" s="562"/>
      <c r="S318" s="562"/>
      <c r="T318" s="562"/>
      <c r="U318" s="562"/>
      <c r="V318" s="563"/>
      <c r="W318" s="37" t="s">
        <v>72</v>
      </c>
      <c r="X318" s="543">
        <f>IFERROR(X315/H315,"0")+IFERROR(X316/H316,"0")+IFERROR(X317/H317,"0")</f>
        <v>56</v>
      </c>
      <c r="Y318" s="543">
        <f>IFERROR(Y315/H315,"0")+IFERROR(Y316/H316,"0")+IFERROR(Y317/H317,"0")</f>
        <v>56</v>
      </c>
      <c r="Z318" s="543">
        <f>IFERROR(IF(Z315="",0,Z315),"0")+IFERROR(IF(Z316="",0,Z316),"0")+IFERROR(IF(Z317="",0,Z317),"0")</f>
        <v>1.06288</v>
      </c>
      <c r="AA318" s="544"/>
      <c r="AB318" s="544"/>
      <c r="AC318" s="544"/>
    </row>
    <row r="319" spans="1:68" x14ac:dyDescent="0.2">
      <c r="A319" s="554"/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5"/>
      <c r="P319" s="561" t="s">
        <v>71</v>
      </c>
      <c r="Q319" s="562"/>
      <c r="R319" s="562"/>
      <c r="S319" s="562"/>
      <c r="T319" s="562"/>
      <c r="U319" s="562"/>
      <c r="V319" s="563"/>
      <c r="W319" s="37" t="s">
        <v>69</v>
      </c>
      <c r="X319" s="543">
        <f>IFERROR(SUM(X315:X317),"0")</f>
        <v>455.99999999999994</v>
      </c>
      <c r="Y319" s="543">
        <f>IFERROR(SUM(Y315:Y317),"0")</f>
        <v>456</v>
      </c>
      <c r="Z319" s="37"/>
      <c r="AA319" s="544"/>
      <c r="AB319" s="544"/>
      <c r="AC319" s="544"/>
    </row>
    <row r="320" spans="1:68" ht="14.25" customHeight="1" x14ac:dyDescent="0.25">
      <c r="A320" s="557" t="s">
        <v>91</v>
      </c>
      <c r="B320" s="554"/>
      <c r="C320" s="554"/>
      <c r="D320" s="554"/>
      <c r="E320" s="554"/>
      <c r="F320" s="554"/>
      <c r="G320" s="554"/>
      <c r="H320" s="554"/>
      <c r="I320" s="554"/>
      <c r="J320" s="554"/>
      <c r="K320" s="554"/>
      <c r="L320" s="554"/>
      <c r="M320" s="554"/>
      <c r="N320" s="554"/>
      <c r="O320" s="554"/>
      <c r="P320" s="554"/>
      <c r="Q320" s="554"/>
      <c r="R320" s="554"/>
      <c r="S320" s="554"/>
      <c r="T320" s="554"/>
      <c r="U320" s="554"/>
      <c r="V320" s="554"/>
      <c r="W320" s="554"/>
      <c r="X320" s="554"/>
      <c r="Y320" s="554"/>
      <c r="Z320" s="554"/>
      <c r="AA320" s="537"/>
      <c r="AB320" s="537"/>
      <c r="AC320" s="537"/>
    </row>
    <row r="321" spans="1:68" ht="27" customHeight="1" x14ac:dyDescent="0.25">
      <c r="A321" s="54" t="s">
        <v>505</v>
      </c>
      <c r="B321" s="54" t="s">
        <v>506</v>
      </c>
      <c r="C321" s="31">
        <v>4301030235</v>
      </c>
      <c r="D321" s="545">
        <v>4607091388381</v>
      </c>
      <c r="E321" s="546"/>
      <c r="F321" s="540">
        <v>0.38</v>
      </c>
      <c r="G321" s="32">
        <v>8</v>
      </c>
      <c r="H321" s="540">
        <v>3.04</v>
      </c>
      <c r="I321" s="540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1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48"/>
      <c r="R321" s="548"/>
      <c r="S321" s="548"/>
      <c r="T321" s="549"/>
      <c r="U321" s="34"/>
      <c r="V321" s="34"/>
      <c r="W321" s="35" t="s">
        <v>69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507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4301030232</v>
      </c>
      <c r="D322" s="545">
        <v>4607091388374</v>
      </c>
      <c r="E322" s="546"/>
      <c r="F322" s="540">
        <v>0.38</v>
      </c>
      <c r="G322" s="32">
        <v>8</v>
      </c>
      <c r="H322" s="540">
        <v>3.04</v>
      </c>
      <c r="I322" s="540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0" t="s">
        <v>510</v>
      </c>
      <c r="Q322" s="548"/>
      <c r="R322" s="548"/>
      <c r="S322" s="548"/>
      <c r="T322" s="549"/>
      <c r="U322" s="34"/>
      <c r="V322" s="34"/>
      <c r="W322" s="35" t="s">
        <v>69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507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5">
        <v>4607091383102</v>
      </c>
      <c r="E323" s="546"/>
      <c r="F323" s="540">
        <v>0.17</v>
      </c>
      <c r="G323" s="32">
        <v>15</v>
      </c>
      <c r="H323" s="540">
        <v>2.5499999999999998</v>
      </c>
      <c r="I323" s="540">
        <v>2.9550000000000001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79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69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5" t="s">
        <v>513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5">
        <v>4607091388404</v>
      </c>
      <c r="E324" s="546"/>
      <c r="F324" s="540">
        <v>0.17</v>
      </c>
      <c r="G324" s="32">
        <v>15</v>
      </c>
      <c r="H324" s="540">
        <v>2.5499999999999998</v>
      </c>
      <c r="I324" s="540">
        <v>2.88</v>
      </c>
      <c r="J324" s="32">
        <v>182</v>
      </c>
      <c r="K324" s="32" t="s">
        <v>76</v>
      </c>
      <c r="L324" s="32" t="s">
        <v>208</v>
      </c>
      <c r="M324" s="33" t="s">
        <v>94</v>
      </c>
      <c r="N324" s="33"/>
      <c r="O324" s="32">
        <v>180</v>
      </c>
      <c r="P324" s="7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69</v>
      </c>
      <c r="X324" s="541">
        <v>0</v>
      </c>
      <c r="Y324" s="54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7" t="s">
        <v>507</v>
      </c>
      <c r="AG324" s="64"/>
      <c r="AJ324" s="68" t="s">
        <v>106</v>
      </c>
      <c r="AK324" s="68">
        <v>35.700000000000003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3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55"/>
      <c r="P325" s="561" t="s">
        <v>71</v>
      </c>
      <c r="Q325" s="562"/>
      <c r="R325" s="562"/>
      <c r="S325" s="562"/>
      <c r="T325" s="562"/>
      <c r="U325" s="562"/>
      <c r="V325" s="563"/>
      <c r="W325" s="37" t="s">
        <v>72</v>
      </c>
      <c r="X325" s="543">
        <f>IFERROR(X321/H321,"0")+IFERROR(X322/H322,"0")+IFERROR(X323/H323,"0")+IFERROR(X324/H324,"0")</f>
        <v>0</v>
      </c>
      <c r="Y325" s="543">
        <f>IFERROR(Y321/H321,"0")+IFERROR(Y322/H322,"0")+IFERROR(Y323/H323,"0")+IFERROR(Y324/H324,"0")</f>
        <v>0</v>
      </c>
      <c r="Z325" s="543">
        <f>IFERROR(IF(Z321="",0,Z321),"0")+IFERROR(IF(Z322="",0,Z322),"0")+IFERROR(IF(Z323="",0,Z323),"0")+IFERROR(IF(Z324="",0,Z324),"0")</f>
        <v>0</v>
      </c>
      <c r="AA325" s="544"/>
      <c r="AB325" s="544"/>
      <c r="AC325" s="544"/>
    </row>
    <row r="326" spans="1:68" x14ac:dyDescent="0.2">
      <c r="A326" s="554"/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5"/>
      <c r="P326" s="561" t="s">
        <v>71</v>
      </c>
      <c r="Q326" s="562"/>
      <c r="R326" s="562"/>
      <c r="S326" s="562"/>
      <c r="T326" s="562"/>
      <c r="U326" s="562"/>
      <c r="V326" s="563"/>
      <c r="W326" s="37" t="s">
        <v>69</v>
      </c>
      <c r="X326" s="543">
        <f>IFERROR(SUM(X321:X324),"0")</f>
        <v>0</v>
      </c>
      <c r="Y326" s="543">
        <f>IFERROR(SUM(Y321:Y324),"0")</f>
        <v>0</v>
      </c>
      <c r="Z326" s="37"/>
      <c r="AA326" s="544"/>
      <c r="AB326" s="544"/>
      <c r="AC326" s="544"/>
    </row>
    <row r="327" spans="1:68" ht="14.25" customHeight="1" x14ac:dyDescent="0.25">
      <c r="A327" s="557" t="s">
        <v>516</v>
      </c>
      <c r="B327" s="554"/>
      <c r="C327" s="554"/>
      <c r="D327" s="554"/>
      <c r="E327" s="554"/>
      <c r="F327" s="554"/>
      <c r="G327" s="554"/>
      <c r="H327" s="554"/>
      <c r="I327" s="554"/>
      <c r="J327" s="554"/>
      <c r="K327" s="554"/>
      <c r="L327" s="554"/>
      <c r="M327" s="554"/>
      <c r="N327" s="554"/>
      <c r="O327" s="554"/>
      <c r="P327" s="554"/>
      <c r="Q327" s="554"/>
      <c r="R327" s="554"/>
      <c r="S327" s="554"/>
      <c r="T327" s="554"/>
      <c r="U327" s="554"/>
      <c r="V327" s="554"/>
      <c r="W327" s="554"/>
      <c r="X327" s="554"/>
      <c r="Y327" s="554"/>
      <c r="Z327" s="554"/>
      <c r="AA327" s="537"/>
      <c r="AB327" s="537"/>
      <c r="AC327" s="537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5">
        <v>4680115881808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69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5">
        <v>4680115881822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69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1" t="s">
        <v>520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5">
        <v>4680115880016</v>
      </c>
      <c r="E330" s="546"/>
      <c r="F330" s="540">
        <v>0.1</v>
      </c>
      <c r="G330" s="32">
        <v>20</v>
      </c>
      <c r="H330" s="540">
        <v>2</v>
      </c>
      <c r="I330" s="540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69</v>
      </c>
      <c r="X330" s="541">
        <v>0</v>
      </c>
      <c r="Y330" s="54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3" t="s">
        <v>520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3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5"/>
      <c r="P331" s="561" t="s">
        <v>71</v>
      </c>
      <c r="Q331" s="562"/>
      <c r="R331" s="562"/>
      <c r="S331" s="562"/>
      <c r="T331" s="562"/>
      <c r="U331" s="562"/>
      <c r="V331" s="563"/>
      <c r="W331" s="37" t="s">
        <v>72</v>
      </c>
      <c r="X331" s="543">
        <f>IFERROR(X328/H328,"0")+IFERROR(X329/H329,"0")+IFERROR(X330/H330,"0")</f>
        <v>0</v>
      </c>
      <c r="Y331" s="543">
        <f>IFERROR(Y328/H328,"0")+IFERROR(Y329/H329,"0")+IFERROR(Y330/H330,"0")</f>
        <v>0</v>
      </c>
      <c r="Z331" s="543">
        <f>IFERROR(IF(Z328="",0,Z328),"0")+IFERROR(IF(Z329="",0,Z329),"0")+IFERROR(IF(Z330="",0,Z330),"0")</f>
        <v>0</v>
      </c>
      <c r="AA331" s="544"/>
      <c r="AB331" s="544"/>
      <c r="AC331" s="544"/>
    </row>
    <row r="332" spans="1:68" x14ac:dyDescent="0.2">
      <c r="A332" s="554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5"/>
      <c r="P332" s="561" t="s">
        <v>71</v>
      </c>
      <c r="Q332" s="562"/>
      <c r="R332" s="562"/>
      <c r="S332" s="562"/>
      <c r="T332" s="562"/>
      <c r="U332" s="562"/>
      <c r="V332" s="563"/>
      <c r="W332" s="37" t="s">
        <v>69</v>
      </c>
      <c r="X332" s="543">
        <f>IFERROR(SUM(X328:X330),"0")</f>
        <v>0</v>
      </c>
      <c r="Y332" s="543">
        <f>IFERROR(SUM(Y328:Y330),"0")</f>
        <v>0</v>
      </c>
      <c r="Z332" s="37"/>
      <c r="AA332" s="544"/>
      <c r="AB332" s="544"/>
      <c r="AC332" s="544"/>
    </row>
    <row r="333" spans="1:68" ht="16.5" customHeight="1" x14ac:dyDescent="0.25">
      <c r="A333" s="558" t="s">
        <v>525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36"/>
      <c r="AB333" s="536"/>
      <c r="AC333" s="536"/>
    </row>
    <row r="334" spans="1:68" ht="14.25" customHeight="1" x14ac:dyDescent="0.25">
      <c r="A334" s="557" t="s">
        <v>73</v>
      </c>
      <c r="B334" s="554"/>
      <c r="C334" s="554"/>
      <c r="D334" s="554"/>
      <c r="E334" s="554"/>
      <c r="F334" s="554"/>
      <c r="G334" s="554"/>
      <c r="H334" s="554"/>
      <c r="I334" s="554"/>
      <c r="J334" s="554"/>
      <c r="K334" s="554"/>
      <c r="L334" s="554"/>
      <c r="M334" s="554"/>
      <c r="N334" s="554"/>
      <c r="O334" s="554"/>
      <c r="P334" s="554"/>
      <c r="Q334" s="554"/>
      <c r="R334" s="554"/>
      <c r="S334" s="554"/>
      <c r="T334" s="554"/>
      <c r="U334" s="554"/>
      <c r="V334" s="554"/>
      <c r="W334" s="554"/>
      <c r="X334" s="554"/>
      <c r="Y334" s="554"/>
      <c r="Z334" s="554"/>
      <c r="AA334" s="537"/>
      <c r="AB334" s="537"/>
      <c r="AC334" s="537"/>
    </row>
    <row r="335" spans="1:68" ht="27" customHeight="1" x14ac:dyDescent="0.25">
      <c r="A335" s="54" t="s">
        <v>526</v>
      </c>
      <c r="B335" s="54" t="s">
        <v>527</v>
      </c>
      <c r="C335" s="31">
        <v>4301051489</v>
      </c>
      <c r="D335" s="545">
        <v>4607091387919</v>
      </c>
      <c r="E335" s="546"/>
      <c r="F335" s="540">
        <v>1.35</v>
      </c>
      <c r="G335" s="32">
        <v>6</v>
      </c>
      <c r="H335" s="540">
        <v>8.1</v>
      </c>
      <c r="I335" s="540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69</v>
      </c>
      <c r="X335" s="541">
        <v>64.8</v>
      </c>
      <c r="Y335" s="542">
        <f>IFERROR(IF(X335="",0,CEILING((X335/$H335),1)*$H335),"")</f>
        <v>64.8</v>
      </c>
      <c r="Z335" s="36">
        <f>IFERROR(IF(Y335=0,"",ROUNDUP(Y335/H335,0)*0.01898),"")</f>
        <v>0.15184</v>
      </c>
      <c r="AA335" s="56"/>
      <c r="AB335" s="57"/>
      <c r="AC335" s="385" t="s">
        <v>528</v>
      </c>
      <c r="AG335" s="64"/>
      <c r="AJ335" s="68" t="s">
        <v>106</v>
      </c>
      <c r="AK335" s="68">
        <v>64.8</v>
      </c>
      <c r="BB335" s="386" t="s">
        <v>1</v>
      </c>
      <c r="BM335" s="64">
        <f>IFERROR(X335*I335/H335,"0")</f>
        <v>68.951999999999998</v>
      </c>
      <c r="BN335" s="64">
        <f>IFERROR(Y335*I335/H335,"0")</f>
        <v>68.951999999999998</v>
      </c>
      <c r="BO335" s="64">
        <f>IFERROR(1/J335*(X335/H335),"0")</f>
        <v>0.125</v>
      </c>
      <c r="BP335" s="64">
        <f>IFERROR(1/J335*(Y335/H335),"0")</f>
        <v>0.125</v>
      </c>
    </row>
    <row r="336" spans="1:68" ht="27" customHeight="1" x14ac:dyDescent="0.25">
      <c r="A336" s="54" t="s">
        <v>529</v>
      </c>
      <c r="B336" s="54" t="s">
        <v>530</v>
      </c>
      <c r="C336" s="31">
        <v>4301051461</v>
      </c>
      <c r="D336" s="545">
        <v>4680115883604</v>
      </c>
      <c r="E336" s="546"/>
      <c r="F336" s="540">
        <v>0.35</v>
      </c>
      <c r="G336" s="32">
        <v>6</v>
      </c>
      <c r="H336" s="540">
        <v>2.1</v>
      </c>
      <c r="I336" s="54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69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7" t="s">
        <v>531</v>
      </c>
      <c r="AG336" s="64"/>
      <c r="AJ336" s="68"/>
      <c r="AK336" s="68">
        <v>0</v>
      </c>
      <c r="BB336" s="38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4301051864</v>
      </c>
      <c r="D337" s="545">
        <v>4680115883567</v>
      </c>
      <c r="E337" s="546"/>
      <c r="F337" s="540">
        <v>0.35</v>
      </c>
      <c r="G337" s="32">
        <v>6</v>
      </c>
      <c r="H337" s="540">
        <v>2.1</v>
      </c>
      <c r="I337" s="540">
        <v>2.34</v>
      </c>
      <c r="J337" s="32">
        <v>182</v>
      </c>
      <c r="K337" s="32" t="s">
        <v>76</v>
      </c>
      <c r="L337" s="32"/>
      <c r="M337" s="33" t="s">
        <v>84</v>
      </c>
      <c r="N337" s="33"/>
      <c r="O337" s="32">
        <v>40</v>
      </c>
      <c r="P337" s="6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69</v>
      </c>
      <c r="X337" s="541">
        <v>0</v>
      </c>
      <c r="Y337" s="5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9" t="s">
        <v>534</v>
      </c>
      <c r="AG337" s="64"/>
      <c r="AJ337" s="68"/>
      <c r="AK337" s="68">
        <v>0</v>
      </c>
      <c r="BB337" s="390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3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55"/>
      <c r="P338" s="561" t="s">
        <v>71</v>
      </c>
      <c r="Q338" s="562"/>
      <c r="R338" s="562"/>
      <c r="S338" s="562"/>
      <c r="T338" s="562"/>
      <c r="U338" s="562"/>
      <c r="V338" s="563"/>
      <c r="W338" s="37" t="s">
        <v>72</v>
      </c>
      <c r="X338" s="543">
        <f>IFERROR(X335/H335,"0")+IFERROR(X336/H336,"0")+IFERROR(X337/H337,"0")</f>
        <v>8</v>
      </c>
      <c r="Y338" s="543">
        <f>IFERROR(Y335/H335,"0")+IFERROR(Y336/H336,"0")+IFERROR(Y337/H337,"0")</f>
        <v>8</v>
      </c>
      <c r="Z338" s="543">
        <f>IFERROR(IF(Z335="",0,Z335),"0")+IFERROR(IF(Z336="",0,Z336),"0")+IFERROR(IF(Z337="",0,Z337),"0")</f>
        <v>0.15184</v>
      </c>
      <c r="AA338" s="544"/>
      <c r="AB338" s="544"/>
      <c r="AC338" s="544"/>
    </row>
    <row r="339" spans="1:68" x14ac:dyDescent="0.2">
      <c r="A339" s="554"/>
      <c r="B339" s="554"/>
      <c r="C339" s="554"/>
      <c r="D339" s="554"/>
      <c r="E339" s="554"/>
      <c r="F339" s="554"/>
      <c r="G339" s="554"/>
      <c r="H339" s="554"/>
      <c r="I339" s="554"/>
      <c r="J339" s="554"/>
      <c r="K339" s="554"/>
      <c r="L339" s="554"/>
      <c r="M339" s="554"/>
      <c r="N339" s="554"/>
      <c r="O339" s="555"/>
      <c r="P339" s="561" t="s">
        <v>71</v>
      </c>
      <c r="Q339" s="562"/>
      <c r="R339" s="562"/>
      <c r="S339" s="562"/>
      <c r="T339" s="562"/>
      <c r="U339" s="562"/>
      <c r="V339" s="563"/>
      <c r="W339" s="37" t="s">
        <v>69</v>
      </c>
      <c r="X339" s="543">
        <f>IFERROR(SUM(X335:X337),"0")</f>
        <v>64.8</v>
      </c>
      <c r="Y339" s="543">
        <f>IFERROR(SUM(Y335:Y337),"0")</f>
        <v>64.8</v>
      </c>
      <c r="Z339" s="37"/>
      <c r="AA339" s="544"/>
      <c r="AB339" s="544"/>
      <c r="AC339" s="544"/>
    </row>
    <row r="340" spans="1:68" ht="27.75" customHeight="1" x14ac:dyDescent="0.2">
      <c r="A340" s="639" t="s">
        <v>535</v>
      </c>
      <c r="B340" s="640"/>
      <c r="C340" s="640"/>
      <c r="D340" s="640"/>
      <c r="E340" s="640"/>
      <c r="F340" s="640"/>
      <c r="G340" s="640"/>
      <c r="H340" s="640"/>
      <c r="I340" s="640"/>
      <c r="J340" s="640"/>
      <c r="K340" s="640"/>
      <c r="L340" s="640"/>
      <c r="M340" s="640"/>
      <c r="N340" s="640"/>
      <c r="O340" s="640"/>
      <c r="P340" s="640"/>
      <c r="Q340" s="640"/>
      <c r="R340" s="640"/>
      <c r="S340" s="640"/>
      <c r="T340" s="640"/>
      <c r="U340" s="640"/>
      <c r="V340" s="640"/>
      <c r="W340" s="640"/>
      <c r="X340" s="640"/>
      <c r="Y340" s="640"/>
      <c r="Z340" s="640"/>
      <c r="AA340" s="48"/>
      <c r="AB340" s="48"/>
      <c r="AC340" s="48"/>
    </row>
    <row r="341" spans="1:68" ht="16.5" customHeight="1" x14ac:dyDescent="0.25">
      <c r="A341" s="558" t="s">
        <v>536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36"/>
      <c r="AB341" s="536"/>
      <c r="AC341" s="536"/>
    </row>
    <row r="342" spans="1:68" ht="14.25" customHeight="1" x14ac:dyDescent="0.25">
      <c r="A342" s="557" t="s">
        <v>99</v>
      </c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4"/>
      <c r="P342" s="554"/>
      <c r="Q342" s="554"/>
      <c r="R342" s="554"/>
      <c r="S342" s="554"/>
      <c r="T342" s="554"/>
      <c r="U342" s="554"/>
      <c r="V342" s="554"/>
      <c r="W342" s="554"/>
      <c r="X342" s="554"/>
      <c r="Y342" s="554"/>
      <c r="Z342" s="554"/>
      <c r="AA342" s="537"/>
      <c r="AB342" s="537"/>
      <c r="AC342" s="537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5">
        <v>4680115884847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69</v>
      </c>
      <c r="X343" s="541">
        <v>600</v>
      </c>
      <c r="Y343" s="542">
        <f t="shared" ref="Y343:Y349" si="31">IFERROR(IF(X343="",0,CEILING((X343/$H343),1)*$H343),"")</f>
        <v>600</v>
      </c>
      <c r="Z343" s="36">
        <f>IFERROR(IF(Y343=0,"",ROUNDUP(Y343/H343,0)*0.02175),"")</f>
        <v>0.86999999999999988</v>
      </c>
      <c r="AA343" s="56"/>
      <c r="AB343" s="57"/>
      <c r="AC343" s="391" t="s">
        <v>539</v>
      </c>
      <c r="AG343" s="64"/>
      <c r="AJ343" s="68" t="s">
        <v>106</v>
      </c>
      <c r="AK343" s="68">
        <v>120</v>
      </c>
      <c r="BB343" s="392" t="s">
        <v>1</v>
      </c>
      <c r="BM343" s="64">
        <f t="shared" ref="BM343:BM349" si="32">IFERROR(X343*I343/H343,"0")</f>
        <v>619.20000000000005</v>
      </c>
      <c r="BN343" s="64">
        <f t="shared" ref="BN343:BN349" si="33">IFERROR(Y343*I343/H343,"0")</f>
        <v>619.20000000000005</v>
      </c>
      <c r="BO343" s="64">
        <f t="shared" ref="BO343:BO349" si="34">IFERROR(1/J343*(X343/H343),"0")</f>
        <v>0.83333333333333326</v>
      </c>
      <c r="BP343" s="64">
        <f t="shared" ref="BP343:BP349" si="35">IFERROR(1/J343*(Y343/H343),"0")</f>
        <v>0.83333333333333326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5">
        <v>4680115884854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69</v>
      </c>
      <c r="X344" s="541">
        <v>480</v>
      </c>
      <c r="Y344" s="542">
        <f t="shared" si="31"/>
        <v>480</v>
      </c>
      <c r="Z344" s="36">
        <f>IFERROR(IF(Y344=0,"",ROUNDUP(Y344/H344,0)*0.02175),"")</f>
        <v>0.69599999999999995</v>
      </c>
      <c r="AA344" s="56"/>
      <c r="AB344" s="57"/>
      <c r="AC344" s="393" t="s">
        <v>542</v>
      </c>
      <c r="AG344" s="64"/>
      <c r="AJ344" s="68" t="s">
        <v>106</v>
      </c>
      <c r="AK344" s="68">
        <v>120</v>
      </c>
      <c r="BB344" s="394" t="s">
        <v>1</v>
      </c>
      <c r="BM344" s="64">
        <f t="shared" si="32"/>
        <v>495.36</v>
      </c>
      <c r="BN344" s="64">
        <f t="shared" si="33"/>
        <v>495.36</v>
      </c>
      <c r="BO344" s="64">
        <f t="shared" si="34"/>
        <v>0.66666666666666663</v>
      </c>
      <c r="BP344" s="64">
        <f t="shared" si="35"/>
        <v>0.66666666666666663</v>
      </c>
    </row>
    <row r="345" spans="1:68" ht="27" customHeight="1" x14ac:dyDescent="0.25">
      <c r="A345" s="54" t="s">
        <v>543</v>
      </c>
      <c r="B345" s="54" t="s">
        <v>544</v>
      </c>
      <c r="C345" s="31">
        <v>4301011832</v>
      </c>
      <c r="D345" s="545">
        <v>4607091383997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69</v>
      </c>
      <c r="X345" s="541">
        <v>0</v>
      </c>
      <c r="Y345" s="542">
        <f t="shared" si="31"/>
        <v>0</v>
      </c>
      <c r="Z345" s="36" t="str">
        <f>IFERROR(IF(Y345=0,"",ROUNDUP(Y345/H345,0)*0.02175),"")</f>
        <v/>
      </c>
      <c r="AA345" s="56"/>
      <c r="AB345" s="57"/>
      <c r="AC345" s="395" t="s">
        <v>545</v>
      </c>
      <c r="AG345" s="64"/>
      <c r="AJ345" s="68" t="s">
        <v>106</v>
      </c>
      <c r="AK345" s="68">
        <v>120</v>
      </c>
      <c r="BB345" s="396" t="s">
        <v>1</v>
      </c>
      <c r="BM345" s="64">
        <f t="shared" si="32"/>
        <v>0</v>
      </c>
      <c r="BN345" s="64">
        <f t="shared" si="33"/>
        <v>0</v>
      </c>
      <c r="BO345" s="64">
        <f t="shared" si="34"/>
        <v>0</v>
      </c>
      <c r="BP345" s="64">
        <f t="shared" si="35"/>
        <v>0</v>
      </c>
    </row>
    <row r="346" spans="1:68" ht="37.5" customHeight="1" x14ac:dyDescent="0.25">
      <c r="A346" s="54" t="s">
        <v>546</v>
      </c>
      <c r="B346" s="54" t="s">
        <v>547</v>
      </c>
      <c r="C346" s="31">
        <v>4301011867</v>
      </c>
      <c r="D346" s="545">
        <v>4680115884830</v>
      </c>
      <c r="E346" s="546"/>
      <c r="F346" s="540">
        <v>2.5</v>
      </c>
      <c r="G346" s="32">
        <v>6</v>
      </c>
      <c r="H346" s="540">
        <v>15</v>
      </c>
      <c r="I346" s="540">
        <v>15.48</v>
      </c>
      <c r="J346" s="32">
        <v>48</v>
      </c>
      <c r="K346" s="32" t="s">
        <v>102</v>
      </c>
      <c r="L346" s="32" t="s">
        <v>103</v>
      </c>
      <c r="M346" s="33" t="s">
        <v>68</v>
      </c>
      <c r="N346" s="33"/>
      <c r="O346" s="32">
        <v>60</v>
      </c>
      <c r="P346" s="7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69</v>
      </c>
      <c r="X346" s="541">
        <v>675</v>
      </c>
      <c r="Y346" s="542">
        <f t="shared" si="31"/>
        <v>675</v>
      </c>
      <c r="Z346" s="36">
        <f>IFERROR(IF(Y346=0,"",ROUNDUP(Y346/H346,0)*0.02175),"")</f>
        <v>0.9787499999999999</v>
      </c>
      <c r="AA346" s="56"/>
      <c r="AB346" s="57"/>
      <c r="AC346" s="397" t="s">
        <v>548</v>
      </c>
      <c r="AG346" s="64"/>
      <c r="AJ346" s="68" t="s">
        <v>106</v>
      </c>
      <c r="AK346" s="68">
        <v>120</v>
      </c>
      <c r="BB346" s="398" t="s">
        <v>1</v>
      </c>
      <c r="BM346" s="64">
        <f t="shared" si="32"/>
        <v>696.6</v>
      </c>
      <c r="BN346" s="64">
        <f t="shared" si="33"/>
        <v>696.6</v>
      </c>
      <c r="BO346" s="64">
        <f t="shared" si="34"/>
        <v>0.9375</v>
      </c>
      <c r="BP346" s="64">
        <f t="shared" si="35"/>
        <v>0.9375</v>
      </c>
    </row>
    <row r="347" spans="1:68" ht="27" customHeight="1" x14ac:dyDescent="0.25">
      <c r="A347" s="54" t="s">
        <v>549</v>
      </c>
      <c r="B347" s="54" t="s">
        <v>550</v>
      </c>
      <c r="C347" s="31">
        <v>4301011433</v>
      </c>
      <c r="D347" s="545">
        <v>4680115882638</v>
      </c>
      <c r="E347" s="546"/>
      <c r="F347" s="540">
        <v>0.4</v>
      </c>
      <c r="G347" s="32">
        <v>10</v>
      </c>
      <c r="H347" s="540">
        <v>4</v>
      </c>
      <c r="I347" s="540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1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69</v>
      </c>
      <c r="X347" s="541">
        <v>0</v>
      </c>
      <c r="Y347" s="542">
        <f t="shared" si="31"/>
        <v>0</v>
      </c>
      <c r="Z347" s="36" t="str">
        <f>IFERROR(IF(Y347=0,"",ROUNDUP(Y347/H347,0)*0.00902),"")</f>
        <v/>
      </c>
      <c r="AA347" s="56"/>
      <c r="AB347" s="57"/>
      <c r="AC347" s="399" t="s">
        <v>551</v>
      </c>
      <c r="AG347" s="64"/>
      <c r="AJ347" s="68"/>
      <c r="AK347" s="68">
        <v>0</v>
      </c>
      <c r="BB347" s="400" t="s">
        <v>1</v>
      </c>
      <c r="BM347" s="64">
        <f t="shared" si="32"/>
        <v>0</v>
      </c>
      <c r="BN347" s="64">
        <f t="shared" si="33"/>
        <v>0</v>
      </c>
      <c r="BO347" s="64">
        <f t="shared" si="34"/>
        <v>0</v>
      </c>
      <c r="BP347" s="64">
        <f t="shared" si="35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4301011952</v>
      </c>
      <c r="D348" s="545">
        <v>4680115884922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69</v>
      </c>
      <c r="X348" s="541">
        <v>0</v>
      </c>
      <c r="Y348" s="542">
        <f t="shared" si="31"/>
        <v>0</v>
      </c>
      <c r="Z348" s="36" t="str">
        <f>IFERROR(IF(Y348=0,"",ROUNDUP(Y348/H348,0)*0.00902),"")</f>
        <v/>
      </c>
      <c r="AA348" s="56"/>
      <c r="AB348" s="57"/>
      <c r="AC348" s="401" t="s">
        <v>542</v>
      </c>
      <c r="AG348" s="64"/>
      <c r="AJ348" s="68"/>
      <c r="AK348" s="68">
        <v>0</v>
      </c>
      <c r="BB348" s="402" t="s">
        <v>1</v>
      </c>
      <c r="BM348" s="64">
        <f t="shared" si="32"/>
        <v>0</v>
      </c>
      <c r="BN348" s="64">
        <f t="shared" si="33"/>
        <v>0</v>
      </c>
      <c r="BO348" s="64">
        <f t="shared" si="34"/>
        <v>0</v>
      </c>
      <c r="BP348" s="64">
        <f t="shared" si="35"/>
        <v>0</v>
      </c>
    </row>
    <row r="349" spans="1:68" ht="37.5" customHeight="1" x14ac:dyDescent="0.25">
      <c r="A349" s="54" t="s">
        <v>554</v>
      </c>
      <c r="B349" s="54" t="s">
        <v>555</v>
      </c>
      <c r="C349" s="31">
        <v>4301011868</v>
      </c>
      <c r="D349" s="545">
        <v>4680115884861</v>
      </c>
      <c r="E349" s="546"/>
      <c r="F349" s="540">
        <v>0.5</v>
      </c>
      <c r="G349" s="32">
        <v>10</v>
      </c>
      <c r="H349" s="540">
        <v>5</v>
      </c>
      <c r="I349" s="540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69</v>
      </c>
      <c r="X349" s="541">
        <v>0</v>
      </c>
      <c r="Y349" s="542">
        <f t="shared" si="31"/>
        <v>0</v>
      </c>
      <c r="Z349" s="36" t="str">
        <f>IFERROR(IF(Y349=0,"",ROUNDUP(Y349/H349,0)*0.00902),"")</f>
        <v/>
      </c>
      <c r="AA349" s="56"/>
      <c r="AB349" s="57"/>
      <c r="AC349" s="403" t="s">
        <v>548</v>
      </c>
      <c r="AG349" s="64"/>
      <c r="AJ349" s="68"/>
      <c r="AK349" s="68">
        <v>0</v>
      </c>
      <c r="BB349" s="404" t="s">
        <v>1</v>
      </c>
      <c r="BM349" s="64">
        <f t="shared" si="32"/>
        <v>0</v>
      </c>
      <c r="BN349" s="64">
        <f t="shared" si="33"/>
        <v>0</v>
      </c>
      <c r="BO349" s="64">
        <f t="shared" si="34"/>
        <v>0</v>
      </c>
      <c r="BP349" s="64">
        <f t="shared" si="35"/>
        <v>0</v>
      </c>
    </row>
    <row r="350" spans="1:68" x14ac:dyDescent="0.2">
      <c r="A350" s="553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55"/>
      <c r="P350" s="561" t="s">
        <v>71</v>
      </c>
      <c r="Q350" s="562"/>
      <c r="R350" s="562"/>
      <c r="S350" s="562"/>
      <c r="T350" s="562"/>
      <c r="U350" s="562"/>
      <c r="V350" s="563"/>
      <c r="W350" s="37" t="s">
        <v>72</v>
      </c>
      <c r="X350" s="543">
        <f>IFERROR(X343/H343,"0")+IFERROR(X344/H344,"0")+IFERROR(X345/H345,"0")+IFERROR(X346/H346,"0")+IFERROR(X347/H347,"0")+IFERROR(X348/H348,"0")+IFERROR(X349/H349,"0")</f>
        <v>117</v>
      </c>
      <c r="Y350" s="543">
        <f>IFERROR(Y343/H343,"0")+IFERROR(Y344/H344,"0")+IFERROR(Y345/H345,"0")+IFERROR(Y346/H346,"0")+IFERROR(Y347/H347,"0")+IFERROR(Y348/H348,"0")+IFERROR(Y349/H349,"0")</f>
        <v>117</v>
      </c>
      <c r="Z350" s="543">
        <f>IFERROR(IF(Z343="",0,Z343),"0")+IFERROR(IF(Z344="",0,Z344),"0")+IFERROR(IF(Z345="",0,Z345),"0")+IFERROR(IF(Z346="",0,Z346),"0")+IFERROR(IF(Z347="",0,Z347),"0")+IFERROR(IF(Z348="",0,Z348),"0")+IFERROR(IF(Z349="",0,Z349),"0")</f>
        <v>2.5447499999999996</v>
      </c>
      <c r="AA350" s="544"/>
      <c r="AB350" s="544"/>
      <c r="AC350" s="544"/>
    </row>
    <row r="351" spans="1:68" x14ac:dyDescent="0.2">
      <c r="A351" s="554"/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5"/>
      <c r="P351" s="561" t="s">
        <v>71</v>
      </c>
      <c r="Q351" s="562"/>
      <c r="R351" s="562"/>
      <c r="S351" s="562"/>
      <c r="T351" s="562"/>
      <c r="U351" s="562"/>
      <c r="V351" s="563"/>
      <c r="W351" s="37" t="s">
        <v>69</v>
      </c>
      <c r="X351" s="543">
        <f>IFERROR(SUM(X343:X349),"0")</f>
        <v>1755</v>
      </c>
      <c r="Y351" s="543">
        <f>IFERROR(SUM(Y343:Y349),"0")</f>
        <v>1755</v>
      </c>
      <c r="Z351" s="37"/>
      <c r="AA351" s="544"/>
      <c r="AB351" s="544"/>
      <c r="AC351" s="544"/>
    </row>
    <row r="352" spans="1:68" ht="14.25" customHeight="1" x14ac:dyDescent="0.25">
      <c r="A352" s="557" t="s">
        <v>135</v>
      </c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54"/>
      <c r="P352" s="554"/>
      <c r="Q352" s="554"/>
      <c r="R352" s="554"/>
      <c r="S352" s="554"/>
      <c r="T352" s="554"/>
      <c r="U352" s="554"/>
      <c r="V352" s="554"/>
      <c r="W352" s="554"/>
      <c r="X352" s="554"/>
      <c r="Y352" s="554"/>
      <c r="Z352" s="554"/>
      <c r="AA352" s="537"/>
      <c r="AB352" s="537"/>
      <c r="AC352" s="537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5">
        <v>4607091383980</v>
      </c>
      <c r="E353" s="546"/>
      <c r="F353" s="540">
        <v>2.5</v>
      </c>
      <c r="G353" s="32">
        <v>6</v>
      </c>
      <c r="H353" s="540">
        <v>15</v>
      </c>
      <c r="I353" s="540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69</v>
      </c>
      <c r="X353" s="541">
        <v>600</v>
      </c>
      <c r="Y353" s="542">
        <f>IFERROR(IF(X353="",0,CEILING((X353/$H353),1)*$H353),"")</f>
        <v>600</v>
      </c>
      <c r="Z353" s="36">
        <f>IFERROR(IF(Y353=0,"",ROUNDUP(Y353/H353,0)*0.02175),"")</f>
        <v>0.86999999999999988</v>
      </c>
      <c r="AA353" s="56"/>
      <c r="AB353" s="57"/>
      <c r="AC353" s="405" t="s">
        <v>558</v>
      </c>
      <c r="AG353" s="64"/>
      <c r="AJ353" s="68" t="s">
        <v>106</v>
      </c>
      <c r="AK353" s="68">
        <v>120</v>
      </c>
      <c r="BB353" s="406" t="s">
        <v>1</v>
      </c>
      <c r="BM353" s="64">
        <f>IFERROR(X353*I353/H353,"0")</f>
        <v>619.20000000000005</v>
      </c>
      <c r="BN353" s="64">
        <f>IFERROR(Y353*I353/H353,"0")</f>
        <v>619.20000000000005</v>
      </c>
      <c r="BO353" s="64">
        <f>IFERROR(1/J353*(X353/H353),"0")</f>
        <v>0.83333333333333326</v>
      </c>
      <c r="BP353" s="64">
        <f>IFERROR(1/J353*(Y353/H353),"0")</f>
        <v>0.83333333333333326</v>
      </c>
    </row>
    <row r="354" spans="1:68" ht="16.5" customHeight="1" x14ac:dyDescent="0.25">
      <c r="A354" s="54" t="s">
        <v>559</v>
      </c>
      <c r="B354" s="54" t="s">
        <v>560</v>
      </c>
      <c r="C354" s="31">
        <v>4301020179</v>
      </c>
      <c r="D354" s="545">
        <v>4607091384178</v>
      </c>
      <c r="E354" s="546"/>
      <c r="F354" s="540">
        <v>0.4</v>
      </c>
      <c r="G354" s="32">
        <v>10</v>
      </c>
      <c r="H354" s="540">
        <v>4</v>
      </c>
      <c r="I354" s="540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69</v>
      </c>
      <c r="X354" s="541">
        <v>0</v>
      </c>
      <c r="Y354" s="54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7" t="s">
        <v>558</v>
      </c>
      <c r="AG354" s="64"/>
      <c r="AJ354" s="68"/>
      <c r="AK354" s="68">
        <v>0</v>
      </c>
      <c r="BB354" s="40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3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5"/>
      <c r="P355" s="561" t="s">
        <v>71</v>
      </c>
      <c r="Q355" s="562"/>
      <c r="R355" s="562"/>
      <c r="S355" s="562"/>
      <c r="T355" s="562"/>
      <c r="U355" s="562"/>
      <c r="V355" s="563"/>
      <c r="W355" s="37" t="s">
        <v>72</v>
      </c>
      <c r="X355" s="543">
        <f>IFERROR(X353/H353,"0")+IFERROR(X354/H354,"0")</f>
        <v>40</v>
      </c>
      <c r="Y355" s="543">
        <f>IFERROR(Y353/H353,"0")+IFERROR(Y354/H354,"0")</f>
        <v>40</v>
      </c>
      <c r="Z355" s="543">
        <f>IFERROR(IF(Z353="",0,Z353),"0")+IFERROR(IF(Z354="",0,Z354),"0")</f>
        <v>0.86999999999999988</v>
      </c>
      <c r="AA355" s="544"/>
      <c r="AB355" s="544"/>
      <c r="AC355" s="544"/>
    </row>
    <row r="356" spans="1:68" x14ac:dyDescent="0.2">
      <c r="A356" s="554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5"/>
      <c r="P356" s="561" t="s">
        <v>71</v>
      </c>
      <c r="Q356" s="562"/>
      <c r="R356" s="562"/>
      <c r="S356" s="562"/>
      <c r="T356" s="562"/>
      <c r="U356" s="562"/>
      <c r="V356" s="563"/>
      <c r="W356" s="37" t="s">
        <v>69</v>
      </c>
      <c r="X356" s="543">
        <f>IFERROR(SUM(X353:X354),"0")</f>
        <v>600</v>
      </c>
      <c r="Y356" s="543">
        <f>IFERROR(SUM(Y353:Y354),"0")</f>
        <v>600</v>
      </c>
      <c r="Z356" s="37"/>
      <c r="AA356" s="544"/>
      <c r="AB356" s="544"/>
      <c r="AC356" s="544"/>
    </row>
    <row r="357" spans="1:68" ht="14.25" customHeight="1" x14ac:dyDescent="0.25">
      <c r="A357" s="557" t="s">
        <v>73</v>
      </c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54"/>
      <c r="P357" s="554"/>
      <c r="Q357" s="554"/>
      <c r="R357" s="554"/>
      <c r="S357" s="554"/>
      <c r="T357" s="554"/>
      <c r="U357" s="554"/>
      <c r="V357" s="554"/>
      <c r="W357" s="554"/>
      <c r="X357" s="554"/>
      <c r="Y357" s="554"/>
      <c r="Z357" s="554"/>
      <c r="AA357" s="537"/>
      <c r="AB357" s="537"/>
      <c r="AC357" s="537"/>
    </row>
    <row r="358" spans="1:68" ht="27" customHeight="1" x14ac:dyDescent="0.25">
      <c r="A358" s="54" t="s">
        <v>561</v>
      </c>
      <c r="B358" s="54" t="s">
        <v>562</v>
      </c>
      <c r="C358" s="31">
        <v>4301051903</v>
      </c>
      <c r="D358" s="545">
        <v>4607091383928</v>
      </c>
      <c r="E358" s="546"/>
      <c r="F358" s="540">
        <v>1.5</v>
      </c>
      <c r="G358" s="32">
        <v>6</v>
      </c>
      <c r="H358" s="540">
        <v>9</v>
      </c>
      <c r="I358" s="540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7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69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9" t="s">
        <v>563</v>
      </c>
      <c r="AG358" s="64"/>
      <c r="AJ358" s="68"/>
      <c r="AK358" s="68">
        <v>0</v>
      </c>
      <c r="BB358" s="41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5">
        <v>4607091384260</v>
      </c>
      <c r="E359" s="546"/>
      <c r="F359" s="540">
        <v>1.5</v>
      </c>
      <c r="G359" s="32">
        <v>6</v>
      </c>
      <c r="H359" s="540">
        <v>9</v>
      </c>
      <c r="I359" s="540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69</v>
      </c>
      <c r="X359" s="541">
        <v>0</v>
      </c>
      <c r="Y359" s="5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1" t="s">
        <v>566</v>
      </c>
      <c r="AG359" s="64"/>
      <c r="AJ359" s="68"/>
      <c r="AK359" s="68">
        <v>0</v>
      </c>
      <c r="BB359" s="41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3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5"/>
      <c r="P360" s="561" t="s">
        <v>71</v>
      </c>
      <c r="Q360" s="562"/>
      <c r="R360" s="562"/>
      <c r="S360" s="562"/>
      <c r="T360" s="562"/>
      <c r="U360" s="562"/>
      <c r="V360" s="563"/>
      <c r="W360" s="37" t="s">
        <v>72</v>
      </c>
      <c r="X360" s="543">
        <f>IFERROR(X358/H358,"0")+IFERROR(X359/H359,"0")</f>
        <v>0</v>
      </c>
      <c r="Y360" s="543">
        <f>IFERROR(Y358/H358,"0")+IFERROR(Y359/H359,"0")</f>
        <v>0</v>
      </c>
      <c r="Z360" s="543">
        <f>IFERROR(IF(Z358="",0,Z358),"0")+IFERROR(IF(Z359="",0,Z359),"0")</f>
        <v>0</v>
      </c>
      <c r="AA360" s="544"/>
      <c r="AB360" s="544"/>
      <c r="AC360" s="544"/>
    </row>
    <row r="361" spans="1:68" x14ac:dyDescent="0.2">
      <c r="A361" s="554"/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5"/>
      <c r="P361" s="561" t="s">
        <v>71</v>
      </c>
      <c r="Q361" s="562"/>
      <c r="R361" s="562"/>
      <c r="S361" s="562"/>
      <c r="T361" s="562"/>
      <c r="U361" s="562"/>
      <c r="V361" s="563"/>
      <c r="W361" s="37" t="s">
        <v>69</v>
      </c>
      <c r="X361" s="543">
        <f>IFERROR(SUM(X358:X359),"0")</f>
        <v>0</v>
      </c>
      <c r="Y361" s="543">
        <f>IFERROR(SUM(Y358:Y359),"0")</f>
        <v>0</v>
      </c>
      <c r="Z361" s="37"/>
      <c r="AA361" s="544"/>
      <c r="AB361" s="544"/>
      <c r="AC361" s="544"/>
    </row>
    <row r="362" spans="1:68" ht="14.25" customHeight="1" x14ac:dyDescent="0.25">
      <c r="A362" s="557" t="s">
        <v>165</v>
      </c>
      <c r="B362" s="554"/>
      <c r="C362" s="554"/>
      <c r="D362" s="554"/>
      <c r="E362" s="554"/>
      <c r="F362" s="554"/>
      <c r="G362" s="554"/>
      <c r="H362" s="554"/>
      <c r="I362" s="554"/>
      <c r="J362" s="554"/>
      <c r="K362" s="554"/>
      <c r="L362" s="554"/>
      <c r="M362" s="554"/>
      <c r="N362" s="554"/>
      <c r="O362" s="554"/>
      <c r="P362" s="554"/>
      <c r="Q362" s="554"/>
      <c r="R362" s="554"/>
      <c r="S362" s="554"/>
      <c r="T362" s="554"/>
      <c r="U362" s="554"/>
      <c r="V362" s="554"/>
      <c r="W362" s="554"/>
      <c r="X362" s="554"/>
      <c r="Y362" s="554"/>
      <c r="Z362" s="554"/>
      <c r="AA362" s="537"/>
      <c r="AB362" s="537"/>
      <c r="AC362" s="537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5">
        <v>4607091384673</v>
      </c>
      <c r="E363" s="546"/>
      <c r="F363" s="540">
        <v>1.5</v>
      </c>
      <c r="G363" s="32">
        <v>6</v>
      </c>
      <c r="H363" s="540">
        <v>9</v>
      </c>
      <c r="I363" s="540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4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48"/>
      <c r="R363" s="548"/>
      <c r="S363" s="548"/>
      <c r="T363" s="549"/>
      <c r="U363" s="34"/>
      <c r="V363" s="34"/>
      <c r="W363" s="35" t="s">
        <v>69</v>
      </c>
      <c r="X363" s="541">
        <v>144</v>
      </c>
      <c r="Y363" s="542">
        <f>IFERROR(IF(X363="",0,CEILING((X363/$H363),1)*$H363),"")</f>
        <v>144</v>
      </c>
      <c r="Z363" s="36">
        <f>IFERROR(IF(Y363=0,"",ROUNDUP(Y363/H363,0)*0.01898),"")</f>
        <v>0.30368000000000001</v>
      </c>
      <c r="AA363" s="56"/>
      <c r="AB363" s="57"/>
      <c r="AC363" s="413" t="s">
        <v>569</v>
      </c>
      <c r="AG363" s="64"/>
      <c r="AJ363" s="68"/>
      <c r="AK363" s="68">
        <v>0</v>
      </c>
      <c r="BB363" s="414" t="s">
        <v>1</v>
      </c>
      <c r="BM363" s="64">
        <f>IFERROR(X363*I363/H363,"0")</f>
        <v>152.304</v>
      </c>
      <c r="BN363" s="64">
        <f>IFERROR(Y363*I363/H363,"0")</f>
        <v>152.304</v>
      </c>
      <c r="BO363" s="64">
        <f>IFERROR(1/J363*(X363/H363),"0")</f>
        <v>0.25</v>
      </c>
      <c r="BP363" s="64">
        <f>IFERROR(1/J363*(Y363/H363),"0")</f>
        <v>0.25</v>
      </c>
    </row>
    <row r="364" spans="1:68" x14ac:dyDescent="0.2">
      <c r="A364" s="553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55"/>
      <c r="P364" s="561" t="s">
        <v>71</v>
      </c>
      <c r="Q364" s="562"/>
      <c r="R364" s="562"/>
      <c r="S364" s="562"/>
      <c r="T364" s="562"/>
      <c r="U364" s="562"/>
      <c r="V364" s="563"/>
      <c r="W364" s="37" t="s">
        <v>72</v>
      </c>
      <c r="X364" s="543">
        <f>IFERROR(X363/H363,"0")</f>
        <v>16</v>
      </c>
      <c r="Y364" s="543">
        <f>IFERROR(Y363/H363,"0")</f>
        <v>16</v>
      </c>
      <c r="Z364" s="543">
        <f>IFERROR(IF(Z363="",0,Z363),"0")</f>
        <v>0.30368000000000001</v>
      </c>
      <c r="AA364" s="544"/>
      <c r="AB364" s="544"/>
      <c r="AC364" s="544"/>
    </row>
    <row r="365" spans="1:68" x14ac:dyDescent="0.2">
      <c r="A365" s="554"/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5"/>
      <c r="P365" s="561" t="s">
        <v>71</v>
      </c>
      <c r="Q365" s="562"/>
      <c r="R365" s="562"/>
      <c r="S365" s="562"/>
      <c r="T365" s="562"/>
      <c r="U365" s="562"/>
      <c r="V365" s="563"/>
      <c r="W365" s="37" t="s">
        <v>69</v>
      </c>
      <c r="X365" s="543">
        <f>IFERROR(SUM(X363:X363),"0")</f>
        <v>144</v>
      </c>
      <c r="Y365" s="543">
        <f>IFERROR(SUM(Y363:Y363),"0")</f>
        <v>144</v>
      </c>
      <c r="Z365" s="37"/>
      <c r="AA365" s="544"/>
      <c r="AB365" s="544"/>
      <c r="AC365" s="544"/>
    </row>
    <row r="366" spans="1:68" ht="16.5" customHeight="1" x14ac:dyDescent="0.25">
      <c r="A366" s="558" t="s">
        <v>570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36"/>
      <c r="AB366" s="536"/>
      <c r="AC366" s="536"/>
    </row>
    <row r="367" spans="1:68" ht="14.25" customHeight="1" x14ac:dyDescent="0.25">
      <c r="A367" s="557" t="s">
        <v>99</v>
      </c>
      <c r="B367" s="554"/>
      <c r="C367" s="554"/>
      <c r="D367" s="554"/>
      <c r="E367" s="554"/>
      <c r="F367" s="554"/>
      <c r="G367" s="554"/>
      <c r="H367" s="554"/>
      <c r="I367" s="554"/>
      <c r="J367" s="554"/>
      <c r="K367" s="554"/>
      <c r="L367" s="554"/>
      <c r="M367" s="554"/>
      <c r="N367" s="554"/>
      <c r="O367" s="554"/>
      <c r="P367" s="554"/>
      <c r="Q367" s="554"/>
      <c r="R367" s="554"/>
      <c r="S367" s="554"/>
      <c r="T367" s="554"/>
      <c r="U367" s="554"/>
      <c r="V367" s="554"/>
      <c r="W367" s="554"/>
      <c r="X367" s="554"/>
      <c r="Y367" s="554"/>
      <c r="Z367" s="554"/>
      <c r="AA367" s="537"/>
      <c r="AB367" s="537"/>
      <c r="AC367" s="537"/>
    </row>
    <row r="368" spans="1:68" ht="37.5" customHeight="1" x14ac:dyDescent="0.25">
      <c r="A368" s="54" t="s">
        <v>571</v>
      </c>
      <c r="B368" s="54" t="s">
        <v>572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69</v>
      </c>
      <c r="X368" s="541">
        <v>360</v>
      </c>
      <c r="Y368" s="542">
        <f>IFERROR(IF(X368="",0,CEILING((X368/$H368),1)*$H368),"")</f>
        <v>360</v>
      </c>
      <c r="Z368" s="36">
        <f>IFERROR(IF(Y368=0,"",ROUNDUP(Y368/H368,0)*0.01898),"")</f>
        <v>0.56940000000000002</v>
      </c>
      <c r="AA368" s="56"/>
      <c r="AB368" s="57"/>
      <c r="AC368" s="415" t="s">
        <v>573</v>
      </c>
      <c r="AG368" s="64"/>
      <c r="AJ368" s="68"/>
      <c r="AK368" s="68">
        <v>0</v>
      </c>
      <c r="BB368" s="416" t="s">
        <v>1</v>
      </c>
      <c r="BM368" s="64">
        <f>IFERROR(X368*I368/H368,"0")</f>
        <v>373.05</v>
      </c>
      <c r="BN368" s="64">
        <f>IFERROR(Y368*I368/H368,"0")</f>
        <v>373.05</v>
      </c>
      <c r="BO368" s="64">
        <f>IFERROR(1/J368*(X368/H368),"0")</f>
        <v>0.46875</v>
      </c>
      <c r="BP368" s="64">
        <f>IFERROR(1/J368*(Y368/H368),"0")</f>
        <v>0.46875</v>
      </c>
    </row>
    <row r="369" spans="1:68" ht="37.5" customHeight="1" x14ac:dyDescent="0.25">
      <c r="A369" s="54" t="s">
        <v>574</v>
      </c>
      <c r="B369" s="54" t="s">
        <v>575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69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7" t="s">
        <v>573</v>
      </c>
      <c r="AG369" s="64"/>
      <c r="AJ369" s="68"/>
      <c r="AK369" s="68">
        <v>0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3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55"/>
      <c r="P370" s="561" t="s">
        <v>71</v>
      </c>
      <c r="Q370" s="562"/>
      <c r="R370" s="562"/>
      <c r="S370" s="562"/>
      <c r="T370" s="562"/>
      <c r="U370" s="562"/>
      <c r="V370" s="563"/>
      <c r="W370" s="37" t="s">
        <v>72</v>
      </c>
      <c r="X370" s="543">
        <f>IFERROR(X368/H368,"0")+IFERROR(X369/H369,"0")</f>
        <v>30</v>
      </c>
      <c r="Y370" s="543">
        <f>IFERROR(Y368/H368,"0")+IFERROR(Y369/H369,"0")</f>
        <v>30</v>
      </c>
      <c r="Z370" s="543">
        <f>IFERROR(IF(Z368="",0,Z368),"0")+IFERROR(IF(Z369="",0,Z369),"0")</f>
        <v>0.56940000000000002</v>
      </c>
      <c r="AA370" s="544"/>
      <c r="AB370" s="544"/>
      <c r="AC370" s="544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1" t="s">
        <v>71</v>
      </c>
      <c r="Q371" s="562"/>
      <c r="R371" s="562"/>
      <c r="S371" s="562"/>
      <c r="T371" s="562"/>
      <c r="U371" s="562"/>
      <c r="V371" s="563"/>
      <c r="W371" s="37" t="s">
        <v>69</v>
      </c>
      <c r="X371" s="543">
        <f>IFERROR(SUM(X368:X369),"0")</f>
        <v>360</v>
      </c>
      <c r="Y371" s="543">
        <f>IFERROR(SUM(Y368:Y369),"0")</f>
        <v>360</v>
      </c>
      <c r="Z371" s="37"/>
      <c r="AA371" s="544"/>
      <c r="AB371" s="544"/>
      <c r="AC371" s="544"/>
    </row>
    <row r="372" spans="1:68" ht="14.25" customHeight="1" x14ac:dyDescent="0.25">
      <c r="A372" s="557" t="s">
        <v>64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37"/>
      <c r="AB372" s="537"/>
      <c r="AC372" s="537"/>
    </row>
    <row r="373" spans="1:68" ht="27" customHeight="1" x14ac:dyDescent="0.25">
      <c r="A373" s="54" t="s">
        <v>576</v>
      </c>
      <c r="B373" s="54" t="s">
        <v>577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69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9" t="s">
        <v>578</v>
      </c>
      <c r="AG373" s="64"/>
      <c r="AJ373" s="68"/>
      <c r="AK373" s="68">
        <v>0</v>
      </c>
      <c r="BB373" s="42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576</v>
      </c>
      <c r="B374" s="54" t="s">
        <v>579</v>
      </c>
      <c r="C374" s="31">
        <v>4301031457</v>
      </c>
      <c r="D374" s="545">
        <v>4607091384802</v>
      </c>
      <c r="E374" s="546"/>
      <c r="F374" s="540">
        <v>0.7</v>
      </c>
      <c r="G374" s="32">
        <v>6</v>
      </c>
      <c r="H374" s="540">
        <v>4.2</v>
      </c>
      <c r="I374" s="540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09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48"/>
      <c r="R374" s="548"/>
      <c r="S374" s="548"/>
      <c r="T374" s="549"/>
      <c r="U374" s="34"/>
      <c r="V374" s="34"/>
      <c r="W374" s="35" t="s">
        <v>69</v>
      </c>
      <c r="X374" s="541">
        <v>0</v>
      </c>
      <c r="Y374" s="54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580</v>
      </c>
      <c r="AG374" s="64"/>
      <c r="AJ374" s="68"/>
      <c r="AK374" s="68">
        <v>0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3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55"/>
      <c r="P375" s="561" t="s">
        <v>71</v>
      </c>
      <c r="Q375" s="562"/>
      <c r="R375" s="562"/>
      <c r="S375" s="562"/>
      <c r="T375" s="562"/>
      <c r="U375" s="562"/>
      <c r="V375" s="563"/>
      <c r="W375" s="37" t="s">
        <v>72</v>
      </c>
      <c r="X375" s="543">
        <f>IFERROR(X373/H373,"0")+IFERROR(X374/H374,"0")</f>
        <v>0</v>
      </c>
      <c r="Y375" s="543">
        <f>IFERROR(Y373/H373,"0")+IFERROR(Y374/H374,"0")</f>
        <v>0</v>
      </c>
      <c r="Z375" s="543">
        <f>IFERROR(IF(Z373="",0,Z373),"0")+IFERROR(IF(Z374="",0,Z374),"0")</f>
        <v>0</v>
      </c>
      <c r="AA375" s="544"/>
      <c r="AB375" s="544"/>
      <c r="AC375" s="544"/>
    </row>
    <row r="376" spans="1:68" x14ac:dyDescent="0.2">
      <c r="A376" s="554"/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5"/>
      <c r="P376" s="561" t="s">
        <v>71</v>
      </c>
      <c r="Q376" s="562"/>
      <c r="R376" s="562"/>
      <c r="S376" s="562"/>
      <c r="T376" s="562"/>
      <c r="U376" s="562"/>
      <c r="V376" s="563"/>
      <c r="W376" s="37" t="s">
        <v>69</v>
      </c>
      <c r="X376" s="543">
        <f>IFERROR(SUM(X373:X374),"0")</f>
        <v>0</v>
      </c>
      <c r="Y376" s="543">
        <f>IFERROR(SUM(Y373:Y374),"0")</f>
        <v>0</v>
      </c>
      <c r="Z376" s="37"/>
      <c r="AA376" s="544"/>
      <c r="AB376" s="544"/>
      <c r="AC376" s="544"/>
    </row>
    <row r="377" spans="1:68" ht="14.25" customHeight="1" x14ac:dyDescent="0.25">
      <c r="A377" s="557" t="s">
        <v>73</v>
      </c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4"/>
      <c r="P377" s="554"/>
      <c r="Q377" s="554"/>
      <c r="R377" s="554"/>
      <c r="S377" s="554"/>
      <c r="T377" s="554"/>
      <c r="U377" s="554"/>
      <c r="V377" s="554"/>
      <c r="W377" s="554"/>
      <c r="X377" s="554"/>
      <c r="Y377" s="554"/>
      <c r="Z377" s="554"/>
      <c r="AA377" s="537"/>
      <c r="AB377" s="537"/>
      <c r="AC377" s="537"/>
    </row>
    <row r="378" spans="1:68" ht="27" customHeight="1" x14ac:dyDescent="0.25">
      <c r="A378" s="54" t="s">
        <v>581</v>
      </c>
      <c r="B378" s="54" t="s">
        <v>582</v>
      </c>
      <c r="C378" s="31">
        <v>4301051899</v>
      </c>
      <c r="D378" s="545">
        <v>4607091384246</v>
      </c>
      <c r="E378" s="546"/>
      <c r="F378" s="540">
        <v>1.5</v>
      </c>
      <c r="G378" s="32">
        <v>6</v>
      </c>
      <c r="H378" s="540">
        <v>9</v>
      </c>
      <c r="I378" s="540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69</v>
      </c>
      <c r="X378" s="541">
        <v>504</v>
      </c>
      <c r="Y378" s="542">
        <f>IFERROR(IF(X378="",0,CEILING((X378/$H378),1)*$H378),"")</f>
        <v>504</v>
      </c>
      <c r="Z378" s="36">
        <f>IFERROR(IF(Y378=0,"",ROUNDUP(Y378/H378,0)*0.01898),"")</f>
        <v>1.06288</v>
      </c>
      <c r="AA378" s="56"/>
      <c r="AB378" s="57"/>
      <c r="AC378" s="423" t="s">
        <v>583</v>
      </c>
      <c r="AG378" s="64"/>
      <c r="AJ378" s="68" t="s">
        <v>106</v>
      </c>
      <c r="AK378" s="68">
        <v>72</v>
      </c>
      <c r="BB378" s="424" t="s">
        <v>1</v>
      </c>
      <c r="BM378" s="64">
        <f>IFERROR(X378*I378/H378,"0")</f>
        <v>533.06399999999996</v>
      </c>
      <c r="BN378" s="64">
        <f>IFERROR(Y378*I378/H378,"0")</f>
        <v>533.06399999999996</v>
      </c>
      <c r="BO378" s="64">
        <f>IFERROR(1/J378*(X378/H378),"0")</f>
        <v>0.875</v>
      </c>
      <c r="BP378" s="64">
        <f>IFERROR(1/J378*(Y378/H378),"0")</f>
        <v>0.875</v>
      </c>
    </row>
    <row r="379" spans="1:68" ht="27" customHeight="1" x14ac:dyDescent="0.25">
      <c r="A379" s="54" t="s">
        <v>584</v>
      </c>
      <c r="B379" s="54" t="s">
        <v>585</v>
      </c>
      <c r="C379" s="31">
        <v>4301051660</v>
      </c>
      <c r="D379" s="545">
        <v>4607091384253</v>
      </c>
      <c r="E379" s="546"/>
      <c r="F379" s="540">
        <v>0.4</v>
      </c>
      <c r="G379" s="32">
        <v>6</v>
      </c>
      <c r="H379" s="540">
        <v>2.4</v>
      </c>
      <c r="I379" s="540">
        <v>2.6640000000000001</v>
      </c>
      <c r="J379" s="32">
        <v>182</v>
      </c>
      <c r="K379" s="32" t="s">
        <v>76</v>
      </c>
      <c r="L379" s="32" t="s">
        <v>208</v>
      </c>
      <c r="M379" s="33" t="s">
        <v>77</v>
      </c>
      <c r="N379" s="33"/>
      <c r="O379" s="32">
        <v>40</v>
      </c>
      <c r="P379" s="5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69</v>
      </c>
      <c r="X379" s="541">
        <v>115.2</v>
      </c>
      <c r="Y379" s="542">
        <f>IFERROR(IF(X379="",0,CEILING((X379/$H379),1)*$H379),"")</f>
        <v>115.19999999999999</v>
      </c>
      <c r="Z379" s="36">
        <f>IFERROR(IF(Y379=0,"",ROUNDUP(Y379/H379,0)*0.00651),"")</f>
        <v>0.31247999999999998</v>
      </c>
      <c r="AA379" s="56"/>
      <c r="AB379" s="57"/>
      <c r="AC379" s="425" t="s">
        <v>583</v>
      </c>
      <c r="AG379" s="64"/>
      <c r="AJ379" s="68" t="s">
        <v>106</v>
      </c>
      <c r="AK379" s="68">
        <v>33.6</v>
      </c>
      <c r="BB379" s="426" t="s">
        <v>1</v>
      </c>
      <c r="BM379" s="64">
        <f>IFERROR(X379*I379/H379,"0")</f>
        <v>127.87200000000001</v>
      </c>
      <c r="BN379" s="64">
        <f>IFERROR(Y379*I379/H379,"0")</f>
        <v>127.87199999999999</v>
      </c>
      <c r="BO379" s="64">
        <f>IFERROR(1/J379*(X379/H379),"0")</f>
        <v>0.26373626373626374</v>
      </c>
      <c r="BP379" s="64">
        <f>IFERROR(1/J379*(Y379/H379),"0")</f>
        <v>0.26373626373626374</v>
      </c>
    </row>
    <row r="380" spans="1:68" x14ac:dyDescent="0.2">
      <c r="A380" s="553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55"/>
      <c r="P380" s="561" t="s">
        <v>71</v>
      </c>
      <c r="Q380" s="562"/>
      <c r="R380" s="562"/>
      <c r="S380" s="562"/>
      <c r="T380" s="562"/>
      <c r="U380" s="562"/>
      <c r="V380" s="563"/>
      <c r="W380" s="37" t="s">
        <v>72</v>
      </c>
      <c r="X380" s="543">
        <f>IFERROR(X378/H378,"0")+IFERROR(X379/H379,"0")</f>
        <v>104</v>
      </c>
      <c r="Y380" s="543">
        <f>IFERROR(Y378/H378,"0")+IFERROR(Y379/H379,"0")</f>
        <v>104</v>
      </c>
      <c r="Z380" s="543">
        <f>IFERROR(IF(Z378="",0,Z378),"0")+IFERROR(IF(Z379="",0,Z379),"0")</f>
        <v>1.3753600000000001</v>
      </c>
      <c r="AA380" s="544"/>
      <c r="AB380" s="544"/>
      <c r="AC380" s="544"/>
    </row>
    <row r="381" spans="1:68" x14ac:dyDescent="0.2">
      <c r="A381" s="554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5"/>
      <c r="P381" s="561" t="s">
        <v>71</v>
      </c>
      <c r="Q381" s="562"/>
      <c r="R381" s="562"/>
      <c r="S381" s="562"/>
      <c r="T381" s="562"/>
      <c r="U381" s="562"/>
      <c r="V381" s="563"/>
      <c r="W381" s="37" t="s">
        <v>69</v>
      </c>
      <c r="X381" s="543">
        <f>IFERROR(SUM(X378:X379),"0")</f>
        <v>619.20000000000005</v>
      </c>
      <c r="Y381" s="543">
        <f>IFERROR(SUM(Y378:Y379),"0")</f>
        <v>619.20000000000005</v>
      </c>
      <c r="Z381" s="37"/>
      <c r="AA381" s="544"/>
      <c r="AB381" s="544"/>
      <c r="AC381" s="544"/>
    </row>
    <row r="382" spans="1:68" ht="27.75" customHeight="1" x14ac:dyDescent="0.2">
      <c r="A382" s="639" t="s">
        <v>586</v>
      </c>
      <c r="B382" s="640"/>
      <c r="C382" s="640"/>
      <c r="D382" s="640"/>
      <c r="E382" s="640"/>
      <c r="F382" s="640"/>
      <c r="G382" s="640"/>
      <c r="H382" s="640"/>
      <c r="I382" s="640"/>
      <c r="J382" s="640"/>
      <c r="K382" s="640"/>
      <c r="L382" s="640"/>
      <c r="M382" s="640"/>
      <c r="N382" s="640"/>
      <c r="O382" s="640"/>
      <c r="P382" s="640"/>
      <c r="Q382" s="640"/>
      <c r="R382" s="640"/>
      <c r="S382" s="640"/>
      <c r="T382" s="640"/>
      <c r="U382" s="640"/>
      <c r="V382" s="640"/>
      <c r="W382" s="640"/>
      <c r="X382" s="640"/>
      <c r="Y382" s="640"/>
      <c r="Z382" s="640"/>
      <c r="AA382" s="48"/>
      <c r="AB382" s="48"/>
      <c r="AC382" s="48"/>
    </row>
    <row r="383" spans="1:68" ht="16.5" customHeight="1" x14ac:dyDescent="0.25">
      <c r="A383" s="558" t="s">
        <v>587</v>
      </c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54"/>
      <c r="P383" s="554"/>
      <c r="Q383" s="554"/>
      <c r="R383" s="554"/>
      <c r="S383" s="554"/>
      <c r="T383" s="554"/>
      <c r="U383" s="554"/>
      <c r="V383" s="554"/>
      <c r="W383" s="554"/>
      <c r="X383" s="554"/>
      <c r="Y383" s="554"/>
      <c r="Z383" s="554"/>
      <c r="AA383" s="536"/>
      <c r="AB383" s="536"/>
      <c r="AC383" s="536"/>
    </row>
    <row r="384" spans="1:68" ht="14.25" customHeight="1" x14ac:dyDescent="0.25">
      <c r="A384" s="557" t="s">
        <v>64</v>
      </c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4"/>
      <c r="P384" s="554"/>
      <c r="Q384" s="554"/>
      <c r="R384" s="554"/>
      <c r="S384" s="554"/>
      <c r="T384" s="554"/>
      <c r="U384" s="554"/>
      <c r="V384" s="554"/>
      <c r="W384" s="554"/>
      <c r="X384" s="554"/>
      <c r="Y384" s="554"/>
      <c r="Z384" s="554"/>
      <c r="AA384" s="537"/>
      <c r="AB384" s="537"/>
      <c r="AC384" s="537"/>
    </row>
    <row r="385" spans="1:68" ht="27" customHeight="1" x14ac:dyDescent="0.25">
      <c r="A385" s="54" t="s">
        <v>588</v>
      </c>
      <c r="B385" s="54" t="s">
        <v>589</v>
      </c>
      <c r="C385" s="31">
        <v>4301031405</v>
      </c>
      <c r="D385" s="545">
        <v>4680115886100</v>
      </c>
      <c r="E385" s="546"/>
      <c r="F385" s="540">
        <v>0.9</v>
      </c>
      <c r="G385" s="32">
        <v>6</v>
      </c>
      <c r="H385" s="540">
        <v>5.4</v>
      </c>
      <c r="I385" s="540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48"/>
      <c r="R385" s="548"/>
      <c r="S385" s="548"/>
      <c r="T385" s="549"/>
      <c r="U385" s="34"/>
      <c r="V385" s="34"/>
      <c r="W385" s="35" t="s">
        <v>69</v>
      </c>
      <c r="X385" s="541">
        <v>0</v>
      </c>
      <c r="Y385" s="542">
        <f t="shared" ref="Y385:Y393" si="36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7" t="s">
        <v>590</v>
      </c>
      <c r="AG385" s="64"/>
      <c r="AJ385" s="68"/>
      <c r="AK385" s="68">
        <v>0</v>
      </c>
      <c r="BB385" s="428" t="s">
        <v>1</v>
      </c>
      <c r="BM385" s="64">
        <f t="shared" ref="BM385:BM393" si="37">IFERROR(X385*I385/H385,"0")</f>
        <v>0</v>
      </c>
      <c r="BN385" s="64">
        <f t="shared" ref="BN385:BN393" si="38">IFERROR(Y385*I385/H385,"0")</f>
        <v>0</v>
      </c>
      <c r="BO385" s="64">
        <f t="shared" ref="BO385:BO393" si="39">IFERROR(1/J385*(X385/H385),"0")</f>
        <v>0</v>
      </c>
      <c r="BP385" s="64">
        <f t="shared" ref="BP385:BP393" si="40">IFERROR(1/J385*(Y385/H385),"0")</f>
        <v>0</v>
      </c>
    </row>
    <row r="386" spans="1:68" ht="27" customHeight="1" x14ac:dyDescent="0.25">
      <c r="A386" s="54" t="s">
        <v>591</v>
      </c>
      <c r="B386" s="54" t="s">
        <v>592</v>
      </c>
      <c r="C386" s="31">
        <v>4301031406</v>
      </c>
      <c r="D386" s="545">
        <v>4680115886117</v>
      </c>
      <c r="E386" s="546"/>
      <c r="F386" s="540">
        <v>0.9</v>
      </c>
      <c r="G386" s="32">
        <v>6</v>
      </c>
      <c r="H386" s="540">
        <v>5.4</v>
      </c>
      <c r="I386" s="540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48"/>
      <c r="R386" s="548"/>
      <c r="S386" s="548"/>
      <c r="T386" s="549"/>
      <c r="U386" s="34"/>
      <c r="V386" s="34"/>
      <c r="W386" s="35" t="s">
        <v>69</v>
      </c>
      <c r="X386" s="541">
        <v>0</v>
      </c>
      <c r="Y386" s="542">
        <f t="shared" si="36"/>
        <v>0</v>
      </c>
      <c r="Z386" s="36" t="str">
        <f>IFERROR(IF(Y386=0,"",ROUNDUP(Y386/H386,0)*0.00902),"")</f>
        <v/>
      </c>
      <c r="AA386" s="56"/>
      <c r="AB386" s="57"/>
      <c r="AC386" s="429" t="s">
        <v>593</v>
      </c>
      <c r="AG386" s="64"/>
      <c r="AJ386" s="68"/>
      <c r="AK386" s="68">
        <v>0</v>
      </c>
      <c r="BB386" s="430" t="s">
        <v>1</v>
      </c>
      <c r="BM386" s="64">
        <f t="shared" si="37"/>
        <v>0</v>
      </c>
      <c r="BN386" s="64">
        <f t="shared" si="38"/>
        <v>0</v>
      </c>
      <c r="BO386" s="64">
        <f t="shared" si="39"/>
        <v>0</v>
      </c>
      <c r="BP386" s="64">
        <f t="shared" si="40"/>
        <v>0</v>
      </c>
    </row>
    <row r="387" spans="1:68" ht="27" customHeight="1" x14ac:dyDescent="0.25">
      <c r="A387" s="54" t="s">
        <v>594</v>
      </c>
      <c r="B387" s="54" t="s">
        <v>595</v>
      </c>
      <c r="C387" s="31">
        <v>4301031402</v>
      </c>
      <c r="D387" s="545">
        <v>4680115886124</v>
      </c>
      <c r="E387" s="546"/>
      <c r="F387" s="540">
        <v>0.9</v>
      </c>
      <c r="G387" s="32">
        <v>6</v>
      </c>
      <c r="H387" s="540">
        <v>5.4</v>
      </c>
      <c r="I387" s="540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548"/>
      <c r="R387" s="548"/>
      <c r="S387" s="548"/>
      <c r="T387" s="549"/>
      <c r="U387" s="34"/>
      <c r="V387" s="34"/>
      <c r="W387" s="35" t="s">
        <v>69</v>
      </c>
      <c r="X387" s="541">
        <v>0</v>
      </c>
      <c r="Y387" s="542">
        <f t="shared" si="36"/>
        <v>0</v>
      </c>
      <c r="Z387" s="36" t="str">
        <f>IFERROR(IF(Y387=0,"",ROUNDUP(Y387/H387,0)*0.00902),"")</f>
        <v/>
      </c>
      <c r="AA387" s="56"/>
      <c r="AB387" s="57"/>
      <c r="AC387" s="431" t="s">
        <v>596</v>
      </c>
      <c r="AG387" s="64"/>
      <c r="AJ387" s="68"/>
      <c r="AK387" s="68">
        <v>0</v>
      </c>
      <c r="BB387" s="432" t="s">
        <v>1</v>
      </c>
      <c r="BM387" s="64">
        <f t="shared" si="37"/>
        <v>0</v>
      </c>
      <c r="BN387" s="64">
        <f t="shared" si="38"/>
        <v>0</v>
      </c>
      <c r="BO387" s="64">
        <f t="shared" si="39"/>
        <v>0</v>
      </c>
      <c r="BP387" s="64">
        <f t="shared" si="40"/>
        <v>0</v>
      </c>
    </row>
    <row r="388" spans="1:68" ht="27" customHeight="1" x14ac:dyDescent="0.25">
      <c r="A388" s="54" t="s">
        <v>597</v>
      </c>
      <c r="B388" s="54" t="s">
        <v>598</v>
      </c>
      <c r="C388" s="31">
        <v>4301031366</v>
      </c>
      <c r="D388" s="545">
        <v>4680115883147</v>
      </c>
      <c r="E388" s="546"/>
      <c r="F388" s="540">
        <v>0.28000000000000003</v>
      </c>
      <c r="G388" s="32">
        <v>6</v>
      </c>
      <c r="H388" s="540">
        <v>1.68</v>
      </c>
      <c r="I388" s="540">
        <v>1.81</v>
      </c>
      <c r="J388" s="32">
        <v>234</v>
      </c>
      <c r="K388" s="32" t="s">
        <v>67</v>
      </c>
      <c r="L388" s="32"/>
      <c r="M388" s="33" t="s">
        <v>68</v>
      </c>
      <c r="N388" s="33"/>
      <c r="O388" s="32">
        <v>50</v>
      </c>
      <c r="P388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548"/>
      <c r="R388" s="548"/>
      <c r="S388" s="548"/>
      <c r="T388" s="549"/>
      <c r="U388" s="34"/>
      <c r="V388" s="34"/>
      <c r="W388" s="35" t="s">
        <v>69</v>
      </c>
      <c r="X388" s="541">
        <v>0</v>
      </c>
      <c r="Y388" s="542">
        <f t="shared" si="36"/>
        <v>0</v>
      </c>
      <c r="Z388" s="36" t="str">
        <f t="shared" ref="Z388:Z393" si="41">IFERROR(IF(Y388=0,"",ROUNDUP(Y388/H388,0)*0.00502),"")</f>
        <v/>
      </c>
      <c r="AA388" s="56"/>
      <c r="AB388" s="57"/>
      <c r="AC388" s="433" t="s">
        <v>590</v>
      </c>
      <c r="AG388" s="64"/>
      <c r="AJ388" s="68"/>
      <c r="AK388" s="68">
        <v>0</v>
      </c>
      <c r="BB388" s="434" t="s">
        <v>1</v>
      </c>
      <c r="BM388" s="64">
        <f t="shared" si="37"/>
        <v>0</v>
      </c>
      <c r="BN388" s="64">
        <f t="shared" si="38"/>
        <v>0</v>
      </c>
      <c r="BO388" s="64">
        <f t="shared" si="39"/>
        <v>0</v>
      </c>
      <c r="BP388" s="64">
        <f t="shared" si="40"/>
        <v>0</v>
      </c>
    </row>
    <row r="389" spans="1:68" ht="27" customHeight="1" x14ac:dyDescent="0.25">
      <c r="A389" s="54" t="s">
        <v>599</v>
      </c>
      <c r="B389" s="54" t="s">
        <v>600</v>
      </c>
      <c r="C389" s="31">
        <v>4301031362</v>
      </c>
      <c r="D389" s="545">
        <v>4607091384338</v>
      </c>
      <c r="E389" s="546"/>
      <c r="F389" s="540">
        <v>0.35</v>
      </c>
      <c r="G389" s="32">
        <v>6</v>
      </c>
      <c r="H389" s="540">
        <v>2.1</v>
      </c>
      <c r="I389" s="540">
        <v>2.23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548"/>
      <c r="R389" s="548"/>
      <c r="S389" s="548"/>
      <c r="T389" s="549"/>
      <c r="U389" s="34"/>
      <c r="V389" s="34"/>
      <c r="W389" s="35" t="s">
        <v>69</v>
      </c>
      <c r="X389" s="541">
        <v>0</v>
      </c>
      <c r="Y389" s="542">
        <f t="shared" si="36"/>
        <v>0</v>
      </c>
      <c r="Z389" s="36" t="str">
        <f t="shared" si="41"/>
        <v/>
      </c>
      <c r="AA389" s="56"/>
      <c r="AB389" s="57"/>
      <c r="AC389" s="435" t="s">
        <v>590</v>
      </c>
      <c r="AG389" s="64"/>
      <c r="AJ389" s="68"/>
      <c r="AK389" s="68">
        <v>0</v>
      </c>
      <c r="BB389" s="436" t="s">
        <v>1</v>
      </c>
      <c r="BM389" s="64">
        <f t="shared" si="37"/>
        <v>0</v>
      </c>
      <c r="BN389" s="64">
        <f t="shared" si="38"/>
        <v>0</v>
      </c>
      <c r="BO389" s="64">
        <f t="shared" si="39"/>
        <v>0</v>
      </c>
      <c r="BP389" s="64">
        <f t="shared" si="40"/>
        <v>0</v>
      </c>
    </row>
    <row r="390" spans="1:68" ht="37.5" customHeight="1" x14ac:dyDescent="0.25">
      <c r="A390" s="54" t="s">
        <v>601</v>
      </c>
      <c r="B390" s="54" t="s">
        <v>602</v>
      </c>
      <c r="C390" s="31">
        <v>4301031361</v>
      </c>
      <c r="D390" s="545">
        <v>4607091389524</v>
      </c>
      <c r="E390" s="546"/>
      <c r="F390" s="540">
        <v>0.35</v>
      </c>
      <c r="G390" s="32">
        <v>6</v>
      </c>
      <c r="H390" s="540">
        <v>2.1</v>
      </c>
      <c r="I390" s="540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548"/>
      <c r="R390" s="548"/>
      <c r="S390" s="548"/>
      <c r="T390" s="549"/>
      <c r="U390" s="34"/>
      <c r="V390" s="34"/>
      <c r="W390" s="35" t="s">
        <v>69</v>
      </c>
      <c r="X390" s="541">
        <v>0</v>
      </c>
      <c r="Y390" s="542">
        <f t="shared" si="36"/>
        <v>0</v>
      </c>
      <c r="Z390" s="36" t="str">
        <f t="shared" si="41"/>
        <v/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 t="shared" si="37"/>
        <v>0</v>
      </c>
      <c r="BN390" s="64">
        <f t="shared" si="38"/>
        <v>0</v>
      </c>
      <c r="BO390" s="64">
        <f t="shared" si="39"/>
        <v>0</v>
      </c>
      <c r="BP390" s="64">
        <f t="shared" si="40"/>
        <v>0</v>
      </c>
    </row>
    <row r="391" spans="1:68" ht="27" customHeight="1" x14ac:dyDescent="0.25">
      <c r="A391" s="54" t="s">
        <v>604</v>
      </c>
      <c r="B391" s="54" t="s">
        <v>605</v>
      </c>
      <c r="C391" s="31">
        <v>4301031364</v>
      </c>
      <c r="D391" s="545">
        <v>4680115883161</v>
      </c>
      <c r="E391" s="546"/>
      <c r="F391" s="540">
        <v>0.28000000000000003</v>
      </c>
      <c r="G391" s="32">
        <v>6</v>
      </c>
      <c r="H391" s="540">
        <v>1.68</v>
      </c>
      <c r="I391" s="540">
        <v>1.81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548"/>
      <c r="R391" s="548"/>
      <c r="S391" s="548"/>
      <c r="T391" s="549"/>
      <c r="U391" s="34"/>
      <c r="V391" s="34"/>
      <c r="W391" s="35" t="s">
        <v>69</v>
      </c>
      <c r="X391" s="541">
        <v>0</v>
      </c>
      <c r="Y391" s="542">
        <f t="shared" si="36"/>
        <v>0</v>
      </c>
      <c r="Z391" s="36" t="str">
        <f t="shared" si="41"/>
        <v/>
      </c>
      <c r="AA391" s="56"/>
      <c r="AB391" s="57"/>
      <c r="AC391" s="439" t="s">
        <v>606</v>
      </c>
      <c r="AG391" s="64"/>
      <c r="AJ391" s="68"/>
      <c r="AK391" s="68">
        <v>0</v>
      </c>
      <c r="BB391" s="440" t="s">
        <v>1</v>
      </c>
      <c r="BM391" s="64">
        <f t="shared" si="37"/>
        <v>0</v>
      </c>
      <c r="BN391" s="64">
        <f t="shared" si="38"/>
        <v>0</v>
      </c>
      <c r="BO391" s="64">
        <f t="shared" si="39"/>
        <v>0</v>
      </c>
      <c r="BP391" s="64">
        <f t="shared" si="40"/>
        <v>0</v>
      </c>
    </row>
    <row r="392" spans="1:68" ht="27" customHeight="1" x14ac:dyDescent="0.25">
      <c r="A392" s="54" t="s">
        <v>607</v>
      </c>
      <c r="B392" s="54" t="s">
        <v>608</v>
      </c>
      <c r="C392" s="31">
        <v>4301031358</v>
      </c>
      <c r="D392" s="545">
        <v>4607091389531</v>
      </c>
      <c r="E392" s="546"/>
      <c r="F392" s="540">
        <v>0.35</v>
      </c>
      <c r="G392" s="32">
        <v>6</v>
      </c>
      <c r="H392" s="540">
        <v>2.1</v>
      </c>
      <c r="I392" s="540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548"/>
      <c r="R392" s="548"/>
      <c r="S392" s="548"/>
      <c r="T392" s="549"/>
      <c r="U392" s="34"/>
      <c r="V392" s="34"/>
      <c r="W392" s="35" t="s">
        <v>69</v>
      </c>
      <c r="X392" s="541">
        <v>0</v>
      </c>
      <c r="Y392" s="542">
        <f t="shared" si="36"/>
        <v>0</v>
      </c>
      <c r="Z392" s="36" t="str">
        <f t="shared" si="41"/>
        <v/>
      </c>
      <c r="AA392" s="56"/>
      <c r="AB392" s="57"/>
      <c r="AC392" s="441" t="s">
        <v>609</v>
      </c>
      <c r="AG392" s="64"/>
      <c r="AJ392" s="68"/>
      <c r="AK392" s="68">
        <v>0</v>
      </c>
      <c r="BB392" s="442" t="s">
        <v>1</v>
      </c>
      <c r="BM392" s="64">
        <f t="shared" si="37"/>
        <v>0</v>
      </c>
      <c r="BN392" s="64">
        <f t="shared" si="38"/>
        <v>0</v>
      </c>
      <c r="BO392" s="64">
        <f t="shared" si="39"/>
        <v>0</v>
      </c>
      <c r="BP392" s="64">
        <f t="shared" si="40"/>
        <v>0</v>
      </c>
    </row>
    <row r="393" spans="1:68" ht="37.5" customHeight="1" x14ac:dyDescent="0.25">
      <c r="A393" s="54" t="s">
        <v>610</v>
      </c>
      <c r="B393" s="54" t="s">
        <v>611</v>
      </c>
      <c r="C393" s="31">
        <v>4301031360</v>
      </c>
      <c r="D393" s="545">
        <v>4607091384345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69</v>
      </c>
      <c r="X393" s="541">
        <v>0</v>
      </c>
      <c r="Y393" s="542">
        <f t="shared" si="36"/>
        <v>0</v>
      </c>
      <c r="Z393" s="36" t="str">
        <f t="shared" si="41"/>
        <v/>
      </c>
      <c r="AA393" s="56"/>
      <c r="AB393" s="57"/>
      <c r="AC393" s="443" t="s">
        <v>606</v>
      </c>
      <c r="AG393" s="64"/>
      <c r="AJ393" s="68"/>
      <c r="AK393" s="68">
        <v>0</v>
      </c>
      <c r="BB393" s="444" t="s">
        <v>1</v>
      </c>
      <c r="BM393" s="64">
        <f t="shared" si="37"/>
        <v>0</v>
      </c>
      <c r="BN393" s="64">
        <f t="shared" si="38"/>
        <v>0</v>
      </c>
      <c r="BO393" s="64">
        <f t="shared" si="39"/>
        <v>0</v>
      </c>
      <c r="BP393" s="64">
        <f t="shared" si="40"/>
        <v>0</v>
      </c>
    </row>
    <row r="394" spans="1:68" x14ac:dyDescent="0.2">
      <c r="A394" s="553"/>
      <c r="B394" s="554"/>
      <c r="C394" s="554"/>
      <c r="D394" s="554"/>
      <c r="E394" s="554"/>
      <c r="F394" s="554"/>
      <c r="G394" s="554"/>
      <c r="H394" s="554"/>
      <c r="I394" s="554"/>
      <c r="J394" s="554"/>
      <c r="K394" s="554"/>
      <c r="L394" s="554"/>
      <c r="M394" s="554"/>
      <c r="N394" s="554"/>
      <c r="O394" s="555"/>
      <c r="P394" s="561" t="s">
        <v>71</v>
      </c>
      <c r="Q394" s="562"/>
      <c r="R394" s="562"/>
      <c r="S394" s="562"/>
      <c r="T394" s="562"/>
      <c r="U394" s="562"/>
      <c r="V394" s="563"/>
      <c r="W394" s="37" t="s">
        <v>72</v>
      </c>
      <c r="X394" s="543">
        <f>IFERROR(X385/H385,"0")+IFERROR(X386/H386,"0")+IFERROR(X387/H387,"0")+IFERROR(X388/H388,"0")+IFERROR(X389/H389,"0")+IFERROR(X390/H390,"0")+IFERROR(X391/H391,"0")+IFERROR(X392/H392,"0")+IFERROR(X393/H393,"0")</f>
        <v>0</v>
      </c>
      <c r="Y394" s="543">
        <f>IFERROR(Y385/H385,"0")+IFERROR(Y386/H386,"0")+IFERROR(Y387/H387,"0")+IFERROR(Y388/H388,"0")+IFERROR(Y389/H389,"0")+IFERROR(Y390/H390,"0")+IFERROR(Y391/H391,"0")+IFERROR(Y392/H392,"0")+IFERROR(Y393/H393,"0")</f>
        <v>0</v>
      </c>
      <c r="Z394" s="5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</v>
      </c>
      <c r="AA394" s="544"/>
      <c r="AB394" s="544"/>
      <c r="AC394" s="544"/>
    </row>
    <row r="395" spans="1:68" x14ac:dyDescent="0.2">
      <c r="A395" s="554"/>
      <c r="B395" s="554"/>
      <c r="C395" s="554"/>
      <c r="D395" s="554"/>
      <c r="E395" s="554"/>
      <c r="F395" s="554"/>
      <c r="G395" s="554"/>
      <c r="H395" s="554"/>
      <c r="I395" s="554"/>
      <c r="J395" s="554"/>
      <c r="K395" s="554"/>
      <c r="L395" s="554"/>
      <c r="M395" s="554"/>
      <c r="N395" s="554"/>
      <c r="O395" s="555"/>
      <c r="P395" s="561" t="s">
        <v>71</v>
      </c>
      <c r="Q395" s="562"/>
      <c r="R395" s="562"/>
      <c r="S395" s="562"/>
      <c r="T395" s="562"/>
      <c r="U395" s="562"/>
      <c r="V395" s="563"/>
      <c r="W395" s="37" t="s">
        <v>69</v>
      </c>
      <c r="X395" s="543">
        <f>IFERROR(SUM(X385:X393),"0")</f>
        <v>0</v>
      </c>
      <c r="Y395" s="543">
        <f>IFERROR(SUM(Y385:Y393),"0")</f>
        <v>0</v>
      </c>
      <c r="Z395" s="37"/>
      <c r="AA395" s="544"/>
      <c r="AB395" s="544"/>
      <c r="AC395" s="544"/>
    </row>
    <row r="396" spans="1:68" ht="14.25" customHeight="1" x14ac:dyDescent="0.25">
      <c r="A396" s="557" t="s">
        <v>73</v>
      </c>
      <c r="B396" s="554"/>
      <c r="C396" s="554"/>
      <c r="D396" s="554"/>
      <c r="E396" s="554"/>
      <c r="F396" s="554"/>
      <c r="G396" s="554"/>
      <c r="H396" s="554"/>
      <c r="I396" s="554"/>
      <c r="J396" s="554"/>
      <c r="K396" s="554"/>
      <c r="L396" s="554"/>
      <c r="M396" s="554"/>
      <c r="N396" s="554"/>
      <c r="O396" s="554"/>
      <c r="P396" s="554"/>
      <c r="Q396" s="554"/>
      <c r="R396" s="554"/>
      <c r="S396" s="554"/>
      <c r="T396" s="554"/>
      <c r="U396" s="554"/>
      <c r="V396" s="554"/>
      <c r="W396" s="554"/>
      <c r="X396" s="554"/>
      <c r="Y396" s="554"/>
      <c r="Z396" s="554"/>
      <c r="AA396" s="537"/>
      <c r="AB396" s="537"/>
      <c r="AC396" s="537"/>
    </row>
    <row r="397" spans="1:68" ht="27" customHeight="1" x14ac:dyDescent="0.25">
      <c r="A397" s="54" t="s">
        <v>612</v>
      </c>
      <c r="B397" s="54" t="s">
        <v>613</v>
      </c>
      <c r="C397" s="31">
        <v>4301051284</v>
      </c>
      <c r="D397" s="545">
        <v>4607091384352</v>
      </c>
      <c r="E397" s="546"/>
      <c r="F397" s="540">
        <v>0.6</v>
      </c>
      <c r="G397" s="32">
        <v>4</v>
      </c>
      <c r="H397" s="540">
        <v>2.4</v>
      </c>
      <c r="I397" s="540">
        <v>2.6459999999999999</v>
      </c>
      <c r="J397" s="32">
        <v>132</v>
      </c>
      <c r="K397" s="32" t="s">
        <v>109</v>
      </c>
      <c r="L397" s="32"/>
      <c r="M397" s="33" t="s">
        <v>77</v>
      </c>
      <c r="N397" s="33"/>
      <c r="O397" s="32">
        <v>45</v>
      </c>
      <c r="P397" s="7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548"/>
      <c r="R397" s="548"/>
      <c r="S397" s="548"/>
      <c r="T397" s="549"/>
      <c r="U397" s="34"/>
      <c r="V397" s="34"/>
      <c r="W397" s="35" t="s">
        <v>69</v>
      </c>
      <c r="X397" s="541">
        <v>0</v>
      </c>
      <c r="Y397" s="542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5" t="s">
        <v>614</v>
      </c>
      <c r="AG397" s="64"/>
      <c r="AJ397" s="68"/>
      <c r="AK397" s="68">
        <v>0</v>
      </c>
      <c r="BB397" s="44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615</v>
      </c>
      <c r="B398" s="54" t="s">
        <v>616</v>
      </c>
      <c r="C398" s="31">
        <v>4301051431</v>
      </c>
      <c r="D398" s="545">
        <v>4607091389654</v>
      </c>
      <c r="E398" s="546"/>
      <c r="F398" s="540">
        <v>0.33</v>
      </c>
      <c r="G398" s="32">
        <v>6</v>
      </c>
      <c r="H398" s="540">
        <v>1.98</v>
      </c>
      <c r="I398" s="540">
        <v>2.238</v>
      </c>
      <c r="J398" s="32">
        <v>182</v>
      </c>
      <c r="K398" s="32" t="s">
        <v>76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548"/>
      <c r="R398" s="548"/>
      <c r="S398" s="548"/>
      <c r="T398" s="549"/>
      <c r="U398" s="34"/>
      <c r="V398" s="34"/>
      <c r="W398" s="35" t="s">
        <v>69</v>
      </c>
      <c r="X398" s="541">
        <v>0</v>
      </c>
      <c r="Y398" s="542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47" t="s">
        <v>617</v>
      </c>
      <c r="AG398" s="64"/>
      <c r="AJ398" s="68"/>
      <c r="AK398" s="68">
        <v>0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553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55"/>
      <c r="P399" s="561" t="s">
        <v>71</v>
      </c>
      <c r="Q399" s="562"/>
      <c r="R399" s="562"/>
      <c r="S399" s="562"/>
      <c r="T399" s="562"/>
      <c r="U399" s="562"/>
      <c r="V399" s="563"/>
      <c r="W399" s="37" t="s">
        <v>72</v>
      </c>
      <c r="X399" s="543">
        <f>IFERROR(X397/H397,"0")+IFERROR(X398/H398,"0")</f>
        <v>0</v>
      </c>
      <c r="Y399" s="543">
        <f>IFERROR(Y397/H397,"0")+IFERROR(Y398/H398,"0")</f>
        <v>0</v>
      </c>
      <c r="Z399" s="543">
        <f>IFERROR(IF(Z397="",0,Z397),"0")+IFERROR(IF(Z398="",0,Z398),"0")</f>
        <v>0</v>
      </c>
      <c r="AA399" s="544"/>
      <c r="AB399" s="544"/>
      <c r="AC399" s="544"/>
    </row>
    <row r="400" spans="1:68" x14ac:dyDescent="0.2">
      <c r="A400" s="554"/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5"/>
      <c r="P400" s="561" t="s">
        <v>71</v>
      </c>
      <c r="Q400" s="562"/>
      <c r="R400" s="562"/>
      <c r="S400" s="562"/>
      <c r="T400" s="562"/>
      <c r="U400" s="562"/>
      <c r="V400" s="563"/>
      <c r="W400" s="37" t="s">
        <v>69</v>
      </c>
      <c r="X400" s="543">
        <f>IFERROR(SUM(X397:X398),"0")</f>
        <v>0</v>
      </c>
      <c r="Y400" s="543">
        <f>IFERROR(SUM(Y397:Y398),"0")</f>
        <v>0</v>
      </c>
      <c r="Z400" s="37"/>
      <c r="AA400" s="544"/>
      <c r="AB400" s="544"/>
      <c r="AC400" s="544"/>
    </row>
    <row r="401" spans="1:68" ht="16.5" customHeight="1" x14ac:dyDescent="0.25">
      <c r="A401" s="558" t="s">
        <v>618</v>
      </c>
      <c r="B401" s="554"/>
      <c r="C401" s="554"/>
      <c r="D401" s="554"/>
      <c r="E401" s="554"/>
      <c r="F401" s="554"/>
      <c r="G401" s="554"/>
      <c r="H401" s="554"/>
      <c r="I401" s="554"/>
      <c r="J401" s="554"/>
      <c r="K401" s="554"/>
      <c r="L401" s="554"/>
      <c r="M401" s="554"/>
      <c r="N401" s="554"/>
      <c r="O401" s="554"/>
      <c r="P401" s="554"/>
      <c r="Q401" s="554"/>
      <c r="R401" s="554"/>
      <c r="S401" s="554"/>
      <c r="T401" s="554"/>
      <c r="U401" s="554"/>
      <c r="V401" s="554"/>
      <c r="W401" s="554"/>
      <c r="X401" s="554"/>
      <c r="Y401" s="554"/>
      <c r="Z401" s="554"/>
      <c r="AA401" s="536"/>
      <c r="AB401" s="536"/>
      <c r="AC401" s="536"/>
    </row>
    <row r="402" spans="1:68" ht="14.25" customHeight="1" x14ac:dyDescent="0.25">
      <c r="A402" s="557" t="s">
        <v>135</v>
      </c>
      <c r="B402" s="554"/>
      <c r="C402" s="554"/>
      <c r="D402" s="554"/>
      <c r="E402" s="554"/>
      <c r="F402" s="554"/>
      <c r="G402" s="554"/>
      <c r="H402" s="554"/>
      <c r="I402" s="554"/>
      <c r="J402" s="554"/>
      <c r="K402" s="554"/>
      <c r="L402" s="554"/>
      <c r="M402" s="554"/>
      <c r="N402" s="554"/>
      <c r="O402" s="554"/>
      <c r="P402" s="554"/>
      <c r="Q402" s="554"/>
      <c r="R402" s="554"/>
      <c r="S402" s="554"/>
      <c r="T402" s="554"/>
      <c r="U402" s="554"/>
      <c r="V402" s="554"/>
      <c r="W402" s="554"/>
      <c r="X402" s="554"/>
      <c r="Y402" s="554"/>
      <c r="Z402" s="554"/>
      <c r="AA402" s="537"/>
      <c r="AB402" s="537"/>
      <c r="AC402" s="537"/>
    </row>
    <row r="403" spans="1:68" ht="27" customHeight="1" x14ac:dyDescent="0.25">
      <c r="A403" s="54" t="s">
        <v>619</v>
      </c>
      <c r="B403" s="54" t="s">
        <v>620</v>
      </c>
      <c r="C403" s="31">
        <v>4301020319</v>
      </c>
      <c r="D403" s="545">
        <v>4680115885240</v>
      </c>
      <c r="E403" s="546"/>
      <c r="F403" s="540">
        <v>0.35</v>
      </c>
      <c r="G403" s="32">
        <v>6</v>
      </c>
      <c r="H403" s="540">
        <v>2.1</v>
      </c>
      <c r="I403" s="540">
        <v>2.31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6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548"/>
      <c r="R403" s="548"/>
      <c r="S403" s="548"/>
      <c r="T403" s="549"/>
      <c r="U403" s="34"/>
      <c r="V403" s="34"/>
      <c r="W403" s="35" t="s">
        <v>69</v>
      </c>
      <c r="X403" s="541">
        <v>0</v>
      </c>
      <c r="Y403" s="54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3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5"/>
      <c r="P404" s="561" t="s">
        <v>71</v>
      </c>
      <c r="Q404" s="562"/>
      <c r="R404" s="562"/>
      <c r="S404" s="562"/>
      <c r="T404" s="562"/>
      <c r="U404" s="562"/>
      <c r="V404" s="563"/>
      <c r="W404" s="37" t="s">
        <v>72</v>
      </c>
      <c r="X404" s="543">
        <f>IFERROR(X403/H403,"0")</f>
        <v>0</v>
      </c>
      <c r="Y404" s="543">
        <f>IFERROR(Y403/H403,"0")</f>
        <v>0</v>
      </c>
      <c r="Z404" s="543">
        <f>IFERROR(IF(Z403="",0,Z403),"0")</f>
        <v>0</v>
      </c>
      <c r="AA404" s="544"/>
      <c r="AB404" s="544"/>
      <c r="AC404" s="544"/>
    </row>
    <row r="405" spans="1:68" x14ac:dyDescent="0.2">
      <c r="A405" s="554"/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5"/>
      <c r="P405" s="561" t="s">
        <v>71</v>
      </c>
      <c r="Q405" s="562"/>
      <c r="R405" s="562"/>
      <c r="S405" s="562"/>
      <c r="T405" s="562"/>
      <c r="U405" s="562"/>
      <c r="V405" s="563"/>
      <c r="W405" s="37" t="s">
        <v>69</v>
      </c>
      <c r="X405" s="543">
        <f>IFERROR(SUM(X403:X403),"0")</f>
        <v>0</v>
      </c>
      <c r="Y405" s="543">
        <f>IFERROR(SUM(Y403:Y403),"0")</f>
        <v>0</v>
      </c>
      <c r="Z405" s="37"/>
      <c r="AA405" s="544"/>
      <c r="AB405" s="544"/>
      <c r="AC405" s="544"/>
    </row>
    <row r="406" spans="1:68" ht="14.25" customHeight="1" x14ac:dyDescent="0.25">
      <c r="A406" s="557" t="s">
        <v>64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37"/>
      <c r="AB406" s="537"/>
      <c r="AC406" s="537"/>
    </row>
    <row r="407" spans="1:68" ht="27" customHeight="1" x14ac:dyDescent="0.25">
      <c r="A407" s="54" t="s">
        <v>622</v>
      </c>
      <c r="B407" s="54" t="s">
        <v>623</v>
      </c>
      <c r="C407" s="31">
        <v>4301031403</v>
      </c>
      <c r="D407" s="545">
        <v>4680115886094</v>
      </c>
      <c r="E407" s="546"/>
      <c r="F407" s="540">
        <v>0.9</v>
      </c>
      <c r="G407" s="32">
        <v>6</v>
      </c>
      <c r="H407" s="540">
        <v>5.4</v>
      </c>
      <c r="I407" s="540">
        <v>5.61</v>
      </c>
      <c r="J407" s="32">
        <v>132</v>
      </c>
      <c r="K407" s="32" t="s">
        <v>109</v>
      </c>
      <c r="L407" s="32"/>
      <c r="M407" s="33" t="s">
        <v>104</v>
      </c>
      <c r="N407" s="33"/>
      <c r="O407" s="32">
        <v>50</v>
      </c>
      <c r="P407" s="61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548"/>
      <c r="R407" s="548"/>
      <c r="S407" s="548"/>
      <c r="T407" s="549"/>
      <c r="U407" s="34"/>
      <c r="V407" s="34"/>
      <c r="W407" s="35" t="s">
        <v>69</v>
      </c>
      <c r="X407" s="541">
        <v>0</v>
      </c>
      <c r="Y407" s="542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1" t="s">
        <v>624</v>
      </c>
      <c r="AG407" s="64"/>
      <c r="AJ407" s="68"/>
      <c r="AK407" s="68">
        <v>0</v>
      </c>
      <c r="BB407" s="452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625</v>
      </c>
      <c r="B408" s="54" t="s">
        <v>626</v>
      </c>
      <c r="C408" s="31">
        <v>4301031363</v>
      </c>
      <c r="D408" s="545">
        <v>4607091389425</v>
      </c>
      <c r="E408" s="546"/>
      <c r="F408" s="540">
        <v>0.35</v>
      </c>
      <c r="G408" s="32">
        <v>6</v>
      </c>
      <c r="H408" s="540">
        <v>2.1</v>
      </c>
      <c r="I408" s="540">
        <v>2.23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548"/>
      <c r="R408" s="548"/>
      <c r="S408" s="548"/>
      <c r="T408" s="549"/>
      <c r="U408" s="34"/>
      <c r="V408" s="34"/>
      <c r="W408" s="35" t="s">
        <v>69</v>
      </c>
      <c r="X408" s="541">
        <v>0</v>
      </c>
      <c r="Y408" s="542">
        <f>IFERROR(IF(X408="",0,CEILING((X408/$H408),1)*$H408),"")</f>
        <v>0</v>
      </c>
      <c r="Z408" s="36" t="str">
        <f>IFERROR(IF(Y408=0,"",ROUNDUP(Y408/H408,0)*0.00502),"")</f>
        <v/>
      </c>
      <c r="AA408" s="56"/>
      <c r="AB408" s="57"/>
      <c r="AC408" s="453" t="s">
        <v>627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628</v>
      </c>
      <c r="B409" s="54" t="s">
        <v>629</v>
      </c>
      <c r="C409" s="31">
        <v>4301031373</v>
      </c>
      <c r="D409" s="545">
        <v>4680115880771</v>
      </c>
      <c r="E409" s="546"/>
      <c r="F409" s="540">
        <v>0.28000000000000003</v>
      </c>
      <c r="G409" s="32">
        <v>6</v>
      </c>
      <c r="H409" s="540">
        <v>1.68</v>
      </c>
      <c r="I409" s="540">
        <v>1.81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548"/>
      <c r="R409" s="548"/>
      <c r="S409" s="548"/>
      <c r="T409" s="549"/>
      <c r="U409" s="34"/>
      <c r="V409" s="34"/>
      <c r="W409" s="35" t="s">
        <v>69</v>
      </c>
      <c r="X409" s="541">
        <v>0</v>
      </c>
      <c r="Y409" s="542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630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631</v>
      </c>
      <c r="B410" s="54" t="s">
        <v>632</v>
      </c>
      <c r="C410" s="31">
        <v>4301031359</v>
      </c>
      <c r="D410" s="545">
        <v>4607091389500</v>
      </c>
      <c r="E410" s="546"/>
      <c r="F410" s="540">
        <v>0.35</v>
      </c>
      <c r="G410" s="32">
        <v>6</v>
      </c>
      <c r="H410" s="540">
        <v>2.1</v>
      </c>
      <c r="I410" s="540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548"/>
      <c r="R410" s="548"/>
      <c r="S410" s="548"/>
      <c r="T410" s="549"/>
      <c r="U410" s="34"/>
      <c r="V410" s="34"/>
      <c r="W410" s="35" t="s">
        <v>69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630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53"/>
      <c r="B411" s="554"/>
      <c r="C411" s="554"/>
      <c r="D411" s="554"/>
      <c r="E411" s="554"/>
      <c r="F411" s="554"/>
      <c r="G411" s="554"/>
      <c r="H411" s="554"/>
      <c r="I411" s="554"/>
      <c r="J411" s="554"/>
      <c r="K411" s="554"/>
      <c r="L411" s="554"/>
      <c r="M411" s="554"/>
      <c r="N411" s="554"/>
      <c r="O411" s="555"/>
      <c r="P411" s="561" t="s">
        <v>71</v>
      </c>
      <c r="Q411" s="562"/>
      <c r="R411" s="562"/>
      <c r="S411" s="562"/>
      <c r="T411" s="562"/>
      <c r="U411" s="562"/>
      <c r="V411" s="563"/>
      <c r="W411" s="37" t="s">
        <v>72</v>
      </c>
      <c r="X411" s="543">
        <f>IFERROR(X407/H407,"0")+IFERROR(X408/H408,"0")+IFERROR(X409/H409,"0")+IFERROR(X410/H410,"0")</f>
        <v>0</v>
      </c>
      <c r="Y411" s="543">
        <f>IFERROR(Y407/H407,"0")+IFERROR(Y408/H408,"0")+IFERROR(Y409/H409,"0")+IFERROR(Y410/H410,"0")</f>
        <v>0</v>
      </c>
      <c r="Z411" s="543">
        <f>IFERROR(IF(Z407="",0,Z407),"0")+IFERROR(IF(Z408="",0,Z408),"0")+IFERROR(IF(Z409="",0,Z409),"0")+IFERROR(IF(Z410="",0,Z410),"0")</f>
        <v>0</v>
      </c>
      <c r="AA411" s="544"/>
      <c r="AB411" s="544"/>
      <c r="AC411" s="544"/>
    </row>
    <row r="412" spans="1:68" x14ac:dyDescent="0.2">
      <c r="A412" s="554"/>
      <c r="B412" s="554"/>
      <c r="C412" s="554"/>
      <c r="D412" s="554"/>
      <c r="E412" s="554"/>
      <c r="F412" s="554"/>
      <c r="G412" s="554"/>
      <c r="H412" s="554"/>
      <c r="I412" s="554"/>
      <c r="J412" s="554"/>
      <c r="K412" s="554"/>
      <c r="L412" s="554"/>
      <c r="M412" s="554"/>
      <c r="N412" s="554"/>
      <c r="O412" s="555"/>
      <c r="P412" s="561" t="s">
        <v>71</v>
      </c>
      <c r="Q412" s="562"/>
      <c r="R412" s="562"/>
      <c r="S412" s="562"/>
      <c r="T412" s="562"/>
      <c r="U412" s="562"/>
      <c r="V412" s="563"/>
      <c r="W412" s="37" t="s">
        <v>69</v>
      </c>
      <c r="X412" s="543">
        <f>IFERROR(SUM(X407:X410),"0")</f>
        <v>0</v>
      </c>
      <c r="Y412" s="543">
        <f>IFERROR(SUM(Y407:Y410),"0")</f>
        <v>0</v>
      </c>
      <c r="Z412" s="37"/>
      <c r="AA412" s="544"/>
      <c r="AB412" s="544"/>
      <c r="AC412" s="544"/>
    </row>
    <row r="413" spans="1:68" ht="16.5" customHeight="1" x14ac:dyDescent="0.25">
      <c r="A413" s="558" t="s">
        <v>633</v>
      </c>
      <c r="B413" s="554"/>
      <c r="C413" s="554"/>
      <c r="D413" s="554"/>
      <c r="E413" s="554"/>
      <c r="F413" s="554"/>
      <c r="G413" s="554"/>
      <c r="H413" s="554"/>
      <c r="I413" s="554"/>
      <c r="J413" s="554"/>
      <c r="K413" s="554"/>
      <c r="L413" s="554"/>
      <c r="M413" s="554"/>
      <c r="N413" s="554"/>
      <c r="O413" s="554"/>
      <c r="P413" s="554"/>
      <c r="Q413" s="554"/>
      <c r="R413" s="554"/>
      <c r="S413" s="554"/>
      <c r="T413" s="554"/>
      <c r="U413" s="554"/>
      <c r="V413" s="554"/>
      <c r="W413" s="554"/>
      <c r="X413" s="554"/>
      <c r="Y413" s="554"/>
      <c r="Z413" s="554"/>
      <c r="AA413" s="536"/>
      <c r="AB413" s="536"/>
      <c r="AC413" s="536"/>
    </row>
    <row r="414" spans="1:68" ht="14.25" customHeight="1" x14ac:dyDescent="0.25">
      <c r="A414" s="557" t="s">
        <v>64</v>
      </c>
      <c r="B414" s="554"/>
      <c r="C414" s="554"/>
      <c r="D414" s="554"/>
      <c r="E414" s="554"/>
      <c r="F414" s="554"/>
      <c r="G414" s="554"/>
      <c r="H414" s="554"/>
      <c r="I414" s="554"/>
      <c r="J414" s="554"/>
      <c r="K414" s="554"/>
      <c r="L414" s="554"/>
      <c r="M414" s="554"/>
      <c r="N414" s="554"/>
      <c r="O414" s="554"/>
      <c r="P414" s="554"/>
      <c r="Q414" s="554"/>
      <c r="R414" s="554"/>
      <c r="S414" s="554"/>
      <c r="T414" s="554"/>
      <c r="U414" s="554"/>
      <c r="V414" s="554"/>
      <c r="W414" s="554"/>
      <c r="X414" s="554"/>
      <c r="Y414" s="554"/>
      <c r="Z414" s="554"/>
      <c r="AA414" s="537"/>
      <c r="AB414" s="537"/>
      <c r="AC414" s="537"/>
    </row>
    <row r="415" spans="1:68" ht="27" customHeight="1" x14ac:dyDescent="0.25">
      <c r="A415" s="54" t="s">
        <v>634</v>
      </c>
      <c r="B415" s="54" t="s">
        <v>635</v>
      </c>
      <c r="C415" s="31">
        <v>4301031347</v>
      </c>
      <c r="D415" s="545">
        <v>4680115885110</v>
      </c>
      <c r="E415" s="546"/>
      <c r="F415" s="540">
        <v>0.2</v>
      </c>
      <c r="G415" s="32">
        <v>6</v>
      </c>
      <c r="H415" s="540">
        <v>1.2</v>
      </c>
      <c r="I415" s="540">
        <v>2.1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50</v>
      </c>
      <c r="P415" s="80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548"/>
      <c r="R415" s="548"/>
      <c r="S415" s="548"/>
      <c r="T415" s="549"/>
      <c r="U415" s="34"/>
      <c r="V415" s="34"/>
      <c r="W415" s="35" t="s">
        <v>69</v>
      </c>
      <c r="X415" s="541">
        <v>0</v>
      </c>
      <c r="Y415" s="542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59" t="s">
        <v>636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3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55"/>
      <c r="P416" s="561" t="s">
        <v>71</v>
      </c>
      <c r="Q416" s="562"/>
      <c r="R416" s="562"/>
      <c r="S416" s="562"/>
      <c r="T416" s="562"/>
      <c r="U416" s="562"/>
      <c r="V416" s="563"/>
      <c r="W416" s="37" t="s">
        <v>72</v>
      </c>
      <c r="X416" s="543">
        <f>IFERROR(X415/H415,"0")</f>
        <v>0</v>
      </c>
      <c r="Y416" s="543">
        <f>IFERROR(Y415/H415,"0")</f>
        <v>0</v>
      </c>
      <c r="Z416" s="543">
        <f>IFERROR(IF(Z415="",0,Z415),"0")</f>
        <v>0</v>
      </c>
      <c r="AA416" s="544"/>
      <c r="AB416" s="544"/>
      <c r="AC416" s="544"/>
    </row>
    <row r="417" spans="1:68" x14ac:dyDescent="0.2">
      <c r="A417" s="554"/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5"/>
      <c r="P417" s="561" t="s">
        <v>71</v>
      </c>
      <c r="Q417" s="562"/>
      <c r="R417" s="562"/>
      <c r="S417" s="562"/>
      <c r="T417" s="562"/>
      <c r="U417" s="562"/>
      <c r="V417" s="563"/>
      <c r="W417" s="37" t="s">
        <v>69</v>
      </c>
      <c r="X417" s="543">
        <f>IFERROR(SUM(X415:X415),"0")</f>
        <v>0</v>
      </c>
      <c r="Y417" s="543">
        <f>IFERROR(SUM(Y415:Y415),"0")</f>
        <v>0</v>
      </c>
      <c r="Z417" s="37"/>
      <c r="AA417" s="544"/>
      <c r="AB417" s="544"/>
      <c r="AC417" s="544"/>
    </row>
    <row r="418" spans="1:68" ht="27.75" customHeight="1" x14ac:dyDescent="0.2">
      <c r="A418" s="639" t="s">
        <v>637</v>
      </c>
      <c r="B418" s="640"/>
      <c r="C418" s="640"/>
      <c r="D418" s="640"/>
      <c r="E418" s="640"/>
      <c r="F418" s="640"/>
      <c r="G418" s="640"/>
      <c r="H418" s="640"/>
      <c r="I418" s="640"/>
      <c r="J418" s="640"/>
      <c r="K418" s="640"/>
      <c r="L418" s="640"/>
      <c r="M418" s="640"/>
      <c r="N418" s="640"/>
      <c r="O418" s="640"/>
      <c r="P418" s="640"/>
      <c r="Q418" s="640"/>
      <c r="R418" s="640"/>
      <c r="S418" s="640"/>
      <c r="T418" s="640"/>
      <c r="U418" s="640"/>
      <c r="V418" s="640"/>
      <c r="W418" s="640"/>
      <c r="X418" s="640"/>
      <c r="Y418" s="640"/>
      <c r="Z418" s="640"/>
      <c r="AA418" s="48"/>
      <c r="AB418" s="48"/>
      <c r="AC418" s="48"/>
    </row>
    <row r="419" spans="1:68" ht="16.5" customHeight="1" x14ac:dyDescent="0.25">
      <c r="A419" s="558" t="s">
        <v>637</v>
      </c>
      <c r="B419" s="554"/>
      <c r="C419" s="554"/>
      <c r="D419" s="554"/>
      <c r="E419" s="554"/>
      <c r="F419" s="554"/>
      <c r="G419" s="554"/>
      <c r="H419" s="554"/>
      <c r="I419" s="554"/>
      <c r="J419" s="554"/>
      <c r="K419" s="554"/>
      <c r="L419" s="554"/>
      <c r="M419" s="554"/>
      <c r="N419" s="554"/>
      <c r="O419" s="554"/>
      <c r="P419" s="554"/>
      <c r="Q419" s="554"/>
      <c r="R419" s="554"/>
      <c r="S419" s="554"/>
      <c r="T419" s="554"/>
      <c r="U419" s="554"/>
      <c r="V419" s="554"/>
      <c r="W419" s="554"/>
      <c r="X419" s="554"/>
      <c r="Y419" s="554"/>
      <c r="Z419" s="554"/>
      <c r="AA419" s="536"/>
      <c r="AB419" s="536"/>
      <c r="AC419" s="536"/>
    </row>
    <row r="420" spans="1:68" ht="14.25" customHeight="1" x14ac:dyDescent="0.25">
      <c r="A420" s="557" t="s">
        <v>99</v>
      </c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4"/>
      <c r="P420" s="554"/>
      <c r="Q420" s="554"/>
      <c r="R420" s="554"/>
      <c r="S420" s="554"/>
      <c r="T420" s="554"/>
      <c r="U420" s="554"/>
      <c r="V420" s="554"/>
      <c r="W420" s="554"/>
      <c r="X420" s="554"/>
      <c r="Y420" s="554"/>
      <c r="Z420" s="554"/>
      <c r="AA420" s="537"/>
      <c r="AB420" s="537"/>
      <c r="AC420" s="537"/>
    </row>
    <row r="421" spans="1:68" ht="27" customHeight="1" x14ac:dyDescent="0.25">
      <c r="A421" s="54" t="s">
        <v>638</v>
      </c>
      <c r="B421" s="54" t="s">
        <v>639</v>
      </c>
      <c r="C421" s="31">
        <v>4301011795</v>
      </c>
      <c r="D421" s="545">
        <v>4607091389067</v>
      </c>
      <c r="E421" s="546"/>
      <c r="F421" s="540">
        <v>0.88</v>
      </c>
      <c r="G421" s="32">
        <v>6</v>
      </c>
      <c r="H421" s="540">
        <v>5.28</v>
      </c>
      <c r="I421" s="540">
        <v>5.64</v>
      </c>
      <c r="J421" s="32">
        <v>104</v>
      </c>
      <c r="K421" s="32" t="s">
        <v>102</v>
      </c>
      <c r="L421" s="32" t="s">
        <v>103</v>
      </c>
      <c r="M421" s="33" t="s">
        <v>104</v>
      </c>
      <c r="N421" s="33"/>
      <c r="O421" s="32">
        <v>60</v>
      </c>
      <c r="P421" s="8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548"/>
      <c r="R421" s="548"/>
      <c r="S421" s="548"/>
      <c r="T421" s="549"/>
      <c r="U421" s="34"/>
      <c r="V421" s="34"/>
      <c r="W421" s="35" t="s">
        <v>69</v>
      </c>
      <c r="X421" s="541">
        <v>0</v>
      </c>
      <c r="Y421" s="542">
        <f t="shared" ref="Y421:Y431" si="42">IFERROR(IF(X421="",0,CEILING((X421/$H421),1)*$H421),"")</f>
        <v>0</v>
      </c>
      <c r="Z421" s="36" t="str">
        <f t="shared" ref="Z421:Z426" si="43">IFERROR(IF(Y421=0,"",ROUNDUP(Y421/H421,0)*0.01196),"")</f>
        <v/>
      </c>
      <c r="AA421" s="56"/>
      <c r="AB421" s="57"/>
      <c r="AC421" s="461" t="s">
        <v>105</v>
      </c>
      <c r="AG421" s="64"/>
      <c r="AJ421" s="68" t="s">
        <v>106</v>
      </c>
      <c r="AK421" s="68">
        <v>42.24</v>
      </c>
      <c r="BB421" s="462" t="s">
        <v>1</v>
      </c>
      <c r="BM421" s="64">
        <f t="shared" ref="BM421:BM431" si="44">IFERROR(X421*I421/H421,"0")</f>
        <v>0</v>
      </c>
      <c r="BN421" s="64">
        <f t="shared" ref="BN421:BN431" si="45">IFERROR(Y421*I421/H421,"0")</f>
        <v>0</v>
      </c>
      <c r="BO421" s="64">
        <f t="shared" ref="BO421:BO431" si="46">IFERROR(1/J421*(X421/H421),"0")</f>
        <v>0</v>
      </c>
      <c r="BP421" s="64">
        <f t="shared" ref="BP421:BP431" si="47">IFERROR(1/J421*(Y421/H421),"0")</f>
        <v>0</v>
      </c>
    </row>
    <row r="422" spans="1:68" ht="27" customHeight="1" x14ac:dyDescent="0.25">
      <c r="A422" s="54" t="s">
        <v>640</v>
      </c>
      <c r="B422" s="54" t="s">
        <v>641</v>
      </c>
      <c r="C422" s="31">
        <v>4301011961</v>
      </c>
      <c r="D422" s="545">
        <v>4680115885271</v>
      </c>
      <c r="E422" s="546"/>
      <c r="F422" s="540">
        <v>0.88</v>
      </c>
      <c r="G422" s="32">
        <v>6</v>
      </c>
      <c r="H422" s="540">
        <v>5.28</v>
      </c>
      <c r="I422" s="540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548"/>
      <c r="R422" s="548"/>
      <c r="S422" s="548"/>
      <c r="T422" s="549"/>
      <c r="U422" s="34"/>
      <c r="V422" s="34"/>
      <c r="W422" s="35" t="s">
        <v>69</v>
      </c>
      <c r="X422" s="541">
        <v>0</v>
      </c>
      <c r="Y422" s="542">
        <f t="shared" si="42"/>
        <v>0</v>
      </c>
      <c r="Z422" s="36" t="str">
        <f t="shared" si="43"/>
        <v/>
      </c>
      <c r="AA422" s="56"/>
      <c r="AB422" s="57"/>
      <c r="AC422" s="463" t="s">
        <v>642</v>
      </c>
      <c r="AG422" s="64"/>
      <c r="AJ422" s="68" t="s">
        <v>106</v>
      </c>
      <c r="AK422" s="68">
        <v>42.24</v>
      </c>
      <c r="BB422" s="464" t="s">
        <v>1</v>
      </c>
      <c r="BM422" s="64">
        <f t="shared" si="44"/>
        <v>0</v>
      </c>
      <c r="BN422" s="64">
        <f t="shared" si="45"/>
        <v>0</v>
      </c>
      <c r="BO422" s="64">
        <f t="shared" si="46"/>
        <v>0</v>
      </c>
      <c r="BP422" s="64">
        <f t="shared" si="47"/>
        <v>0</v>
      </c>
    </row>
    <row r="423" spans="1:68" ht="27" customHeight="1" x14ac:dyDescent="0.25">
      <c r="A423" s="54" t="s">
        <v>643</v>
      </c>
      <c r="B423" s="54" t="s">
        <v>644</v>
      </c>
      <c r="C423" s="31">
        <v>4301011376</v>
      </c>
      <c r="D423" s="545">
        <v>4680115885226</v>
      </c>
      <c r="E423" s="546"/>
      <c r="F423" s="540">
        <v>0.88</v>
      </c>
      <c r="G423" s="32">
        <v>6</v>
      </c>
      <c r="H423" s="540">
        <v>5.28</v>
      </c>
      <c r="I423" s="540">
        <v>5.64</v>
      </c>
      <c r="J423" s="32">
        <v>104</v>
      </c>
      <c r="K423" s="32" t="s">
        <v>102</v>
      </c>
      <c r="L423" s="32" t="s">
        <v>103</v>
      </c>
      <c r="M423" s="33" t="s">
        <v>77</v>
      </c>
      <c r="N423" s="33"/>
      <c r="O423" s="32">
        <v>60</v>
      </c>
      <c r="P423" s="6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548"/>
      <c r="R423" s="548"/>
      <c r="S423" s="548"/>
      <c r="T423" s="549"/>
      <c r="U423" s="34"/>
      <c r="V423" s="34"/>
      <c r="W423" s="35" t="s">
        <v>69</v>
      </c>
      <c r="X423" s="541">
        <v>464.64</v>
      </c>
      <c r="Y423" s="542">
        <f t="shared" si="42"/>
        <v>464.64000000000004</v>
      </c>
      <c r="Z423" s="36">
        <f t="shared" si="43"/>
        <v>1.0524800000000001</v>
      </c>
      <c r="AA423" s="56"/>
      <c r="AB423" s="57"/>
      <c r="AC423" s="465" t="s">
        <v>645</v>
      </c>
      <c r="AG423" s="64"/>
      <c r="AJ423" s="68" t="s">
        <v>106</v>
      </c>
      <c r="AK423" s="68">
        <v>42.24</v>
      </c>
      <c r="BB423" s="466" t="s">
        <v>1</v>
      </c>
      <c r="BM423" s="64">
        <f t="shared" si="44"/>
        <v>496.31999999999994</v>
      </c>
      <c r="BN423" s="64">
        <f t="shared" si="45"/>
        <v>496.32000000000005</v>
      </c>
      <c r="BO423" s="64">
        <f t="shared" si="46"/>
        <v>0.84615384615384626</v>
      </c>
      <c r="BP423" s="64">
        <f t="shared" si="47"/>
        <v>0.84615384615384626</v>
      </c>
    </row>
    <row r="424" spans="1:68" ht="27" customHeight="1" x14ac:dyDescent="0.25">
      <c r="A424" s="54" t="s">
        <v>646</v>
      </c>
      <c r="B424" s="54" t="s">
        <v>647</v>
      </c>
      <c r="C424" s="31">
        <v>4301012145</v>
      </c>
      <c r="D424" s="545">
        <v>4607091383522</v>
      </c>
      <c r="E424" s="546"/>
      <c r="F424" s="540">
        <v>0.88</v>
      </c>
      <c r="G424" s="32">
        <v>6</v>
      </c>
      <c r="H424" s="540">
        <v>5.28</v>
      </c>
      <c r="I424" s="540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4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48"/>
      <c r="R424" s="548"/>
      <c r="S424" s="548"/>
      <c r="T424" s="549"/>
      <c r="U424" s="34"/>
      <c r="V424" s="34"/>
      <c r="W424" s="35" t="s">
        <v>69</v>
      </c>
      <c r="X424" s="541">
        <v>0</v>
      </c>
      <c r="Y424" s="542">
        <f t="shared" si="42"/>
        <v>0</v>
      </c>
      <c r="Z424" s="36" t="str">
        <f t="shared" si="43"/>
        <v/>
      </c>
      <c r="AA424" s="56"/>
      <c r="AB424" s="57"/>
      <c r="AC424" s="467" t="s">
        <v>648</v>
      </c>
      <c r="AG424" s="64"/>
      <c r="AJ424" s="68"/>
      <c r="AK424" s="68">
        <v>0</v>
      </c>
      <c r="BB424" s="468" t="s">
        <v>1</v>
      </c>
      <c r="BM424" s="64">
        <f t="shared" si="44"/>
        <v>0</v>
      </c>
      <c r="BN424" s="64">
        <f t="shared" si="45"/>
        <v>0</v>
      </c>
      <c r="BO424" s="64">
        <f t="shared" si="46"/>
        <v>0</v>
      </c>
      <c r="BP424" s="64">
        <f t="shared" si="47"/>
        <v>0</v>
      </c>
    </row>
    <row r="425" spans="1:68" ht="16.5" customHeight="1" x14ac:dyDescent="0.25">
      <c r="A425" s="54" t="s">
        <v>649</v>
      </c>
      <c r="B425" s="54" t="s">
        <v>650</v>
      </c>
      <c r="C425" s="31">
        <v>4301011774</v>
      </c>
      <c r="D425" s="545">
        <v>4680115884502</v>
      </c>
      <c r="E425" s="546"/>
      <c r="F425" s="540">
        <v>0.88</v>
      </c>
      <c r="G425" s="32">
        <v>6</v>
      </c>
      <c r="H425" s="540">
        <v>5.28</v>
      </c>
      <c r="I425" s="540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548"/>
      <c r="R425" s="548"/>
      <c r="S425" s="548"/>
      <c r="T425" s="549"/>
      <c r="U425" s="34"/>
      <c r="V425" s="34"/>
      <c r="W425" s="35" t="s">
        <v>69</v>
      </c>
      <c r="X425" s="541">
        <v>0</v>
      </c>
      <c r="Y425" s="542">
        <f t="shared" si="42"/>
        <v>0</v>
      </c>
      <c r="Z425" s="36" t="str">
        <f t="shared" si="43"/>
        <v/>
      </c>
      <c r="AA425" s="56"/>
      <c r="AB425" s="57"/>
      <c r="AC425" s="469" t="s">
        <v>651</v>
      </c>
      <c r="AG425" s="64"/>
      <c r="AJ425" s="68"/>
      <c r="AK425" s="68">
        <v>0</v>
      </c>
      <c r="BB425" s="470" t="s">
        <v>1</v>
      </c>
      <c r="BM425" s="64">
        <f t="shared" si="44"/>
        <v>0</v>
      </c>
      <c r="BN425" s="64">
        <f t="shared" si="45"/>
        <v>0</v>
      </c>
      <c r="BO425" s="64">
        <f t="shared" si="46"/>
        <v>0</v>
      </c>
      <c r="BP425" s="64">
        <f t="shared" si="47"/>
        <v>0</v>
      </c>
    </row>
    <row r="426" spans="1:68" ht="27" customHeight="1" x14ac:dyDescent="0.25">
      <c r="A426" s="54" t="s">
        <v>652</v>
      </c>
      <c r="B426" s="54" t="s">
        <v>653</v>
      </c>
      <c r="C426" s="31">
        <v>4301011771</v>
      </c>
      <c r="D426" s="545">
        <v>4607091389104</v>
      </c>
      <c r="E426" s="546"/>
      <c r="F426" s="540">
        <v>0.88</v>
      </c>
      <c r="G426" s="32">
        <v>6</v>
      </c>
      <c r="H426" s="540">
        <v>5.28</v>
      </c>
      <c r="I426" s="540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548"/>
      <c r="R426" s="548"/>
      <c r="S426" s="548"/>
      <c r="T426" s="549"/>
      <c r="U426" s="34"/>
      <c r="V426" s="34"/>
      <c r="W426" s="35" t="s">
        <v>69</v>
      </c>
      <c r="X426" s="541">
        <v>506.88</v>
      </c>
      <c r="Y426" s="542">
        <f t="shared" si="42"/>
        <v>506.88</v>
      </c>
      <c r="Z426" s="36">
        <f t="shared" si="43"/>
        <v>1.1481600000000001</v>
      </c>
      <c r="AA426" s="56"/>
      <c r="AB426" s="57"/>
      <c r="AC426" s="471" t="s">
        <v>654</v>
      </c>
      <c r="AG426" s="64"/>
      <c r="AJ426" s="68" t="s">
        <v>106</v>
      </c>
      <c r="AK426" s="68">
        <v>42.24</v>
      </c>
      <c r="BB426" s="472" t="s">
        <v>1</v>
      </c>
      <c r="BM426" s="64">
        <f t="shared" si="44"/>
        <v>541.43999999999994</v>
      </c>
      <c r="BN426" s="64">
        <f t="shared" si="45"/>
        <v>541.43999999999994</v>
      </c>
      <c r="BO426" s="64">
        <f t="shared" si="46"/>
        <v>0.92307692307692313</v>
      </c>
      <c r="BP426" s="64">
        <f t="shared" si="47"/>
        <v>0.92307692307692313</v>
      </c>
    </row>
    <row r="427" spans="1:68" ht="27" customHeight="1" x14ac:dyDescent="0.25">
      <c r="A427" s="54" t="s">
        <v>655</v>
      </c>
      <c r="B427" s="54" t="s">
        <v>656</v>
      </c>
      <c r="C427" s="31">
        <v>4301012125</v>
      </c>
      <c r="D427" s="545">
        <v>4680115886391</v>
      </c>
      <c r="E427" s="546"/>
      <c r="F427" s="540">
        <v>0.4</v>
      </c>
      <c r="G427" s="32">
        <v>6</v>
      </c>
      <c r="H427" s="540">
        <v>2.4</v>
      </c>
      <c r="I427" s="540">
        <v>2.58</v>
      </c>
      <c r="J427" s="32">
        <v>182</v>
      </c>
      <c r="K427" s="32" t="s">
        <v>76</v>
      </c>
      <c r="L427" s="32"/>
      <c r="M427" s="33" t="s">
        <v>77</v>
      </c>
      <c r="N427" s="33"/>
      <c r="O427" s="32">
        <v>60</v>
      </c>
      <c r="P427" s="69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548"/>
      <c r="R427" s="548"/>
      <c r="S427" s="548"/>
      <c r="T427" s="549"/>
      <c r="U427" s="34"/>
      <c r="V427" s="34"/>
      <c r="W427" s="35" t="s">
        <v>69</v>
      </c>
      <c r="X427" s="541">
        <v>0</v>
      </c>
      <c r="Y427" s="542">
        <f t="shared" si="42"/>
        <v>0</v>
      </c>
      <c r="Z427" s="36" t="str">
        <f>IFERROR(IF(Y427=0,"",ROUNDUP(Y427/H427,0)*0.00651),"")</f>
        <v/>
      </c>
      <c r="AA427" s="56"/>
      <c r="AB427" s="57"/>
      <c r="AC427" s="473" t="s">
        <v>105</v>
      </c>
      <c r="AG427" s="64"/>
      <c r="AJ427" s="68"/>
      <c r="AK427" s="68">
        <v>0</v>
      </c>
      <c r="BB427" s="474" t="s">
        <v>1</v>
      </c>
      <c r="BM427" s="64">
        <f t="shared" si="44"/>
        <v>0</v>
      </c>
      <c r="BN427" s="64">
        <f t="shared" si="45"/>
        <v>0</v>
      </c>
      <c r="BO427" s="64">
        <f t="shared" si="46"/>
        <v>0</v>
      </c>
      <c r="BP427" s="64">
        <f t="shared" si="47"/>
        <v>0</v>
      </c>
    </row>
    <row r="428" spans="1:68" ht="27" customHeight="1" x14ac:dyDescent="0.25">
      <c r="A428" s="54" t="s">
        <v>657</v>
      </c>
      <c r="B428" s="54" t="s">
        <v>658</v>
      </c>
      <c r="C428" s="31">
        <v>4301012035</v>
      </c>
      <c r="D428" s="545">
        <v>4680115880603</v>
      </c>
      <c r="E428" s="546"/>
      <c r="F428" s="540">
        <v>0.6</v>
      </c>
      <c r="G428" s="32">
        <v>8</v>
      </c>
      <c r="H428" s="540">
        <v>4.8</v>
      </c>
      <c r="I428" s="540">
        <v>6.93</v>
      </c>
      <c r="J428" s="32">
        <v>132</v>
      </c>
      <c r="K428" s="32" t="s">
        <v>109</v>
      </c>
      <c r="L428" s="32"/>
      <c r="M428" s="33" t="s">
        <v>104</v>
      </c>
      <c r="N428" s="33"/>
      <c r="O428" s="32">
        <v>60</v>
      </c>
      <c r="P428" s="6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548"/>
      <c r="R428" s="548"/>
      <c r="S428" s="548"/>
      <c r="T428" s="549"/>
      <c r="U428" s="34"/>
      <c r="V428" s="34"/>
      <c r="W428" s="35" t="s">
        <v>69</v>
      </c>
      <c r="X428" s="541">
        <v>0</v>
      </c>
      <c r="Y428" s="542">
        <f t="shared" si="42"/>
        <v>0</v>
      </c>
      <c r="Z428" s="36" t="str">
        <f>IFERROR(IF(Y428=0,"",ROUNDUP(Y428/H428,0)*0.00902),"")</f>
        <v/>
      </c>
      <c r="AA428" s="56"/>
      <c r="AB428" s="57"/>
      <c r="AC428" s="475" t="s">
        <v>105</v>
      </c>
      <c r="AG428" s="64"/>
      <c r="AJ428" s="68"/>
      <c r="AK428" s="68">
        <v>0</v>
      </c>
      <c r="BB428" s="476" t="s">
        <v>1</v>
      </c>
      <c r="BM428" s="64">
        <f t="shared" si="44"/>
        <v>0</v>
      </c>
      <c r="BN428" s="64">
        <f t="shared" si="45"/>
        <v>0</v>
      </c>
      <c r="BO428" s="64">
        <f t="shared" si="46"/>
        <v>0</v>
      </c>
      <c r="BP428" s="64">
        <f t="shared" si="47"/>
        <v>0</v>
      </c>
    </row>
    <row r="429" spans="1:68" ht="27" customHeight="1" x14ac:dyDescent="0.25">
      <c r="A429" s="54" t="s">
        <v>659</v>
      </c>
      <c r="B429" s="54" t="s">
        <v>660</v>
      </c>
      <c r="C429" s="31">
        <v>4301012036</v>
      </c>
      <c r="D429" s="545">
        <v>4680115882782</v>
      </c>
      <c r="E429" s="546"/>
      <c r="F429" s="540">
        <v>0.6</v>
      </c>
      <c r="G429" s="32">
        <v>8</v>
      </c>
      <c r="H429" s="540">
        <v>4.8</v>
      </c>
      <c r="I429" s="540">
        <v>6.96</v>
      </c>
      <c r="J429" s="32">
        <v>120</v>
      </c>
      <c r="K429" s="32" t="s">
        <v>109</v>
      </c>
      <c r="L429" s="32"/>
      <c r="M429" s="33" t="s">
        <v>104</v>
      </c>
      <c r="N429" s="33"/>
      <c r="O429" s="32">
        <v>60</v>
      </c>
      <c r="P429" s="6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548"/>
      <c r="R429" s="548"/>
      <c r="S429" s="548"/>
      <c r="T429" s="549"/>
      <c r="U429" s="34"/>
      <c r="V429" s="34"/>
      <c r="W429" s="35" t="s">
        <v>69</v>
      </c>
      <c r="X429" s="541">
        <v>0</v>
      </c>
      <c r="Y429" s="542">
        <f t="shared" si="42"/>
        <v>0</v>
      </c>
      <c r="Z429" s="36" t="str">
        <f>IFERROR(IF(Y429=0,"",ROUNDUP(Y429/H429,0)*0.00937),"")</f>
        <v/>
      </c>
      <c r="AA429" s="56"/>
      <c r="AB429" s="57"/>
      <c r="AC429" s="477" t="s">
        <v>642</v>
      </c>
      <c r="AG429" s="64"/>
      <c r="AJ429" s="68"/>
      <c r="AK429" s="68">
        <v>0</v>
      </c>
      <c r="BB429" s="478" t="s">
        <v>1</v>
      </c>
      <c r="BM429" s="64">
        <f t="shared" si="44"/>
        <v>0</v>
      </c>
      <c r="BN429" s="64">
        <f t="shared" si="45"/>
        <v>0</v>
      </c>
      <c r="BO429" s="64">
        <f t="shared" si="46"/>
        <v>0</v>
      </c>
      <c r="BP429" s="64">
        <f t="shared" si="47"/>
        <v>0</v>
      </c>
    </row>
    <row r="430" spans="1:68" ht="27" customHeight="1" x14ac:dyDescent="0.25">
      <c r="A430" s="54" t="s">
        <v>661</v>
      </c>
      <c r="B430" s="54" t="s">
        <v>662</v>
      </c>
      <c r="C430" s="31">
        <v>4301012050</v>
      </c>
      <c r="D430" s="545">
        <v>4680115885479</v>
      </c>
      <c r="E430" s="546"/>
      <c r="F430" s="540">
        <v>0.4</v>
      </c>
      <c r="G430" s="32">
        <v>6</v>
      </c>
      <c r="H430" s="540">
        <v>2.4</v>
      </c>
      <c r="I430" s="540">
        <v>2.58</v>
      </c>
      <c r="J430" s="32">
        <v>182</v>
      </c>
      <c r="K430" s="32" t="s">
        <v>76</v>
      </c>
      <c r="L430" s="32"/>
      <c r="M430" s="33" t="s">
        <v>104</v>
      </c>
      <c r="N430" s="33"/>
      <c r="O430" s="32">
        <v>60</v>
      </c>
      <c r="P430" s="80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548"/>
      <c r="R430" s="548"/>
      <c r="S430" s="548"/>
      <c r="T430" s="549"/>
      <c r="U430" s="34"/>
      <c r="V430" s="34"/>
      <c r="W430" s="35" t="s">
        <v>69</v>
      </c>
      <c r="X430" s="541">
        <v>0</v>
      </c>
      <c r="Y430" s="542">
        <f t="shared" si="42"/>
        <v>0</v>
      </c>
      <c r="Z430" s="36" t="str">
        <f>IFERROR(IF(Y430=0,"",ROUNDUP(Y430/H430,0)*0.00651),"")</f>
        <v/>
      </c>
      <c r="AA430" s="56"/>
      <c r="AB430" s="57"/>
      <c r="AC430" s="479" t="s">
        <v>663</v>
      </c>
      <c r="AG430" s="64"/>
      <c r="AJ430" s="68"/>
      <c r="AK430" s="68">
        <v>0</v>
      </c>
      <c r="BB430" s="480" t="s">
        <v>1</v>
      </c>
      <c r="BM430" s="64">
        <f t="shared" si="44"/>
        <v>0</v>
      </c>
      <c r="BN430" s="64">
        <f t="shared" si="45"/>
        <v>0</v>
      </c>
      <c r="BO430" s="64">
        <f t="shared" si="46"/>
        <v>0</v>
      </c>
      <c r="BP430" s="64">
        <f t="shared" si="47"/>
        <v>0</v>
      </c>
    </row>
    <row r="431" spans="1:68" ht="27" customHeight="1" x14ac:dyDescent="0.25">
      <c r="A431" s="54" t="s">
        <v>664</v>
      </c>
      <c r="B431" s="54" t="s">
        <v>665</v>
      </c>
      <c r="C431" s="31">
        <v>4301012034</v>
      </c>
      <c r="D431" s="545">
        <v>4607091389982</v>
      </c>
      <c r="E431" s="546"/>
      <c r="F431" s="540">
        <v>0.6</v>
      </c>
      <c r="G431" s="32">
        <v>8</v>
      </c>
      <c r="H431" s="540">
        <v>4.8</v>
      </c>
      <c r="I431" s="540">
        <v>6.93</v>
      </c>
      <c r="J431" s="32">
        <v>132</v>
      </c>
      <c r="K431" s="32" t="s">
        <v>109</v>
      </c>
      <c r="L431" s="32"/>
      <c r="M431" s="33" t="s">
        <v>104</v>
      </c>
      <c r="N431" s="33"/>
      <c r="O431" s="32">
        <v>60</v>
      </c>
      <c r="P431" s="67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548"/>
      <c r="R431" s="548"/>
      <c r="S431" s="548"/>
      <c r="T431" s="549"/>
      <c r="U431" s="34"/>
      <c r="V431" s="34"/>
      <c r="W431" s="35" t="s">
        <v>69</v>
      </c>
      <c r="X431" s="541">
        <v>0</v>
      </c>
      <c r="Y431" s="542">
        <f t="shared" si="42"/>
        <v>0</v>
      </c>
      <c r="Z431" s="36" t="str">
        <f>IFERROR(IF(Y431=0,"",ROUNDUP(Y431/H431,0)*0.00902),"")</f>
        <v/>
      </c>
      <c r="AA431" s="56"/>
      <c r="AB431" s="57"/>
      <c r="AC431" s="481" t="s">
        <v>654</v>
      </c>
      <c r="AG431" s="64"/>
      <c r="AJ431" s="68"/>
      <c r="AK431" s="68">
        <v>0</v>
      </c>
      <c r="BB431" s="482" t="s">
        <v>1</v>
      </c>
      <c r="BM431" s="64">
        <f t="shared" si="44"/>
        <v>0</v>
      </c>
      <c r="BN431" s="64">
        <f t="shared" si="45"/>
        <v>0</v>
      </c>
      <c r="BO431" s="64">
        <f t="shared" si="46"/>
        <v>0</v>
      </c>
      <c r="BP431" s="64">
        <f t="shared" si="47"/>
        <v>0</v>
      </c>
    </row>
    <row r="432" spans="1:68" x14ac:dyDescent="0.2">
      <c r="A432" s="553"/>
      <c r="B432" s="554"/>
      <c r="C432" s="554"/>
      <c r="D432" s="554"/>
      <c r="E432" s="554"/>
      <c r="F432" s="554"/>
      <c r="G432" s="554"/>
      <c r="H432" s="554"/>
      <c r="I432" s="554"/>
      <c r="J432" s="554"/>
      <c r="K432" s="554"/>
      <c r="L432" s="554"/>
      <c r="M432" s="554"/>
      <c r="N432" s="554"/>
      <c r="O432" s="555"/>
      <c r="P432" s="561" t="s">
        <v>71</v>
      </c>
      <c r="Q432" s="562"/>
      <c r="R432" s="562"/>
      <c r="S432" s="562"/>
      <c r="T432" s="562"/>
      <c r="U432" s="562"/>
      <c r="V432" s="563"/>
      <c r="W432" s="37" t="s">
        <v>72</v>
      </c>
      <c r="X432" s="5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184</v>
      </c>
      <c r="Y432" s="5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184</v>
      </c>
      <c r="Z432" s="5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2.2006399999999999</v>
      </c>
      <c r="AA432" s="544"/>
      <c r="AB432" s="544"/>
      <c r="AC432" s="544"/>
    </row>
    <row r="433" spans="1:68" x14ac:dyDescent="0.2">
      <c r="A433" s="554"/>
      <c r="B433" s="554"/>
      <c r="C433" s="554"/>
      <c r="D433" s="554"/>
      <c r="E433" s="554"/>
      <c r="F433" s="554"/>
      <c r="G433" s="554"/>
      <c r="H433" s="554"/>
      <c r="I433" s="554"/>
      <c r="J433" s="554"/>
      <c r="K433" s="554"/>
      <c r="L433" s="554"/>
      <c r="M433" s="554"/>
      <c r="N433" s="554"/>
      <c r="O433" s="555"/>
      <c r="P433" s="561" t="s">
        <v>71</v>
      </c>
      <c r="Q433" s="562"/>
      <c r="R433" s="562"/>
      <c r="S433" s="562"/>
      <c r="T433" s="562"/>
      <c r="U433" s="562"/>
      <c r="V433" s="563"/>
      <c r="W433" s="37" t="s">
        <v>69</v>
      </c>
      <c r="X433" s="543">
        <f>IFERROR(SUM(X421:X431),"0")</f>
        <v>971.52</v>
      </c>
      <c r="Y433" s="543">
        <f>IFERROR(SUM(Y421:Y431),"0")</f>
        <v>971.52</v>
      </c>
      <c r="Z433" s="37"/>
      <c r="AA433" s="544"/>
      <c r="AB433" s="544"/>
      <c r="AC433" s="544"/>
    </row>
    <row r="434" spans="1:68" ht="14.25" customHeight="1" x14ac:dyDescent="0.25">
      <c r="A434" s="557" t="s">
        <v>135</v>
      </c>
      <c r="B434" s="554"/>
      <c r="C434" s="554"/>
      <c r="D434" s="554"/>
      <c r="E434" s="554"/>
      <c r="F434" s="554"/>
      <c r="G434" s="554"/>
      <c r="H434" s="554"/>
      <c r="I434" s="554"/>
      <c r="J434" s="554"/>
      <c r="K434" s="554"/>
      <c r="L434" s="554"/>
      <c r="M434" s="554"/>
      <c r="N434" s="554"/>
      <c r="O434" s="554"/>
      <c r="P434" s="554"/>
      <c r="Q434" s="554"/>
      <c r="R434" s="554"/>
      <c r="S434" s="554"/>
      <c r="T434" s="554"/>
      <c r="U434" s="554"/>
      <c r="V434" s="554"/>
      <c r="W434" s="554"/>
      <c r="X434" s="554"/>
      <c r="Y434" s="554"/>
      <c r="Z434" s="554"/>
      <c r="AA434" s="537"/>
      <c r="AB434" s="537"/>
      <c r="AC434" s="537"/>
    </row>
    <row r="435" spans="1:68" ht="16.5" customHeight="1" x14ac:dyDescent="0.25">
      <c r="A435" s="54" t="s">
        <v>666</v>
      </c>
      <c r="B435" s="54" t="s">
        <v>667</v>
      </c>
      <c r="C435" s="31">
        <v>4301020334</v>
      </c>
      <c r="D435" s="545">
        <v>4607091388930</v>
      </c>
      <c r="E435" s="546"/>
      <c r="F435" s="540">
        <v>0.88</v>
      </c>
      <c r="G435" s="32">
        <v>6</v>
      </c>
      <c r="H435" s="540">
        <v>5.28</v>
      </c>
      <c r="I435" s="540">
        <v>5.64</v>
      </c>
      <c r="J435" s="32">
        <v>104</v>
      </c>
      <c r="K435" s="32" t="s">
        <v>102</v>
      </c>
      <c r="L435" s="32" t="s">
        <v>103</v>
      </c>
      <c r="M435" s="33" t="s">
        <v>77</v>
      </c>
      <c r="N435" s="33"/>
      <c r="O435" s="32">
        <v>70</v>
      </c>
      <c r="P435" s="84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548"/>
      <c r="R435" s="548"/>
      <c r="S435" s="548"/>
      <c r="T435" s="549"/>
      <c r="U435" s="34"/>
      <c r="V435" s="34"/>
      <c r="W435" s="35" t="s">
        <v>69</v>
      </c>
      <c r="X435" s="541">
        <v>84.48</v>
      </c>
      <c r="Y435" s="542">
        <f>IFERROR(IF(X435="",0,CEILING((X435/$H435),1)*$H435),"")</f>
        <v>84.48</v>
      </c>
      <c r="Z435" s="36">
        <f>IFERROR(IF(Y435=0,"",ROUNDUP(Y435/H435,0)*0.01196),"")</f>
        <v>0.19136</v>
      </c>
      <c r="AA435" s="56"/>
      <c r="AB435" s="57"/>
      <c r="AC435" s="483" t="s">
        <v>668</v>
      </c>
      <c r="AG435" s="64"/>
      <c r="AJ435" s="68" t="s">
        <v>106</v>
      </c>
      <c r="AK435" s="68">
        <v>42.24</v>
      </c>
      <c r="BB435" s="484" t="s">
        <v>1</v>
      </c>
      <c r="BM435" s="64">
        <f>IFERROR(X435*I435/H435,"0")</f>
        <v>90.24</v>
      </c>
      <c r="BN435" s="64">
        <f>IFERROR(Y435*I435/H435,"0")</f>
        <v>90.24</v>
      </c>
      <c r="BO435" s="64">
        <f>IFERROR(1/J435*(X435/H435),"0")</f>
        <v>0.15384615384615385</v>
      </c>
      <c r="BP435" s="64">
        <f>IFERROR(1/J435*(Y435/H435),"0")</f>
        <v>0.15384615384615385</v>
      </c>
    </row>
    <row r="436" spans="1:68" ht="16.5" customHeight="1" x14ac:dyDescent="0.25">
      <c r="A436" s="54" t="s">
        <v>669</v>
      </c>
      <c r="B436" s="54" t="s">
        <v>670</v>
      </c>
      <c r="C436" s="31">
        <v>4301020384</v>
      </c>
      <c r="D436" s="545">
        <v>4680115886407</v>
      </c>
      <c r="E436" s="546"/>
      <c r="F436" s="540">
        <v>0.4</v>
      </c>
      <c r="G436" s="32">
        <v>6</v>
      </c>
      <c r="H436" s="540">
        <v>2.4</v>
      </c>
      <c r="I436" s="540">
        <v>2.58</v>
      </c>
      <c r="J436" s="32">
        <v>182</v>
      </c>
      <c r="K436" s="32" t="s">
        <v>76</v>
      </c>
      <c r="L436" s="32"/>
      <c r="M436" s="33" t="s">
        <v>77</v>
      </c>
      <c r="N436" s="33"/>
      <c r="O436" s="32">
        <v>70</v>
      </c>
      <c r="P436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69</v>
      </c>
      <c r="X436" s="541">
        <v>0</v>
      </c>
      <c r="Y436" s="5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668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customHeight="1" x14ac:dyDescent="0.25">
      <c r="A437" s="54" t="s">
        <v>671</v>
      </c>
      <c r="B437" s="54" t="s">
        <v>672</v>
      </c>
      <c r="C437" s="31">
        <v>4301020385</v>
      </c>
      <c r="D437" s="545">
        <v>4680115880054</v>
      </c>
      <c r="E437" s="546"/>
      <c r="F437" s="540">
        <v>0.6</v>
      </c>
      <c r="G437" s="32">
        <v>8</v>
      </c>
      <c r="H437" s="540">
        <v>4.8</v>
      </c>
      <c r="I437" s="540">
        <v>6.93</v>
      </c>
      <c r="J437" s="32">
        <v>132</v>
      </c>
      <c r="K437" s="32" t="s">
        <v>109</v>
      </c>
      <c r="L437" s="32" t="s">
        <v>112</v>
      </c>
      <c r="M437" s="33" t="s">
        <v>104</v>
      </c>
      <c r="N437" s="33"/>
      <c r="O437" s="32">
        <v>70</v>
      </c>
      <c r="P437" s="55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548"/>
      <c r="R437" s="548"/>
      <c r="S437" s="548"/>
      <c r="T437" s="549"/>
      <c r="U437" s="34"/>
      <c r="V437" s="34"/>
      <c r="W437" s="35" t="s">
        <v>69</v>
      </c>
      <c r="X437" s="541">
        <v>0</v>
      </c>
      <c r="Y437" s="542">
        <f>IFERROR(IF(X437="",0,CEILING((X437/$H437),1)*$H437),"")</f>
        <v>0</v>
      </c>
      <c r="Z437" s="36" t="str">
        <f>IFERROR(IF(Y437=0,"",ROUNDUP(Y437/H437,0)*0.00902),"")</f>
        <v/>
      </c>
      <c r="AA437" s="56"/>
      <c r="AB437" s="57"/>
      <c r="AC437" s="487" t="s">
        <v>668</v>
      </c>
      <c r="AG437" s="64"/>
      <c r="AJ437" s="68" t="s">
        <v>106</v>
      </c>
      <c r="AK437" s="68">
        <v>57.6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553"/>
      <c r="B438" s="554"/>
      <c r="C438" s="554"/>
      <c r="D438" s="554"/>
      <c r="E438" s="554"/>
      <c r="F438" s="554"/>
      <c r="G438" s="554"/>
      <c r="H438" s="554"/>
      <c r="I438" s="554"/>
      <c r="J438" s="554"/>
      <c r="K438" s="554"/>
      <c r="L438" s="554"/>
      <c r="M438" s="554"/>
      <c r="N438" s="554"/>
      <c r="O438" s="555"/>
      <c r="P438" s="561" t="s">
        <v>71</v>
      </c>
      <c r="Q438" s="562"/>
      <c r="R438" s="562"/>
      <c r="S438" s="562"/>
      <c r="T438" s="562"/>
      <c r="U438" s="562"/>
      <c r="V438" s="563"/>
      <c r="W438" s="37" t="s">
        <v>72</v>
      </c>
      <c r="X438" s="543">
        <f>IFERROR(X435/H435,"0")+IFERROR(X436/H436,"0")+IFERROR(X437/H437,"0")</f>
        <v>16</v>
      </c>
      <c r="Y438" s="543">
        <f>IFERROR(Y435/H435,"0")+IFERROR(Y436/H436,"0")+IFERROR(Y437/H437,"0")</f>
        <v>16</v>
      </c>
      <c r="Z438" s="543">
        <f>IFERROR(IF(Z435="",0,Z435),"0")+IFERROR(IF(Z436="",0,Z436),"0")+IFERROR(IF(Z437="",0,Z437),"0")</f>
        <v>0.19136</v>
      </c>
      <c r="AA438" s="544"/>
      <c r="AB438" s="544"/>
      <c r="AC438" s="544"/>
    </row>
    <row r="439" spans="1:68" x14ac:dyDescent="0.2">
      <c r="A439" s="554"/>
      <c r="B439" s="554"/>
      <c r="C439" s="554"/>
      <c r="D439" s="554"/>
      <c r="E439" s="554"/>
      <c r="F439" s="554"/>
      <c r="G439" s="554"/>
      <c r="H439" s="554"/>
      <c r="I439" s="554"/>
      <c r="J439" s="554"/>
      <c r="K439" s="554"/>
      <c r="L439" s="554"/>
      <c r="M439" s="554"/>
      <c r="N439" s="554"/>
      <c r="O439" s="555"/>
      <c r="P439" s="561" t="s">
        <v>71</v>
      </c>
      <c r="Q439" s="562"/>
      <c r="R439" s="562"/>
      <c r="S439" s="562"/>
      <c r="T439" s="562"/>
      <c r="U439" s="562"/>
      <c r="V439" s="563"/>
      <c r="W439" s="37" t="s">
        <v>69</v>
      </c>
      <c r="X439" s="543">
        <f>IFERROR(SUM(X435:X437),"0")</f>
        <v>84.48</v>
      </c>
      <c r="Y439" s="543">
        <f>IFERROR(SUM(Y435:Y437),"0")</f>
        <v>84.48</v>
      </c>
      <c r="Z439" s="37"/>
      <c r="AA439" s="544"/>
      <c r="AB439" s="544"/>
      <c r="AC439" s="544"/>
    </row>
    <row r="440" spans="1:68" ht="14.25" customHeight="1" x14ac:dyDescent="0.25">
      <c r="A440" s="557" t="s">
        <v>64</v>
      </c>
      <c r="B440" s="554"/>
      <c r="C440" s="554"/>
      <c r="D440" s="554"/>
      <c r="E440" s="554"/>
      <c r="F440" s="554"/>
      <c r="G440" s="554"/>
      <c r="H440" s="554"/>
      <c r="I440" s="554"/>
      <c r="J440" s="554"/>
      <c r="K440" s="554"/>
      <c r="L440" s="554"/>
      <c r="M440" s="554"/>
      <c r="N440" s="554"/>
      <c r="O440" s="554"/>
      <c r="P440" s="554"/>
      <c r="Q440" s="554"/>
      <c r="R440" s="554"/>
      <c r="S440" s="554"/>
      <c r="T440" s="554"/>
      <c r="U440" s="554"/>
      <c r="V440" s="554"/>
      <c r="W440" s="554"/>
      <c r="X440" s="554"/>
      <c r="Y440" s="554"/>
      <c r="Z440" s="554"/>
      <c r="AA440" s="537"/>
      <c r="AB440" s="537"/>
      <c r="AC440" s="537"/>
    </row>
    <row r="441" spans="1:68" ht="27" customHeight="1" x14ac:dyDescent="0.25">
      <c r="A441" s="54" t="s">
        <v>673</v>
      </c>
      <c r="B441" s="54" t="s">
        <v>674</v>
      </c>
      <c r="C441" s="31">
        <v>4301031349</v>
      </c>
      <c r="D441" s="545">
        <v>4680115883116</v>
      </c>
      <c r="E441" s="546"/>
      <c r="F441" s="540">
        <v>0.88</v>
      </c>
      <c r="G441" s="32">
        <v>6</v>
      </c>
      <c r="H441" s="540">
        <v>5.28</v>
      </c>
      <c r="I441" s="540">
        <v>5.64</v>
      </c>
      <c r="J441" s="32">
        <v>104</v>
      </c>
      <c r="K441" s="32" t="s">
        <v>102</v>
      </c>
      <c r="L441" s="32" t="s">
        <v>103</v>
      </c>
      <c r="M441" s="33" t="s">
        <v>104</v>
      </c>
      <c r="N441" s="33"/>
      <c r="O441" s="32">
        <v>70</v>
      </c>
      <c r="P441" s="73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548"/>
      <c r="R441" s="548"/>
      <c r="S441" s="548"/>
      <c r="T441" s="549"/>
      <c r="U441" s="34"/>
      <c r="V441" s="34"/>
      <c r="W441" s="35" t="s">
        <v>69</v>
      </c>
      <c r="X441" s="541">
        <v>464.64</v>
      </c>
      <c r="Y441" s="542">
        <f t="shared" ref="Y441:Y446" si="48">IFERROR(IF(X441="",0,CEILING((X441/$H441),1)*$H441),"")</f>
        <v>464.64000000000004</v>
      </c>
      <c r="Z441" s="36">
        <f>IFERROR(IF(Y441=0,"",ROUNDUP(Y441/H441,0)*0.01196),"")</f>
        <v>1.0524800000000001</v>
      </c>
      <c r="AA441" s="56"/>
      <c r="AB441" s="57"/>
      <c r="AC441" s="489" t="s">
        <v>675</v>
      </c>
      <c r="AG441" s="64"/>
      <c r="AJ441" s="68" t="s">
        <v>106</v>
      </c>
      <c r="AK441" s="68">
        <v>42.24</v>
      </c>
      <c r="BB441" s="490" t="s">
        <v>1</v>
      </c>
      <c r="BM441" s="64">
        <f t="shared" ref="BM441:BM446" si="49">IFERROR(X441*I441/H441,"0")</f>
        <v>496.31999999999994</v>
      </c>
      <c r="BN441" s="64">
        <f t="shared" ref="BN441:BN446" si="50">IFERROR(Y441*I441/H441,"0")</f>
        <v>496.32000000000005</v>
      </c>
      <c r="BO441" s="64">
        <f t="shared" ref="BO441:BO446" si="51">IFERROR(1/J441*(X441/H441),"0")</f>
        <v>0.84615384615384626</v>
      </c>
      <c r="BP441" s="64">
        <f t="shared" ref="BP441:BP446" si="52">IFERROR(1/J441*(Y441/H441),"0")</f>
        <v>0.84615384615384626</v>
      </c>
    </row>
    <row r="442" spans="1:68" ht="27" customHeight="1" x14ac:dyDescent="0.25">
      <c r="A442" s="54" t="s">
        <v>676</v>
      </c>
      <c r="B442" s="54" t="s">
        <v>677</v>
      </c>
      <c r="C442" s="31">
        <v>4301031350</v>
      </c>
      <c r="D442" s="545">
        <v>4680115883093</v>
      </c>
      <c r="E442" s="546"/>
      <c r="F442" s="540">
        <v>0.88</v>
      </c>
      <c r="G442" s="32">
        <v>6</v>
      </c>
      <c r="H442" s="540">
        <v>5.28</v>
      </c>
      <c r="I442" s="540">
        <v>5.64</v>
      </c>
      <c r="J442" s="32">
        <v>104</v>
      </c>
      <c r="K442" s="32" t="s">
        <v>102</v>
      </c>
      <c r="L442" s="32" t="s">
        <v>103</v>
      </c>
      <c r="M442" s="33" t="s">
        <v>68</v>
      </c>
      <c r="N442" s="33"/>
      <c r="O442" s="32">
        <v>70</v>
      </c>
      <c r="P442" s="67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548"/>
      <c r="R442" s="548"/>
      <c r="S442" s="548"/>
      <c r="T442" s="549"/>
      <c r="U442" s="34"/>
      <c r="V442" s="34"/>
      <c r="W442" s="35" t="s">
        <v>69</v>
      </c>
      <c r="X442" s="541">
        <v>211.2</v>
      </c>
      <c r="Y442" s="542">
        <f t="shared" si="48"/>
        <v>211.20000000000002</v>
      </c>
      <c r="Z442" s="36">
        <f>IFERROR(IF(Y442=0,"",ROUNDUP(Y442/H442,0)*0.01196),"")</f>
        <v>0.47839999999999999</v>
      </c>
      <c r="AA442" s="56"/>
      <c r="AB442" s="57"/>
      <c r="AC442" s="491" t="s">
        <v>678</v>
      </c>
      <c r="AG442" s="64"/>
      <c r="AJ442" s="68" t="s">
        <v>106</v>
      </c>
      <c r="AK442" s="68">
        <v>42.24</v>
      </c>
      <c r="BB442" s="492" t="s">
        <v>1</v>
      </c>
      <c r="BM442" s="64">
        <f t="shared" si="49"/>
        <v>225.59999999999997</v>
      </c>
      <c r="BN442" s="64">
        <f t="shared" si="50"/>
        <v>225.60000000000002</v>
      </c>
      <c r="BO442" s="64">
        <f t="shared" si="51"/>
        <v>0.38461538461538458</v>
      </c>
      <c r="BP442" s="64">
        <f t="shared" si="52"/>
        <v>0.38461538461538464</v>
      </c>
    </row>
    <row r="443" spans="1:68" ht="27" customHeight="1" x14ac:dyDescent="0.25">
      <c r="A443" s="54" t="s">
        <v>679</v>
      </c>
      <c r="B443" s="54" t="s">
        <v>680</v>
      </c>
      <c r="C443" s="31">
        <v>4301031353</v>
      </c>
      <c r="D443" s="545">
        <v>4680115883109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102</v>
      </c>
      <c r="L443" s="32" t="s">
        <v>103</v>
      </c>
      <c r="M443" s="33" t="s">
        <v>68</v>
      </c>
      <c r="N443" s="33"/>
      <c r="O443" s="32">
        <v>70</v>
      </c>
      <c r="P443" s="5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548"/>
      <c r="R443" s="548"/>
      <c r="S443" s="548"/>
      <c r="T443" s="549"/>
      <c r="U443" s="34"/>
      <c r="V443" s="34"/>
      <c r="W443" s="35" t="s">
        <v>69</v>
      </c>
      <c r="X443" s="541">
        <v>84.48</v>
      </c>
      <c r="Y443" s="542">
        <f t="shared" si="48"/>
        <v>84.48</v>
      </c>
      <c r="Z443" s="36">
        <f>IFERROR(IF(Y443=0,"",ROUNDUP(Y443/H443,0)*0.01196),"")</f>
        <v>0.19136</v>
      </c>
      <c r="AA443" s="56"/>
      <c r="AB443" s="57"/>
      <c r="AC443" s="493" t="s">
        <v>681</v>
      </c>
      <c r="AG443" s="64"/>
      <c r="AJ443" s="68" t="s">
        <v>106</v>
      </c>
      <c r="AK443" s="68">
        <v>42.24</v>
      </c>
      <c r="BB443" s="494" t="s">
        <v>1</v>
      </c>
      <c r="BM443" s="64">
        <f t="shared" si="49"/>
        <v>90.24</v>
      </c>
      <c r="BN443" s="64">
        <f t="shared" si="50"/>
        <v>90.24</v>
      </c>
      <c r="BO443" s="64">
        <f t="shared" si="51"/>
        <v>0.15384615384615385</v>
      </c>
      <c r="BP443" s="64">
        <f t="shared" si="52"/>
        <v>0.15384615384615385</v>
      </c>
    </row>
    <row r="444" spans="1:68" ht="27" customHeight="1" x14ac:dyDescent="0.25">
      <c r="A444" s="54" t="s">
        <v>682</v>
      </c>
      <c r="B444" s="54" t="s">
        <v>683</v>
      </c>
      <c r="C444" s="31">
        <v>4301031419</v>
      </c>
      <c r="D444" s="545">
        <v>4680115882072</v>
      </c>
      <c r="E444" s="546"/>
      <c r="F444" s="540">
        <v>0.6</v>
      </c>
      <c r="G444" s="32">
        <v>8</v>
      </c>
      <c r="H444" s="540">
        <v>4.8</v>
      </c>
      <c r="I444" s="540">
        <v>6.93</v>
      </c>
      <c r="J444" s="32">
        <v>132</v>
      </c>
      <c r="K444" s="32" t="s">
        <v>109</v>
      </c>
      <c r="L444" s="32"/>
      <c r="M444" s="33" t="s">
        <v>104</v>
      </c>
      <c r="N444" s="33"/>
      <c r="O444" s="32">
        <v>70</v>
      </c>
      <c r="P444" s="8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548"/>
      <c r="R444" s="548"/>
      <c r="S444" s="548"/>
      <c r="T444" s="549"/>
      <c r="U444" s="34"/>
      <c r="V444" s="34"/>
      <c r="W444" s="35" t="s">
        <v>69</v>
      </c>
      <c r="X444" s="541">
        <v>0</v>
      </c>
      <c r="Y444" s="542">
        <f t="shared" si="48"/>
        <v>0</v>
      </c>
      <c r="Z444" s="36" t="str">
        <f>IFERROR(IF(Y444=0,"",ROUNDUP(Y444/H444,0)*0.00902),"")</f>
        <v/>
      </c>
      <c r="AA444" s="56"/>
      <c r="AB444" s="57"/>
      <c r="AC444" s="495" t="s">
        <v>675</v>
      </c>
      <c r="AG444" s="64"/>
      <c r="AJ444" s="68"/>
      <c r="AK444" s="68">
        <v>0</v>
      </c>
      <c r="BB444" s="496" t="s">
        <v>1</v>
      </c>
      <c r="BM444" s="64">
        <f t="shared" si="49"/>
        <v>0</v>
      </c>
      <c r="BN444" s="64">
        <f t="shared" si="50"/>
        <v>0</v>
      </c>
      <c r="BO444" s="64">
        <f t="shared" si="51"/>
        <v>0</v>
      </c>
      <c r="BP444" s="64">
        <f t="shared" si="52"/>
        <v>0</v>
      </c>
    </row>
    <row r="445" spans="1:68" ht="27" customHeight="1" x14ac:dyDescent="0.25">
      <c r="A445" s="54" t="s">
        <v>684</v>
      </c>
      <c r="B445" s="54" t="s">
        <v>685</v>
      </c>
      <c r="C445" s="31">
        <v>4301031418</v>
      </c>
      <c r="D445" s="545">
        <v>4680115882102</v>
      </c>
      <c r="E445" s="546"/>
      <c r="F445" s="540">
        <v>0.6</v>
      </c>
      <c r="G445" s="32">
        <v>8</v>
      </c>
      <c r="H445" s="540">
        <v>4.8</v>
      </c>
      <c r="I445" s="540">
        <v>6.69</v>
      </c>
      <c r="J445" s="32">
        <v>132</v>
      </c>
      <c r="K445" s="32" t="s">
        <v>109</v>
      </c>
      <c r="L445" s="32"/>
      <c r="M445" s="33" t="s">
        <v>68</v>
      </c>
      <c r="N445" s="33"/>
      <c r="O445" s="32">
        <v>70</v>
      </c>
      <c r="P445" s="5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548"/>
      <c r="R445" s="548"/>
      <c r="S445" s="548"/>
      <c r="T445" s="549"/>
      <c r="U445" s="34"/>
      <c r="V445" s="34"/>
      <c r="W445" s="35" t="s">
        <v>69</v>
      </c>
      <c r="X445" s="541">
        <v>0</v>
      </c>
      <c r="Y445" s="542">
        <f t="shared" si="48"/>
        <v>0</v>
      </c>
      <c r="Z445" s="36" t="str">
        <f>IFERROR(IF(Y445=0,"",ROUNDUP(Y445/H445,0)*0.00902),"")</f>
        <v/>
      </c>
      <c r="AA445" s="56"/>
      <c r="AB445" s="57"/>
      <c r="AC445" s="497" t="s">
        <v>678</v>
      </c>
      <c r="AG445" s="64"/>
      <c r="AJ445" s="68"/>
      <c r="AK445" s="68">
        <v>0</v>
      </c>
      <c r="BB445" s="498" t="s">
        <v>1</v>
      </c>
      <c r="BM445" s="64">
        <f t="shared" si="49"/>
        <v>0</v>
      </c>
      <c r="BN445" s="64">
        <f t="shared" si="50"/>
        <v>0</v>
      </c>
      <c r="BO445" s="64">
        <f t="shared" si="51"/>
        <v>0</v>
      </c>
      <c r="BP445" s="64">
        <f t="shared" si="52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4301031417</v>
      </c>
      <c r="D446" s="545">
        <v>4680115882096</v>
      </c>
      <c r="E446" s="546"/>
      <c r="F446" s="540">
        <v>0.6</v>
      </c>
      <c r="G446" s="32">
        <v>8</v>
      </c>
      <c r="H446" s="540">
        <v>4.8</v>
      </c>
      <c r="I446" s="540">
        <v>6.69</v>
      </c>
      <c r="J446" s="32">
        <v>132</v>
      </c>
      <c r="K446" s="32" t="s">
        <v>109</v>
      </c>
      <c r="L446" s="32"/>
      <c r="M446" s="33" t="s">
        <v>68</v>
      </c>
      <c r="N446" s="33"/>
      <c r="O446" s="32">
        <v>70</v>
      </c>
      <c r="P446" s="7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548"/>
      <c r="R446" s="548"/>
      <c r="S446" s="548"/>
      <c r="T446" s="549"/>
      <c r="U446" s="34"/>
      <c r="V446" s="34"/>
      <c r="W446" s="35" t="s">
        <v>69</v>
      </c>
      <c r="X446" s="541">
        <v>0</v>
      </c>
      <c r="Y446" s="542">
        <f t="shared" si="48"/>
        <v>0</v>
      </c>
      <c r="Z446" s="36" t="str">
        <f>IFERROR(IF(Y446=0,"",ROUNDUP(Y446/H446,0)*0.00902),"")</f>
        <v/>
      </c>
      <c r="AA446" s="56"/>
      <c r="AB446" s="57"/>
      <c r="AC446" s="499" t="s">
        <v>681</v>
      </c>
      <c r="AG446" s="64"/>
      <c r="AJ446" s="68"/>
      <c r="AK446" s="68">
        <v>0</v>
      </c>
      <c r="BB446" s="500" t="s">
        <v>1</v>
      </c>
      <c r="BM446" s="64">
        <f t="shared" si="49"/>
        <v>0</v>
      </c>
      <c r="BN446" s="64">
        <f t="shared" si="50"/>
        <v>0</v>
      </c>
      <c r="BO446" s="64">
        <f t="shared" si="51"/>
        <v>0</v>
      </c>
      <c r="BP446" s="64">
        <f t="shared" si="52"/>
        <v>0</v>
      </c>
    </row>
    <row r="447" spans="1:68" x14ac:dyDescent="0.2">
      <c r="A447" s="553"/>
      <c r="B447" s="554"/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5"/>
      <c r="P447" s="561" t="s">
        <v>71</v>
      </c>
      <c r="Q447" s="562"/>
      <c r="R447" s="562"/>
      <c r="S447" s="562"/>
      <c r="T447" s="562"/>
      <c r="U447" s="562"/>
      <c r="V447" s="563"/>
      <c r="W447" s="37" t="s">
        <v>72</v>
      </c>
      <c r="X447" s="543">
        <f>IFERROR(X441/H441,"0")+IFERROR(X442/H442,"0")+IFERROR(X443/H443,"0")+IFERROR(X444/H444,"0")+IFERROR(X445/H445,"0")+IFERROR(X446/H446,"0")</f>
        <v>144</v>
      </c>
      <c r="Y447" s="543">
        <f>IFERROR(Y441/H441,"0")+IFERROR(Y442/H442,"0")+IFERROR(Y443/H443,"0")+IFERROR(Y444/H444,"0")+IFERROR(Y445/H445,"0")+IFERROR(Y446/H446,"0")</f>
        <v>144</v>
      </c>
      <c r="Z447" s="543">
        <f>IFERROR(IF(Z441="",0,Z441),"0")+IFERROR(IF(Z442="",0,Z442),"0")+IFERROR(IF(Z443="",0,Z443),"0")+IFERROR(IF(Z444="",0,Z444),"0")+IFERROR(IF(Z445="",0,Z445),"0")+IFERROR(IF(Z446="",0,Z446),"0")</f>
        <v>1.72224</v>
      </c>
      <c r="AA447" s="544"/>
      <c r="AB447" s="544"/>
      <c r="AC447" s="544"/>
    </row>
    <row r="448" spans="1:68" x14ac:dyDescent="0.2">
      <c r="A448" s="554"/>
      <c r="B448" s="554"/>
      <c r="C448" s="554"/>
      <c r="D448" s="554"/>
      <c r="E448" s="554"/>
      <c r="F448" s="554"/>
      <c r="G448" s="554"/>
      <c r="H448" s="554"/>
      <c r="I448" s="554"/>
      <c r="J448" s="554"/>
      <c r="K448" s="554"/>
      <c r="L448" s="554"/>
      <c r="M448" s="554"/>
      <c r="N448" s="554"/>
      <c r="O448" s="555"/>
      <c r="P448" s="561" t="s">
        <v>71</v>
      </c>
      <c r="Q448" s="562"/>
      <c r="R448" s="562"/>
      <c r="S448" s="562"/>
      <c r="T448" s="562"/>
      <c r="U448" s="562"/>
      <c r="V448" s="563"/>
      <c r="W448" s="37" t="s">
        <v>69</v>
      </c>
      <c r="X448" s="543">
        <f>IFERROR(SUM(X441:X446),"0")</f>
        <v>760.31999999999994</v>
      </c>
      <c r="Y448" s="543">
        <f>IFERROR(SUM(Y441:Y446),"0")</f>
        <v>760.32</v>
      </c>
      <c r="Z448" s="37"/>
      <c r="AA448" s="544"/>
      <c r="AB448" s="544"/>
      <c r="AC448" s="544"/>
    </row>
    <row r="449" spans="1:68" ht="14.25" customHeight="1" x14ac:dyDescent="0.25">
      <c r="A449" s="557" t="s">
        <v>73</v>
      </c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4"/>
      <c r="P449" s="554"/>
      <c r="Q449" s="554"/>
      <c r="R449" s="554"/>
      <c r="S449" s="554"/>
      <c r="T449" s="554"/>
      <c r="U449" s="554"/>
      <c r="V449" s="554"/>
      <c r="W449" s="554"/>
      <c r="X449" s="554"/>
      <c r="Y449" s="554"/>
      <c r="Z449" s="554"/>
      <c r="AA449" s="537"/>
      <c r="AB449" s="537"/>
      <c r="AC449" s="537"/>
    </row>
    <row r="450" spans="1:68" ht="16.5" customHeight="1" x14ac:dyDescent="0.25">
      <c r="A450" s="54" t="s">
        <v>688</v>
      </c>
      <c r="B450" s="54" t="s">
        <v>689</v>
      </c>
      <c r="C450" s="31">
        <v>4301051232</v>
      </c>
      <c r="D450" s="545">
        <v>4607091383409</v>
      </c>
      <c r="E450" s="546"/>
      <c r="F450" s="540">
        <v>1.3</v>
      </c>
      <c r="G450" s="32">
        <v>6</v>
      </c>
      <c r="H450" s="540">
        <v>7.8</v>
      </c>
      <c r="I450" s="540">
        <v>8.3010000000000002</v>
      </c>
      <c r="J450" s="32">
        <v>64</v>
      </c>
      <c r="K450" s="32" t="s">
        <v>102</v>
      </c>
      <c r="L450" s="32"/>
      <c r="M450" s="33" t="s">
        <v>77</v>
      </c>
      <c r="N450" s="33"/>
      <c r="O450" s="32">
        <v>45</v>
      </c>
      <c r="P450" s="6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548"/>
      <c r="R450" s="548"/>
      <c r="S450" s="548"/>
      <c r="T450" s="549"/>
      <c r="U450" s="34"/>
      <c r="V450" s="34"/>
      <c r="W450" s="35" t="s">
        <v>69</v>
      </c>
      <c r="X450" s="541">
        <v>0</v>
      </c>
      <c r="Y450" s="5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01" t="s">
        <v>690</v>
      </c>
      <c r="AG450" s="64"/>
      <c r="AJ450" s="68"/>
      <c r="AK450" s="68">
        <v>0</v>
      </c>
      <c r="BB450" s="50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691</v>
      </c>
      <c r="B451" s="54" t="s">
        <v>692</v>
      </c>
      <c r="C451" s="31">
        <v>4301051233</v>
      </c>
      <c r="D451" s="545">
        <v>4607091383416</v>
      </c>
      <c r="E451" s="546"/>
      <c r="F451" s="540">
        <v>1.3</v>
      </c>
      <c r="G451" s="32">
        <v>6</v>
      </c>
      <c r="H451" s="540">
        <v>7.8</v>
      </c>
      <c r="I451" s="540">
        <v>8.3010000000000002</v>
      </c>
      <c r="J451" s="32">
        <v>64</v>
      </c>
      <c r="K451" s="32" t="s">
        <v>102</v>
      </c>
      <c r="L451" s="32"/>
      <c r="M451" s="33" t="s">
        <v>77</v>
      </c>
      <c r="N451" s="33"/>
      <c r="O451" s="32">
        <v>45</v>
      </c>
      <c r="P451" s="7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548"/>
      <c r="R451" s="548"/>
      <c r="S451" s="548"/>
      <c r="T451" s="549"/>
      <c r="U451" s="34"/>
      <c r="V451" s="34"/>
      <c r="W451" s="35" t="s">
        <v>69</v>
      </c>
      <c r="X451" s="541">
        <v>0</v>
      </c>
      <c r="Y451" s="5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693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694</v>
      </c>
      <c r="B452" s="54" t="s">
        <v>695</v>
      </c>
      <c r="C452" s="31">
        <v>4301051064</v>
      </c>
      <c r="D452" s="545">
        <v>4680115883536</v>
      </c>
      <c r="E452" s="546"/>
      <c r="F452" s="540">
        <v>0.3</v>
      </c>
      <c r="G452" s="32">
        <v>6</v>
      </c>
      <c r="H452" s="540">
        <v>1.8</v>
      </c>
      <c r="I452" s="540">
        <v>2.0459999999999998</v>
      </c>
      <c r="J452" s="32">
        <v>182</v>
      </c>
      <c r="K452" s="32" t="s">
        <v>76</v>
      </c>
      <c r="L452" s="32"/>
      <c r="M452" s="33" t="s">
        <v>77</v>
      </c>
      <c r="N452" s="33"/>
      <c r="O452" s="32">
        <v>45</v>
      </c>
      <c r="P452" s="5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548"/>
      <c r="R452" s="548"/>
      <c r="S452" s="548"/>
      <c r="T452" s="549"/>
      <c r="U452" s="34"/>
      <c r="V452" s="34"/>
      <c r="W452" s="35" t="s">
        <v>69</v>
      </c>
      <c r="X452" s="541">
        <v>0</v>
      </c>
      <c r="Y452" s="5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5" t="s">
        <v>696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53"/>
      <c r="B453" s="554"/>
      <c r="C453" s="554"/>
      <c r="D453" s="554"/>
      <c r="E453" s="554"/>
      <c r="F453" s="554"/>
      <c r="G453" s="554"/>
      <c r="H453" s="554"/>
      <c r="I453" s="554"/>
      <c r="J453" s="554"/>
      <c r="K453" s="554"/>
      <c r="L453" s="554"/>
      <c r="M453" s="554"/>
      <c r="N453" s="554"/>
      <c r="O453" s="555"/>
      <c r="P453" s="561" t="s">
        <v>71</v>
      </c>
      <c r="Q453" s="562"/>
      <c r="R453" s="562"/>
      <c r="S453" s="562"/>
      <c r="T453" s="562"/>
      <c r="U453" s="562"/>
      <c r="V453" s="563"/>
      <c r="W453" s="37" t="s">
        <v>72</v>
      </c>
      <c r="X453" s="543">
        <f>IFERROR(X450/H450,"0")+IFERROR(X451/H451,"0")+IFERROR(X452/H452,"0")</f>
        <v>0</v>
      </c>
      <c r="Y453" s="543">
        <f>IFERROR(Y450/H450,"0")+IFERROR(Y451/H451,"0")+IFERROR(Y452/H452,"0")</f>
        <v>0</v>
      </c>
      <c r="Z453" s="543">
        <f>IFERROR(IF(Z450="",0,Z450),"0")+IFERROR(IF(Z451="",0,Z451),"0")+IFERROR(IF(Z452="",0,Z452),"0")</f>
        <v>0</v>
      </c>
      <c r="AA453" s="544"/>
      <c r="AB453" s="544"/>
      <c r="AC453" s="544"/>
    </row>
    <row r="454" spans="1:68" x14ac:dyDescent="0.2">
      <c r="A454" s="554"/>
      <c r="B454" s="554"/>
      <c r="C454" s="554"/>
      <c r="D454" s="554"/>
      <c r="E454" s="554"/>
      <c r="F454" s="554"/>
      <c r="G454" s="554"/>
      <c r="H454" s="554"/>
      <c r="I454" s="554"/>
      <c r="J454" s="554"/>
      <c r="K454" s="554"/>
      <c r="L454" s="554"/>
      <c r="M454" s="554"/>
      <c r="N454" s="554"/>
      <c r="O454" s="555"/>
      <c r="P454" s="561" t="s">
        <v>71</v>
      </c>
      <c r="Q454" s="562"/>
      <c r="R454" s="562"/>
      <c r="S454" s="562"/>
      <c r="T454" s="562"/>
      <c r="U454" s="562"/>
      <c r="V454" s="563"/>
      <c r="W454" s="37" t="s">
        <v>69</v>
      </c>
      <c r="X454" s="543">
        <f>IFERROR(SUM(X450:X452),"0")</f>
        <v>0</v>
      </c>
      <c r="Y454" s="543">
        <f>IFERROR(SUM(Y450:Y452),"0")</f>
        <v>0</v>
      </c>
      <c r="Z454" s="37"/>
      <c r="AA454" s="544"/>
      <c r="AB454" s="544"/>
      <c r="AC454" s="544"/>
    </row>
    <row r="455" spans="1:68" ht="27.75" customHeight="1" x14ac:dyDescent="0.2">
      <c r="A455" s="639" t="s">
        <v>697</v>
      </c>
      <c r="B455" s="640"/>
      <c r="C455" s="640"/>
      <c r="D455" s="640"/>
      <c r="E455" s="640"/>
      <c r="F455" s="640"/>
      <c r="G455" s="640"/>
      <c r="H455" s="640"/>
      <c r="I455" s="640"/>
      <c r="J455" s="640"/>
      <c r="K455" s="640"/>
      <c r="L455" s="640"/>
      <c r="M455" s="640"/>
      <c r="N455" s="640"/>
      <c r="O455" s="640"/>
      <c r="P455" s="640"/>
      <c r="Q455" s="640"/>
      <c r="R455" s="640"/>
      <c r="S455" s="640"/>
      <c r="T455" s="640"/>
      <c r="U455" s="640"/>
      <c r="V455" s="640"/>
      <c r="W455" s="640"/>
      <c r="X455" s="640"/>
      <c r="Y455" s="640"/>
      <c r="Z455" s="640"/>
      <c r="AA455" s="48"/>
      <c r="AB455" s="48"/>
      <c r="AC455" s="48"/>
    </row>
    <row r="456" spans="1:68" ht="16.5" customHeight="1" x14ac:dyDescent="0.25">
      <c r="A456" s="558" t="s">
        <v>697</v>
      </c>
      <c r="B456" s="554"/>
      <c r="C456" s="554"/>
      <c r="D456" s="554"/>
      <c r="E456" s="554"/>
      <c r="F456" s="554"/>
      <c r="G456" s="554"/>
      <c r="H456" s="554"/>
      <c r="I456" s="554"/>
      <c r="J456" s="554"/>
      <c r="K456" s="554"/>
      <c r="L456" s="554"/>
      <c r="M456" s="554"/>
      <c r="N456" s="554"/>
      <c r="O456" s="554"/>
      <c r="P456" s="554"/>
      <c r="Q456" s="554"/>
      <c r="R456" s="554"/>
      <c r="S456" s="554"/>
      <c r="T456" s="554"/>
      <c r="U456" s="554"/>
      <c r="V456" s="554"/>
      <c r="W456" s="554"/>
      <c r="X456" s="554"/>
      <c r="Y456" s="554"/>
      <c r="Z456" s="554"/>
      <c r="AA456" s="536"/>
      <c r="AB456" s="536"/>
      <c r="AC456" s="536"/>
    </row>
    <row r="457" spans="1:68" ht="14.25" customHeight="1" x14ac:dyDescent="0.25">
      <c r="A457" s="557" t="s">
        <v>99</v>
      </c>
      <c r="B457" s="554"/>
      <c r="C457" s="554"/>
      <c r="D457" s="554"/>
      <c r="E457" s="554"/>
      <c r="F457" s="554"/>
      <c r="G457" s="554"/>
      <c r="H457" s="554"/>
      <c r="I457" s="554"/>
      <c r="J457" s="554"/>
      <c r="K457" s="554"/>
      <c r="L457" s="554"/>
      <c r="M457" s="554"/>
      <c r="N457" s="554"/>
      <c r="O457" s="554"/>
      <c r="P457" s="554"/>
      <c r="Q457" s="554"/>
      <c r="R457" s="554"/>
      <c r="S457" s="554"/>
      <c r="T457" s="554"/>
      <c r="U457" s="554"/>
      <c r="V457" s="554"/>
      <c r="W457" s="554"/>
      <c r="X457" s="554"/>
      <c r="Y457" s="554"/>
      <c r="Z457" s="554"/>
      <c r="AA457" s="537"/>
      <c r="AB457" s="537"/>
      <c r="AC457" s="537"/>
    </row>
    <row r="458" spans="1:68" ht="27" customHeight="1" x14ac:dyDescent="0.25">
      <c r="A458" s="54" t="s">
        <v>698</v>
      </c>
      <c r="B458" s="54" t="s">
        <v>699</v>
      </c>
      <c r="C458" s="31">
        <v>4301011763</v>
      </c>
      <c r="D458" s="545">
        <v>4640242181011</v>
      </c>
      <c r="E458" s="546"/>
      <c r="F458" s="540">
        <v>1.35</v>
      </c>
      <c r="G458" s="32">
        <v>8</v>
      </c>
      <c r="H458" s="540">
        <v>10.8</v>
      </c>
      <c r="I458" s="540">
        <v>11.234999999999999</v>
      </c>
      <c r="J458" s="32">
        <v>64</v>
      </c>
      <c r="K458" s="32" t="s">
        <v>102</v>
      </c>
      <c r="L458" s="32"/>
      <c r="M458" s="33" t="s">
        <v>77</v>
      </c>
      <c r="N458" s="33"/>
      <c r="O458" s="32">
        <v>55</v>
      </c>
      <c r="P458" s="60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548"/>
      <c r="R458" s="548"/>
      <c r="S458" s="548"/>
      <c r="T458" s="549"/>
      <c r="U458" s="34"/>
      <c r="V458" s="34"/>
      <c r="W458" s="35" t="s">
        <v>69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7" t="s">
        <v>700</v>
      </c>
      <c r="AG458" s="64"/>
      <c r="AJ458" s="68"/>
      <c r="AK458" s="68">
        <v>0</v>
      </c>
      <c r="BB458" s="508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701</v>
      </c>
      <c r="B459" s="54" t="s">
        <v>702</v>
      </c>
      <c r="C459" s="31">
        <v>4301011585</v>
      </c>
      <c r="D459" s="545">
        <v>4640242180441</v>
      </c>
      <c r="E459" s="546"/>
      <c r="F459" s="540">
        <v>1.5</v>
      </c>
      <c r="G459" s="32">
        <v>8</v>
      </c>
      <c r="H459" s="540">
        <v>12</v>
      </c>
      <c r="I459" s="540">
        <v>12.435</v>
      </c>
      <c r="J459" s="32">
        <v>64</v>
      </c>
      <c r="K459" s="32" t="s">
        <v>102</v>
      </c>
      <c r="L459" s="32"/>
      <c r="M459" s="33" t="s">
        <v>104</v>
      </c>
      <c r="N459" s="33"/>
      <c r="O459" s="32">
        <v>50</v>
      </c>
      <c r="P459" s="74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548"/>
      <c r="R459" s="548"/>
      <c r="S459" s="548"/>
      <c r="T459" s="549"/>
      <c r="U459" s="34"/>
      <c r="V459" s="34"/>
      <c r="W459" s="35" t="s">
        <v>69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704</v>
      </c>
      <c r="B460" s="54" t="s">
        <v>705</v>
      </c>
      <c r="C460" s="31">
        <v>4301011584</v>
      </c>
      <c r="D460" s="545">
        <v>4640242180564</v>
      </c>
      <c r="E460" s="546"/>
      <c r="F460" s="540">
        <v>1.5</v>
      </c>
      <c r="G460" s="32">
        <v>8</v>
      </c>
      <c r="H460" s="540">
        <v>12</v>
      </c>
      <c r="I460" s="540">
        <v>12.435</v>
      </c>
      <c r="J460" s="32">
        <v>64</v>
      </c>
      <c r="K460" s="32" t="s">
        <v>102</v>
      </c>
      <c r="L460" s="32"/>
      <c r="M460" s="33" t="s">
        <v>104</v>
      </c>
      <c r="N460" s="33"/>
      <c r="O460" s="32">
        <v>50</v>
      </c>
      <c r="P460" s="77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548"/>
      <c r="R460" s="548"/>
      <c r="S460" s="548"/>
      <c r="T460" s="549"/>
      <c r="U460" s="34"/>
      <c r="V460" s="34"/>
      <c r="W460" s="35" t="s">
        <v>69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707</v>
      </c>
      <c r="B461" s="54" t="s">
        <v>708</v>
      </c>
      <c r="C461" s="31">
        <v>4301011764</v>
      </c>
      <c r="D461" s="545">
        <v>4640242181189</v>
      </c>
      <c r="E461" s="546"/>
      <c r="F461" s="540">
        <v>0.4</v>
      </c>
      <c r="G461" s="32">
        <v>10</v>
      </c>
      <c r="H461" s="540">
        <v>4</v>
      </c>
      <c r="I461" s="540">
        <v>4.21</v>
      </c>
      <c r="J461" s="32">
        <v>132</v>
      </c>
      <c r="K461" s="32" t="s">
        <v>109</v>
      </c>
      <c r="L461" s="32"/>
      <c r="M461" s="33" t="s">
        <v>77</v>
      </c>
      <c r="N461" s="33"/>
      <c r="O461" s="32">
        <v>55</v>
      </c>
      <c r="P461" s="77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548"/>
      <c r="R461" s="548"/>
      <c r="S461" s="548"/>
      <c r="T461" s="549"/>
      <c r="U461" s="34"/>
      <c r="V461" s="34"/>
      <c r="W461" s="35" t="s">
        <v>69</v>
      </c>
      <c r="X461" s="541">
        <v>0</v>
      </c>
      <c r="Y461" s="54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13" t="s">
        <v>700</v>
      </c>
      <c r="AG461" s="64"/>
      <c r="AJ461" s="68"/>
      <c r="AK461" s="68">
        <v>0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53"/>
      <c r="B462" s="554"/>
      <c r="C462" s="554"/>
      <c r="D462" s="554"/>
      <c r="E462" s="554"/>
      <c r="F462" s="554"/>
      <c r="G462" s="554"/>
      <c r="H462" s="554"/>
      <c r="I462" s="554"/>
      <c r="J462" s="554"/>
      <c r="K462" s="554"/>
      <c r="L462" s="554"/>
      <c r="M462" s="554"/>
      <c r="N462" s="554"/>
      <c r="O462" s="555"/>
      <c r="P462" s="561" t="s">
        <v>71</v>
      </c>
      <c r="Q462" s="562"/>
      <c r="R462" s="562"/>
      <c r="S462" s="562"/>
      <c r="T462" s="562"/>
      <c r="U462" s="562"/>
      <c r="V462" s="563"/>
      <c r="W462" s="37" t="s">
        <v>72</v>
      </c>
      <c r="X462" s="543">
        <f>IFERROR(X458/H458,"0")+IFERROR(X459/H459,"0")+IFERROR(X460/H460,"0")+IFERROR(X461/H461,"0")</f>
        <v>0</v>
      </c>
      <c r="Y462" s="543">
        <f>IFERROR(Y458/H458,"0")+IFERROR(Y459/H459,"0")+IFERROR(Y460/H460,"0")+IFERROR(Y461/H461,"0")</f>
        <v>0</v>
      </c>
      <c r="Z462" s="543">
        <f>IFERROR(IF(Z458="",0,Z458),"0")+IFERROR(IF(Z459="",0,Z459),"0")+IFERROR(IF(Z460="",0,Z460),"0")+IFERROR(IF(Z461="",0,Z461),"0")</f>
        <v>0</v>
      </c>
      <c r="AA462" s="544"/>
      <c r="AB462" s="544"/>
      <c r="AC462" s="544"/>
    </row>
    <row r="463" spans="1:68" x14ac:dyDescent="0.2">
      <c r="A463" s="554"/>
      <c r="B463" s="554"/>
      <c r="C463" s="554"/>
      <c r="D463" s="554"/>
      <c r="E463" s="554"/>
      <c r="F463" s="554"/>
      <c r="G463" s="554"/>
      <c r="H463" s="554"/>
      <c r="I463" s="554"/>
      <c r="J463" s="554"/>
      <c r="K463" s="554"/>
      <c r="L463" s="554"/>
      <c r="M463" s="554"/>
      <c r="N463" s="554"/>
      <c r="O463" s="555"/>
      <c r="P463" s="561" t="s">
        <v>71</v>
      </c>
      <c r="Q463" s="562"/>
      <c r="R463" s="562"/>
      <c r="S463" s="562"/>
      <c r="T463" s="562"/>
      <c r="U463" s="562"/>
      <c r="V463" s="563"/>
      <c r="W463" s="37" t="s">
        <v>69</v>
      </c>
      <c r="X463" s="543">
        <f>IFERROR(SUM(X458:X461),"0")</f>
        <v>0</v>
      </c>
      <c r="Y463" s="543">
        <f>IFERROR(SUM(Y458:Y461),"0")</f>
        <v>0</v>
      </c>
      <c r="Z463" s="37"/>
      <c r="AA463" s="544"/>
      <c r="AB463" s="544"/>
      <c r="AC463" s="544"/>
    </row>
    <row r="464" spans="1:68" ht="14.25" customHeight="1" x14ac:dyDescent="0.25">
      <c r="A464" s="557" t="s">
        <v>135</v>
      </c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54"/>
      <c r="P464" s="554"/>
      <c r="Q464" s="554"/>
      <c r="R464" s="554"/>
      <c r="S464" s="554"/>
      <c r="T464" s="554"/>
      <c r="U464" s="554"/>
      <c r="V464" s="554"/>
      <c r="W464" s="554"/>
      <c r="X464" s="554"/>
      <c r="Y464" s="554"/>
      <c r="Z464" s="554"/>
      <c r="AA464" s="537"/>
      <c r="AB464" s="537"/>
      <c r="AC464" s="537"/>
    </row>
    <row r="465" spans="1:68" ht="27" customHeight="1" x14ac:dyDescent="0.25">
      <c r="A465" s="54" t="s">
        <v>709</v>
      </c>
      <c r="B465" s="54" t="s">
        <v>710</v>
      </c>
      <c r="C465" s="31">
        <v>4301020400</v>
      </c>
      <c r="D465" s="545">
        <v>4640242180519</v>
      </c>
      <c r="E465" s="546"/>
      <c r="F465" s="540">
        <v>1.5</v>
      </c>
      <c r="G465" s="32">
        <v>8</v>
      </c>
      <c r="H465" s="540">
        <v>12</v>
      </c>
      <c r="I465" s="540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548"/>
      <c r="R465" s="548"/>
      <c r="S465" s="548"/>
      <c r="T465" s="549"/>
      <c r="U465" s="34"/>
      <c r="V465" s="34"/>
      <c r="W465" s="35" t="s">
        <v>69</v>
      </c>
      <c r="X465" s="541">
        <v>0</v>
      </c>
      <c r="Y465" s="542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711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712</v>
      </c>
      <c r="B466" s="54" t="s">
        <v>713</v>
      </c>
      <c r="C466" s="31">
        <v>4301020260</v>
      </c>
      <c r="D466" s="545">
        <v>4640242180526</v>
      </c>
      <c r="E466" s="546"/>
      <c r="F466" s="540">
        <v>1.8</v>
      </c>
      <c r="G466" s="32">
        <v>6</v>
      </c>
      <c r="H466" s="540">
        <v>10.8</v>
      </c>
      <c r="I466" s="540">
        <v>11.234999999999999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32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548"/>
      <c r="R466" s="548"/>
      <c r="S466" s="548"/>
      <c r="T466" s="549"/>
      <c r="U466" s="34"/>
      <c r="V466" s="34"/>
      <c r="W466" s="35" t="s">
        <v>69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714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715</v>
      </c>
      <c r="B467" s="54" t="s">
        <v>716</v>
      </c>
      <c r="C467" s="31">
        <v>4301020295</v>
      </c>
      <c r="D467" s="545">
        <v>4640242181363</v>
      </c>
      <c r="E467" s="546"/>
      <c r="F467" s="540">
        <v>0.4</v>
      </c>
      <c r="G467" s="32">
        <v>10</v>
      </c>
      <c r="H467" s="540">
        <v>4</v>
      </c>
      <c r="I467" s="540">
        <v>4.21</v>
      </c>
      <c r="J467" s="32">
        <v>132</v>
      </c>
      <c r="K467" s="32" t="s">
        <v>109</v>
      </c>
      <c r="L467" s="32"/>
      <c r="M467" s="33" t="s">
        <v>104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548"/>
      <c r="R467" s="548"/>
      <c r="S467" s="548"/>
      <c r="T467" s="549"/>
      <c r="U467" s="34"/>
      <c r="V467" s="34"/>
      <c r="W467" s="35" t="s">
        <v>69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9" t="s">
        <v>717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53"/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5"/>
      <c r="P468" s="561" t="s">
        <v>71</v>
      </c>
      <c r="Q468" s="562"/>
      <c r="R468" s="562"/>
      <c r="S468" s="562"/>
      <c r="T468" s="562"/>
      <c r="U468" s="562"/>
      <c r="V468" s="563"/>
      <c r="W468" s="37" t="s">
        <v>72</v>
      </c>
      <c r="X468" s="543">
        <f>IFERROR(X465/H465,"0")+IFERROR(X466/H466,"0")+IFERROR(X467/H467,"0")</f>
        <v>0</v>
      </c>
      <c r="Y468" s="543">
        <f>IFERROR(Y465/H465,"0")+IFERROR(Y466/H466,"0")+IFERROR(Y467/H467,"0")</f>
        <v>0</v>
      </c>
      <c r="Z468" s="543">
        <f>IFERROR(IF(Z465="",0,Z465),"0")+IFERROR(IF(Z466="",0,Z466),"0")+IFERROR(IF(Z467="",0,Z467),"0")</f>
        <v>0</v>
      </c>
      <c r="AA468" s="544"/>
      <c r="AB468" s="544"/>
      <c r="AC468" s="544"/>
    </row>
    <row r="469" spans="1:68" x14ac:dyDescent="0.2">
      <c r="A469" s="554"/>
      <c r="B469" s="554"/>
      <c r="C469" s="554"/>
      <c r="D469" s="554"/>
      <c r="E469" s="554"/>
      <c r="F469" s="554"/>
      <c r="G469" s="554"/>
      <c r="H469" s="554"/>
      <c r="I469" s="554"/>
      <c r="J469" s="554"/>
      <c r="K469" s="554"/>
      <c r="L469" s="554"/>
      <c r="M469" s="554"/>
      <c r="N469" s="554"/>
      <c r="O469" s="555"/>
      <c r="P469" s="561" t="s">
        <v>71</v>
      </c>
      <c r="Q469" s="562"/>
      <c r="R469" s="562"/>
      <c r="S469" s="562"/>
      <c r="T469" s="562"/>
      <c r="U469" s="562"/>
      <c r="V469" s="563"/>
      <c r="W469" s="37" t="s">
        <v>69</v>
      </c>
      <c r="X469" s="543">
        <f>IFERROR(SUM(X465:X467),"0")</f>
        <v>0</v>
      </c>
      <c r="Y469" s="543">
        <f>IFERROR(SUM(Y465:Y467),"0")</f>
        <v>0</v>
      </c>
      <c r="Z469" s="37"/>
      <c r="AA469" s="544"/>
      <c r="AB469" s="544"/>
      <c r="AC469" s="544"/>
    </row>
    <row r="470" spans="1:68" ht="14.25" customHeight="1" x14ac:dyDescent="0.25">
      <c r="A470" s="557" t="s">
        <v>64</v>
      </c>
      <c r="B470" s="554"/>
      <c r="C470" s="554"/>
      <c r="D470" s="554"/>
      <c r="E470" s="554"/>
      <c r="F470" s="554"/>
      <c r="G470" s="554"/>
      <c r="H470" s="554"/>
      <c r="I470" s="554"/>
      <c r="J470" s="554"/>
      <c r="K470" s="554"/>
      <c r="L470" s="554"/>
      <c r="M470" s="554"/>
      <c r="N470" s="554"/>
      <c r="O470" s="554"/>
      <c r="P470" s="554"/>
      <c r="Q470" s="554"/>
      <c r="R470" s="554"/>
      <c r="S470" s="554"/>
      <c r="T470" s="554"/>
      <c r="U470" s="554"/>
      <c r="V470" s="554"/>
      <c r="W470" s="554"/>
      <c r="X470" s="554"/>
      <c r="Y470" s="554"/>
      <c r="Z470" s="554"/>
      <c r="AA470" s="537"/>
      <c r="AB470" s="537"/>
      <c r="AC470" s="537"/>
    </row>
    <row r="471" spans="1:68" ht="27" customHeight="1" x14ac:dyDescent="0.25">
      <c r="A471" s="54" t="s">
        <v>718</v>
      </c>
      <c r="B471" s="54" t="s">
        <v>719</v>
      </c>
      <c r="C471" s="31">
        <v>4301031280</v>
      </c>
      <c r="D471" s="545">
        <v>4640242180816</v>
      </c>
      <c r="E471" s="546"/>
      <c r="F471" s="540">
        <v>0.7</v>
      </c>
      <c r="G471" s="32">
        <v>6</v>
      </c>
      <c r="H471" s="540">
        <v>4.2</v>
      </c>
      <c r="I471" s="540">
        <v>4.47</v>
      </c>
      <c r="J471" s="32">
        <v>132</v>
      </c>
      <c r="K471" s="32" t="s">
        <v>109</v>
      </c>
      <c r="L471" s="32" t="s">
        <v>112</v>
      </c>
      <c r="M471" s="33" t="s">
        <v>68</v>
      </c>
      <c r="N471" s="33"/>
      <c r="O471" s="32">
        <v>40</v>
      </c>
      <c r="P471" s="62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548"/>
      <c r="R471" s="548"/>
      <c r="S471" s="548"/>
      <c r="T471" s="549"/>
      <c r="U471" s="34"/>
      <c r="V471" s="34"/>
      <c r="W471" s="35" t="s">
        <v>69</v>
      </c>
      <c r="X471" s="541">
        <v>0</v>
      </c>
      <c r="Y471" s="542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21" t="s">
        <v>720</v>
      </c>
      <c r="AG471" s="64"/>
      <c r="AJ471" s="68" t="s">
        <v>106</v>
      </c>
      <c r="AK471" s="68">
        <v>50.4</v>
      </c>
      <c r="BB471" s="522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721</v>
      </c>
      <c r="B472" s="54" t="s">
        <v>722</v>
      </c>
      <c r="C472" s="31">
        <v>4301031244</v>
      </c>
      <c r="D472" s="545">
        <v>4640242180595</v>
      </c>
      <c r="E472" s="546"/>
      <c r="F472" s="540">
        <v>0.7</v>
      </c>
      <c r="G472" s="32">
        <v>6</v>
      </c>
      <c r="H472" s="540">
        <v>4.2</v>
      </c>
      <c r="I472" s="540">
        <v>4.47</v>
      </c>
      <c r="J472" s="32">
        <v>132</v>
      </c>
      <c r="K472" s="32" t="s">
        <v>109</v>
      </c>
      <c r="L472" s="32" t="s">
        <v>112</v>
      </c>
      <c r="M472" s="33" t="s">
        <v>68</v>
      </c>
      <c r="N472" s="33"/>
      <c r="O472" s="32">
        <v>40</v>
      </c>
      <c r="P472" s="7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548"/>
      <c r="R472" s="548"/>
      <c r="S472" s="548"/>
      <c r="T472" s="549"/>
      <c r="U472" s="34"/>
      <c r="V472" s="34"/>
      <c r="W472" s="35" t="s">
        <v>69</v>
      </c>
      <c r="X472" s="541">
        <v>0</v>
      </c>
      <c r="Y472" s="542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723</v>
      </c>
      <c r="AG472" s="64"/>
      <c r="AJ472" s="68" t="s">
        <v>106</v>
      </c>
      <c r="AK472" s="68">
        <v>50.4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3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55"/>
      <c r="P473" s="561" t="s">
        <v>71</v>
      </c>
      <c r="Q473" s="562"/>
      <c r="R473" s="562"/>
      <c r="S473" s="562"/>
      <c r="T473" s="562"/>
      <c r="U473" s="562"/>
      <c r="V473" s="563"/>
      <c r="W473" s="37" t="s">
        <v>72</v>
      </c>
      <c r="X473" s="543">
        <f>IFERROR(X471/H471,"0")+IFERROR(X472/H472,"0")</f>
        <v>0</v>
      </c>
      <c r="Y473" s="543">
        <f>IFERROR(Y471/H471,"0")+IFERROR(Y472/H472,"0")</f>
        <v>0</v>
      </c>
      <c r="Z473" s="543">
        <f>IFERROR(IF(Z471="",0,Z471),"0")+IFERROR(IF(Z472="",0,Z472),"0")</f>
        <v>0</v>
      </c>
      <c r="AA473" s="544"/>
      <c r="AB473" s="544"/>
      <c r="AC473" s="544"/>
    </row>
    <row r="474" spans="1:68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5"/>
      <c r="P474" s="561" t="s">
        <v>71</v>
      </c>
      <c r="Q474" s="562"/>
      <c r="R474" s="562"/>
      <c r="S474" s="562"/>
      <c r="T474" s="562"/>
      <c r="U474" s="562"/>
      <c r="V474" s="563"/>
      <c r="W474" s="37" t="s">
        <v>69</v>
      </c>
      <c r="X474" s="543">
        <f>IFERROR(SUM(X471:X472),"0")</f>
        <v>0</v>
      </c>
      <c r="Y474" s="543">
        <f>IFERROR(SUM(Y471:Y472),"0")</f>
        <v>0</v>
      </c>
      <c r="Z474" s="37"/>
      <c r="AA474" s="544"/>
      <c r="AB474" s="544"/>
      <c r="AC474" s="544"/>
    </row>
    <row r="475" spans="1:68" ht="14.25" customHeight="1" x14ac:dyDescent="0.25">
      <c r="A475" s="557" t="s">
        <v>73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37"/>
      <c r="AB475" s="537"/>
      <c r="AC475" s="537"/>
    </row>
    <row r="476" spans="1:68" ht="27" customHeight="1" x14ac:dyDescent="0.25">
      <c r="A476" s="54" t="s">
        <v>724</v>
      </c>
      <c r="B476" s="54" t="s">
        <v>725</v>
      </c>
      <c r="C476" s="31">
        <v>4301052046</v>
      </c>
      <c r="D476" s="545">
        <v>4640242180533</v>
      </c>
      <c r="E476" s="546"/>
      <c r="F476" s="540">
        <v>1.5</v>
      </c>
      <c r="G476" s="32">
        <v>6</v>
      </c>
      <c r="H476" s="540">
        <v>9</v>
      </c>
      <c r="I476" s="540">
        <v>9.5190000000000001</v>
      </c>
      <c r="J476" s="32">
        <v>64</v>
      </c>
      <c r="K476" s="32" t="s">
        <v>102</v>
      </c>
      <c r="L476" s="32"/>
      <c r="M476" s="33" t="s">
        <v>84</v>
      </c>
      <c r="N476" s="33"/>
      <c r="O476" s="32">
        <v>45</v>
      </c>
      <c r="P476" s="61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548"/>
      <c r="R476" s="548"/>
      <c r="S476" s="548"/>
      <c r="T476" s="549"/>
      <c r="U476" s="34"/>
      <c r="V476" s="34"/>
      <c r="W476" s="35" t="s">
        <v>69</v>
      </c>
      <c r="X476" s="541">
        <v>0</v>
      </c>
      <c r="Y476" s="54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5" t="s">
        <v>726</v>
      </c>
      <c r="AG476" s="64"/>
      <c r="AJ476" s="68"/>
      <c r="AK476" s="68">
        <v>0</v>
      </c>
      <c r="BB476" s="526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53"/>
      <c r="B477" s="554"/>
      <c r="C477" s="554"/>
      <c r="D477" s="554"/>
      <c r="E477" s="554"/>
      <c r="F477" s="554"/>
      <c r="G477" s="554"/>
      <c r="H477" s="554"/>
      <c r="I477" s="554"/>
      <c r="J477" s="554"/>
      <c r="K477" s="554"/>
      <c r="L477" s="554"/>
      <c r="M477" s="554"/>
      <c r="N477" s="554"/>
      <c r="O477" s="555"/>
      <c r="P477" s="561" t="s">
        <v>71</v>
      </c>
      <c r="Q477" s="562"/>
      <c r="R477" s="562"/>
      <c r="S477" s="562"/>
      <c r="T477" s="562"/>
      <c r="U477" s="562"/>
      <c r="V477" s="563"/>
      <c r="W477" s="37" t="s">
        <v>72</v>
      </c>
      <c r="X477" s="543">
        <f>IFERROR(X476/H476,"0")</f>
        <v>0</v>
      </c>
      <c r="Y477" s="543">
        <f>IFERROR(Y476/H476,"0")</f>
        <v>0</v>
      </c>
      <c r="Z477" s="543">
        <f>IFERROR(IF(Z476="",0,Z476),"0")</f>
        <v>0</v>
      </c>
      <c r="AA477" s="544"/>
      <c r="AB477" s="544"/>
      <c r="AC477" s="544"/>
    </row>
    <row r="478" spans="1:68" x14ac:dyDescent="0.2">
      <c r="A478" s="554"/>
      <c r="B478" s="554"/>
      <c r="C478" s="554"/>
      <c r="D478" s="554"/>
      <c r="E478" s="554"/>
      <c r="F478" s="554"/>
      <c r="G478" s="554"/>
      <c r="H478" s="554"/>
      <c r="I478" s="554"/>
      <c r="J478" s="554"/>
      <c r="K478" s="554"/>
      <c r="L478" s="554"/>
      <c r="M478" s="554"/>
      <c r="N478" s="554"/>
      <c r="O478" s="555"/>
      <c r="P478" s="561" t="s">
        <v>71</v>
      </c>
      <c r="Q478" s="562"/>
      <c r="R478" s="562"/>
      <c r="S478" s="562"/>
      <c r="T478" s="562"/>
      <c r="U478" s="562"/>
      <c r="V478" s="563"/>
      <c r="W478" s="37" t="s">
        <v>69</v>
      </c>
      <c r="X478" s="543">
        <f>IFERROR(SUM(X476:X476),"0")</f>
        <v>0</v>
      </c>
      <c r="Y478" s="543">
        <f>IFERROR(SUM(Y476:Y476),"0")</f>
        <v>0</v>
      </c>
      <c r="Z478" s="37"/>
      <c r="AA478" s="544"/>
      <c r="AB478" s="544"/>
      <c r="AC478" s="544"/>
    </row>
    <row r="479" spans="1:68" ht="14.25" customHeight="1" x14ac:dyDescent="0.25">
      <c r="A479" s="557" t="s">
        <v>165</v>
      </c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4"/>
      <c r="P479" s="554"/>
      <c r="Q479" s="554"/>
      <c r="R479" s="554"/>
      <c r="S479" s="554"/>
      <c r="T479" s="554"/>
      <c r="U479" s="554"/>
      <c r="V479" s="554"/>
      <c r="W479" s="554"/>
      <c r="X479" s="554"/>
      <c r="Y479" s="554"/>
      <c r="Z479" s="554"/>
      <c r="AA479" s="537"/>
      <c r="AB479" s="537"/>
      <c r="AC479" s="537"/>
    </row>
    <row r="480" spans="1:68" ht="27" customHeight="1" x14ac:dyDescent="0.25">
      <c r="A480" s="54" t="s">
        <v>727</v>
      </c>
      <c r="B480" s="54" t="s">
        <v>728</v>
      </c>
      <c r="C480" s="31">
        <v>4301060491</v>
      </c>
      <c r="D480" s="545">
        <v>4640242180120</v>
      </c>
      <c r="E480" s="546"/>
      <c r="F480" s="540">
        <v>1.5</v>
      </c>
      <c r="G480" s="32">
        <v>6</v>
      </c>
      <c r="H480" s="540">
        <v>9</v>
      </c>
      <c r="I480" s="540">
        <v>9.4350000000000005</v>
      </c>
      <c r="J480" s="32">
        <v>64</v>
      </c>
      <c r="K480" s="32" t="s">
        <v>102</v>
      </c>
      <c r="L480" s="32"/>
      <c r="M480" s="33" t="s">
        <v>77</v>
      </c>
      <c r="N480" s="33"/>
      <c r="O480" s="32">
        <v>40</v>
      </c>
      <c r="P480" s="66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548"/>
      <c r="R480" s="548"/>
      <c r="S480" s="548"/>
      <c r="T480" s="549"/>
      <c r="U480" s="34"/>
      <c r="V480" s="34"/>
      <c r="W480" s="35" t="s">
        <v>69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7" t="s">
        <v>729</v>
      </c>
      <c r="AG480" s="64"/>
      <c r="AJ480" s="68"/>
      <c r="AK480" s="68">
        <v>0</v>
      </c>
      <c r="BB480" s="528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730</v>
      </c>
      <c r="B481" s="54" t="s">
        <v>731</v>
      </c>
      <c r="C481" s="31">
        <v>4301060493</v>
      </c>
      <c r="D481" s="545">
        <v>4640242180137</v>
      </c>
      <c r="E481" s="546"/>
      <c r="F481" s="540">
        <v>1.5</v>
      </c>
      <c r="G481" s="32">
        <v>6</v>
      </c>
      <c r="H481" s="540">
        <v>9</v>
      </c>
      <c r="I481" s="540">
        <v>9.4350000000000005</v>
      </c>
      <c r="J481" s="32">
        <v>64</v>
      </c>
      <c r="K481" s="32" t="s">
        <v>102</v>
      </c>
      <c r="L481" s="32"/>
      <c r="M481" s="33" t="s">
        <v>77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548"/>
      <c r="R481" s="548"/>
      <c r="S481" s="548"/>
      <c r="T481" s="549"/>
      <c r="U481" s="34"/>
      <c r="V481" s="34"/>
      <c r="W481" s="35" t="s">
        <v>69</v>
      </c>
      <c r="X481" s="541">
        <v>0</v>
      </c>
      <c r="Y481" s="542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732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53"/>
      <c r="B482" s="554"/>
      <c r="C482" s="554"/>
      <c r="D482" s="554"/>
      <c r="E482" s="554"/>
      <c r="F482" s="554"/>
      <c r="G482" s="554"/>
      <c r="H482" s="554"/>
      <c r="I482" s="554"/>
      <c r="J482" s="554"/>
      <c r="K482" s="554"/>
      <c r="L482" s="554"/>
      <c r="M482" s="554"/>
      <c r="N482" s="554"/>
      <c r="O482" s="555"/>
      <c r="P482" s="561" t="s">
        <v>71</v>
      </c>
      <c r="Q482" s="562"/>
      <c r="R482" s="562"/>
      <c r="S482" s="562"/>
      <c r="T482" s="562"/>
      <c r="U482" s="562"/>
      <c r="V482" s="563"/>
      <c r="W482" s="37" t="s">
        <v>72</v>
      </c>
      <c r="X482" s="543">
        <f>IFERROR(X480/H480,"0")+IFERROR(X481/H481,"0")</f>
        <v>0</v>
      </c>
      <c r="Y482" s="543">
        <f>IFERROR(Y480/H480,"0")+IFERROR(Y481/H481,"0")</f>
        <v>0</v>
      </c>
      <c r="Z482" s="543">
        <f>IFERROR(IF(Z480="",0,Z480),"0")+IFERROR(IF(Z481="",0,Z481),"0")</f>
        <v>0</v>
      </c>
      <c r="AA482" s="544"/>
      <c r="AB482" s="544"/>
      <c r="AC482" s="544"/>
    </row>
    <row r="483" spans="1:68" x14ac:dyDescent="0.2">
      <c r="A483" s="554"/>
      <c r="B483" s="554"/>
      <c r="C483" s="554"/>
      <c r="D483" s="554"/>
      <c r="E483" s="554"/>
      <c r="F483" s="554"/>
      <c r="G483" s="554"/>
      <c r="H483" s="554"/>
      <c r="I483" s="554"/>
      <c r="J483" s="554"/>
      <c r="K483" s="554"/>
      <c r="L483" s="554"/>
      <c r="M483" s="554"/>
      <c r="N483" s="554"/>
      <c r="O483" s="555"/>
      <c r="P483" s="561" t="s">
        <v>71</v>
      </c>
      <c r="Q483" s="562"/>
      <c r="R483" s="562"/>
      <c r="S483" s="562"/>
      <c r="T483" s="562"/>
      <c r="U483" s="562"/>
      <c r="V483" s="563"/>
      <c r="W483" s="37" t="s">
        <v>69</v>
      </c>
      <c r="X483" s="543">
        <f>IFERROR(SUM(X480:X481),"0")</f>
        <v>0</v>
      </c>
      <c r="Y483" s="543">
        <f>IFERROR(SUM(Y480:Y481),"0")</f>
        <v>0</v>
      </c>
      <c r="Z483" s="37"/>
      <c r="AA483" s="544"/>
      <c r="AB483" s="544"/>
      <c r="AC483" s="544"/>
    </row>
    <row r="484" spans="1:68" ht="16.5" customHeight="1" x14ac:dyDescent="0.25">
      <c r="A484" s="558" t="s">
        <v>733</v>
      </c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4"/>
      <c r="P484" s="554"/>
      <c r="Q484" s="554"/>
      <c r="R484" s="554"/>
      <c r="S484" s="554"/>
      <c r="T484" s="554"/>
      <c r="U484" s="554"/>
      <c r="V484" s="554"/>
      <c r="W484" s="554"/>
      <c r="X484" s="554"/>
      <c r="Y484" s="554"/>
      <c r="Z484" s="554"/>
      <c r="AA484" s="536"/>
      <c r="AB484" s="536"/>
      <c r="AC484" s="536"/>
    </row>
    <row r="485" spans="1:68" ht="14.25" customHeight="1" x14ac:dyDescent="0.25">
      <c r="A485" s="557" t="s">
        <v>135</v>
      </c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54"/>
      <c r="P485" s="554"/>
      <c r="Q485" s="554"/>
      <c r="R485" s="554"/>
      <c r="S485" s="554"/>
      <c r="T485" s="554"/>
      <c r="U485" s="554"/>
      <c r="V485" s="554"/>
      <c r="W485" s="554"/>
      <c r="X485" s="554"/>
      <c r="Y485" s="554"/>
      <c r="Z485" s="554"/>
      <c r="AA485" s="537"/>
      <c r="AB485" s="537"/>
      <c r="AC485" s="537"/>
    </row>
    <row r="486" spans="1:68" ht="27" customHeight="1" x14ac:dyDescent="0.25">
      <c r="A486" s="54" t="s">
        <v>734</v>
      </c>
      <c r="B486" s="54" t="s">
        <v>735</v>
      </c>
      <c r="C486" s="31">
        <v>4301020314</v>
      </c>
      <c r="D486" s="545">
        <v>4640242180090</v>
      </c>
      <c r="E486" s="546"/>
      <c r="F486" s="540">
        <v>1.5</v>
      </c>
      <c r="G486" s="32">
        <v>8</v>
      </c>
      <c r="H486" s="540">
        <v>12</v>
      </c>
      <c r="I486" s="540">
        <v>12.435</v>
      </c>
      <c r="J486" s="32">
        <v>64</v>
      </c>
      <c r="K486" s="32" t="s">
        <v>102</v>
      </c>
      <c r="L486" s="32"/>
      <c r="M486" s="33" t="s">
        <v>104</v>
      </c>
      <c r="N486" s="33"/>
      <c r="O486" s="32">
        <v>50</v>
      </c>
      <c r="P486" s="83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548"/>
      <c r="R486" s="548"/>
      <c r="S486" s="548"/>
      <c r="T486" s="549"/>
      <c r="U486" s="34"/>
      <c r="V486" s="34"/>
      <c r="W486" s="35" t="s">
        <v>69</v>
      </c>
      <c r="X486" s="541">
        <v>0</v>
      </c>
      <c r="Y486" s="542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736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553"/>
      <c r="B487" s="554"/>
      <c r="C487" s="554"/>
      <c r="D487" s="554"/>
      <c r="E487" s="554"/>
      <c r="F487" s="554"/>
      <c r="G487" s="554"/>
      <c r="H487" s="554"/>
      <c r="I487" s="554"/>
      <c r="J487" s="554"/>
      <c r="K487" s="554"/>
      <c r="L487" s="554"/>
      <c r="M487" s="554"/>
      <c r="N487" s="554"/>
      <c r="O487" s="555"/>
      <c r="P487" s="561" t="s">
        <v>71</v>
      </c>
      <c r="Q487" s="562"/>
      <c r="R487" s="562"/>
      <c r="S487" s="562"/>
      <c r="T487" s="562"/>
      <c r="U487" s="562"/>
      <c r="V487" s="563"/>
      <c r="W487" s="37" t="s">
        <v>72</v>
      </c>
      <c r="X487" s="543">
        <f>IFERROR(X486/H486,"0")</f>
        <v>0</v>
      </c>
      <c r="Y487" s="543">
        <f>IFERROR(Y486/H486,"0")</f>
        <v>0</v>
      </c>
      <c r="Z487" s="543">
        <f>IFERROR(IF(Z486="",0,Z486),"0")</f>
        <v>0</v>
      </c>
      <c r="AA487" s="544"/>
      <c r="AB487" s="544"/>
      <c r="AC487" s="544"/>
    </row>
    <row r="488" spans="1:68" x14ac:dyDescent="0.2">
      <c r="A488" s="554"/>
      <c r="B488" s="554"/>
      <c r="C488" s="554"/>
      <c r="D488" s="554"/>
      <c r="E488" s="554"/>
      <c r="F488" s="554"/>
      <c r="G488" s="554"/>
      <c r="H488" s="554"/>
      <c r="I488" s="554"/>
      <c r="J488" s="554"/>
      <c r="K488" s="554"/>
      <c r="L488" s="554"/>
      <c r="M488" s="554"/>
      <c r="N488" s="554"/>
      <c r="O488" s="555"/>
      <c r="P488" s="561" t="s">
        <v>71</v>
      </c>
      <c r="Q488" s="562"/>
      <c r="R488" s="562"/>
      <c r="S488" s="562"/>
      <c r="T488" s="562"/>
      <c r="U488" s="562"/>
      <c r="V488" s="563"/>
      <c r="W488" s="37" t="s">
        <v>69</v>
      </c>
      <c r="X488" s="543">
        <f>IFERROR(SUM(X486:X486),"0")</f>
        <v>0</v>
      </c>
      <c r="Y488" s="543">
        <f>IFERROR(SUM(Y486:Y486),"0")</f>
        <v>0</v>
      </c>
      <c r="Z488" s="37"/>
      <c r="AA488" s="544"/>
      <c r="AB488" s="544"/>
      <c r="AC488" s="544"/>
    </row>
    <row r="489" spans="1:68" ht="15" customHeight="1" x14ac:dyDescent="0.2">
      <c r="A489" s="854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706"/>
      <c r="P489" s="633" t="s">
        <v>737</v>
      </c>
      <c r="Q489" s="634"/>
      <c r="R489" s="634"/>
      <c r="S489" s="634"/>
      <c r="T489" s="634"/>
      <c r="U489" s="634"/>
      <c r="V489" s="635"/>
      <c r="W489" s="37" t="s">
        <v>69</v>
      </c>
      <c r="X489" s="5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16350.32</v>
      </c>
      <c r="Y489" s="5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16350.32</v>
      </c>
      <c r="Z489" s="37"/>
      <c r="AA489" s="544"/>
      <c r="AB489" s="544"/>
      <c r="AC489" s="544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706"/>
      <c r="P490" s="633" t="s">
        <v>738</v>
      </c>
      <c r="Q490" s="634"/>
      <c r="R490" s="634"/>
      <c r="S490" s="634"/>
      <c r="T490" s="634"/>
      <c r="U490" s="634"/>
      <c r="V490" s="635"/>
      <c r="W490" s="37" t="s">
        <v>69</v>
      </c>
      <c r="X490" s="543">
        <f>IFERROR(SUM(BM22:BM486),"0")</f>
        <v>17211.290000000005</v>
      </c>
      <c r="Y490" s="543">
        <f>IFERROR(SUM(BN22:BN486),"0")</f>
        <v>17211.290000000005</v>
      </c>
      <c r="Z490" s="37"/>
      <c r="AA490" s="544"/>
      <c r="AB490" s="544"/>
      <c r="AC490" s="544"/>
    </row>
    <row r="491" spans="1:68" x14ac:dyDescent="0.2">
      <c r="A491" s="554"/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706"/>
      <c r="P491" s="633" t="s">
        <v>739</v>
      </c>
      <c r="Q491" s="634"/>
      <c r="R491" s="634"/>
      <c r="S491" s="634"/>
      <c r="T491" s="634"/>
      <c r="U491" s="634"/>
      <c r="V491" s="635"/>
      <c r="W491" s="37" t="s">
        <v>740</v>
      </c>
      <c r="X491" s="38">
        <f>ROUNDUP(SUM(BO22:BO486),0)</f>
        <v>28</v>
      </c>
      <c r="Y491" s="38">
        <f>ROUNDUP(SUM(BP22:BP486),0)</f>
        <v>28</v>
      </c>
      <c r="Z491" s="37"/>
      <c r="AA491" s="544"/>
      <c r="AB491" s="544"/>
      <c r="AC491" s="544"/>
    </row>
    <row r="492" spans="1:68" x14ac:dyDescent="0.2">
      <c r="A492" s="554"/>
      <c r="B492" s="554"/>
      <c r="C492" s="554"/>
      <c r="D492" s="554"/>
      <c r="E492" s="554"/>
      <c r="F492" s="554"/>
      <c r="G492" s="554"/>
      <c r="H492" s="554"/>
      <c r="I492" s="554"/>
      <c r="J492" s="554"/>
      <c r="K492" s="554"/>
      <c r="L492" s="554"/>
      <c r="M492" s="554"/>
      <c r="N492" s="554"/>
      <c r="O492" s="706"/>
      <c r="P492" s="633" t="s">
        <v>741</v>
      </c>
      <c r="Q492" s="634"/>
      <c r="R492" s="634"/>
      <c r="S492" s="634"/>
      <c r="T492" s="634"/>
      <c r="U492" s="634"/>
      <c r="V492" s="635"/>
      <c r="W492" s="37" t="s">
        <v>69</v>
      </c>
      <c r="X492" s="543">
        <f>GrossWeightTotal+PalletQtyTotal*25</f>
        <v>17911.290000000005</v>
      </c>
      <c r="Y492" s="543">
        <f>GrossWeightTotalR+PalletQtyTotalR*25</f>
        <v>17911.290000000005</v>
      </c>
      <c r="Z492" s="37"/>
      <c r="AA492" s="544"/>
      <c r="AB492" s="544"/>
      <c r="AC492" s="544"/>
    </row>
    <row r="493" spans="1:68" x14ac:dyDescent="0.2">
      <c r="A493" s="554"/>
      <c r="B493" s="554"/>
      <c r="C493" s="554"/>
      <c r="D493" s="554"/>
      <c r="E493" s="554"/>
      <c r="F493" s="554"/>
      <c r="G493" s="554"/>
      <c r="H493" s="554"/>
      <c r="I493" s="554"/>
      <c r="J493" s="554"/>
      <c r="K493" s="554"/>
      <c r="L493" s="554"/>
      <c r="M493" s="554"/>
      <c r="N493" s="554"/>
      <c r="O493" s="706"/>
      <c r="P493" s="633" t="s">
        <v>742</v>
      </c>
      <c r="Q493" s="634"/>
      <c r="R493" s="634"/>
      <c r="S493" s="634"/>
      <c r="T493" s="634"/>
      <c r="U493" s="634"/>
      <c r="V493" s="635"/>
      <c r="W493" s="37" t="s">
        <v>740</v>
      </c>
      <c r="X493" s="5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2629</v>
      </c>
      <c r="Y493" s="5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2629</v>
      </c>
      <c r="Z493" s="37"/>
      <c r="AA493" s="544"/>
      <c r="AB493" s="544"/>
      <c r="AC493" s="544"/>
    </row>
    <row r="494" spans="1:68" ht="14.25" customHeight="1" x14ac:dyDescent="0.2">
      <c r="A494" s="554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706"/>
      <c r="P494" s="633" t="s">
        <v>743</v>
      </c>
      <c r="Q494" s="634"/>
      <c r="R494" s="634"/>
      <c r="S494" s="634"/>
      <c r="T494" s="634"/>
      <c r="U494" s="634"/>
      <c r="V494" s="635"/>
      <c r="W494" s="39" t="s">
        <v>744</v>
      </c>
      <c r="X494" s="37"/>
      <c r="Y494" s="37"/>
      <c r="Z494" s="37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32.492010000000001</v>
      </c>
      <c r="AA494" s="544"/>
      <c r="AB494" s="544"/>
      <c r="AC494" s="544"/>
    </row>
    <row r="495" spans="1:68" ht="13.5" customHeight="1" thickBot="1" x14ac:dyDescent="0.25"/>
    <row r="496" spans="1:68" ht="27" customHeight="1" thickTop="1" thickBot="1" x14ac:dyDescent="0.25">
      <c r="A496" s="40" t="s">
        <v>745</v>
      </c>
      <c r="B496" s="538" t="s">
        <v>63</v>
      </c>
      <c r="C496" s="591" t="s">
        <v>97</v>
      </c>
      <c r="D496" s="662"/>
      <c r="E496" s="662"/>
      <c r="F496" s="662"/>
      <c r="G496" s="662"/>
      <c r="H496" s="625"/>
      <c r="I496" s="591" t="s">
        <v>257</v>
      </c>
      <c r="J496" s="662"/>
      <c r="K496" s="662"/>
      <c r="L496" s="662"/>
      <c r="M496" s="662"/>
      <c r="N496" s="662"/>
      <c r="O496" s="662"/>
      <c r="P496" s="662"/>
      <c r="Q496" s="662"/>
      <c r="R496" s="625"/>
      <c r="S496" s="591" t="s">
        <v>535</v>
      </c>
      <c r="T496" s="625"/>
      <c r="U496" s="591" t="s">
        <v>586</v>
      </c>
      <c r="V496" s="662"/>
      <c r="W496" s="625"/>
      <c r="X496" s="538" t="s">
        <v>637</v>
      </c>
      <c r="Y496" s="591" t="s">
        <v>697</v>
      </c>
      <c r="Z496" s="625"/>
      <c r="AB496" s="52"/>
      <c r="AC496" s="52"/>
      <c r="AF496" s="539"/>
    </row>
    <row r="497" spans="1:32" ht="14.25" customHeight="1" thickTop="1" x14ac:dyDescent="0.2">
      <c r="A497" s="838" t="s">
        <v>746</v>
      </c>
      <c r="B497" s="591" t="s">
        <v>63</v>
      </c>
      <c r="C497" s="591" t="s">
        <v>98</v>
      </c>
      <c r="D497" s="591" t="s">
        <v>116</v>
      </c>
      <c r="E497" s="591" t="s">
        <v>172</v>
      </c>
      <c r="F497" s="591" t="s">
        <v>191</v>
      </c>
      <c r="G497" s="591" t="s">
        <v>222</v>
      </c>
      <c r="H497" s="591" t="s">
        <v>97</v>
      </c>
      <c r="I497" s="591" t="s">
        <v>258</v>
      </c>
      <c r="J497" s="591" t="s">
        <v>299</v>
      </c>
      <c r="K497" s="591" t="s">
        <v>359</v>
      </c>
      <c r="L497" s="591" t="s">
        <v>401</v>
      </c>
      <c r="M497" s="591" t="s">
        <v>417</v>
      </c>
      <c r="N497" s="539"/>
      <c r="O497" s="591" t="s">
        <v>428</v>
      </c>
      <c r="P497" s="591" t="s">
        <v>437</v>
      </c>
      <c r="Q497" s="591" t="s">
        <v>447</v>
      </c>
      <c r="R497" s="591" t="s">
        <v>525</v>
      </c>
      <c r="S497" s="591" t="s">
        <v>536</v>
      </c>
      <c r="T497" s="591" t="s">
        <v>570</v>
      </c>
      <c r="U497" s="591" t="s">
        <v>587</v>
      </c>
      <c r="V497" s="591" t="s">
        <v>618</v>
      </c>
      <c r="W497" s="591" t="s">
        <v>633</v>
      </c>
      <c r="X497" s="591" t="s">
        <v>637</v>
      </c>
      <c r="Y497" s="591" t="s">
        <v>697</v>
      </c>
      <c r="Z497" s="591" t="s">
        <v>733</v>
      </c>
      <c r="AB497" s="52"/>
      <c r="AC497" s="52"/>
      <c r="AF497" s="539"/>
    </row>
    <row r="498" spans="1:32" ht="13.5" customHeight="1" thickBot="1" x14ac:dyDescent="0.25">
      <c r="A498" s="839"/>
      <c r="B498" s="592"/>
      <c r="C498" s="592"/>
      <c r="D498" s="592"/>
      <c r="E498" s="592"/>
      <c r="F498" s="592"/>
      <c r="G498" s="592"/>
      <c r="H498" s="592"/>
      <c r="I498" s="592"/>
      <c r="J498" s="592"/>
      <c r="K498" s="592"/>
      <c r="L498" s="592"/>
      <c r="M498" s="592"/>
      <c r="N498" s="539"/>
      <c r="O498" s="592"/>
      <c r="P498" s="592"/>
      <c r="Q498" s="592"/>
      <c r="R498" s="592"/>
      <c r="S498" s="592"/>
      <c r="T498" s="592"/>
      <c r="U498" s="592"/>
      <c r="V498" s="592"/>
      <c r="W498" s="592"/>
      <c r="X498" s="592"/>
      <c r="Y498" s="592"/>
      <c r="Z498" s="592"/>
      <c r="AB498" s="52"/>
      <c r="AC498" s="52"/>
      <c r="AF498" s="539"/>
    </row>
    <row r="499" spans="1:32" ht="18" customHeight="1" thickTop="1" thickBot="1" x14ac:dyDescent="0.25">
      <c r="A499" s="40" t="s">
        <v>747</v>
      </c>
      <c r="B499" s="46">
        <f>IFERROR(Y22*1,"0")+IFERROR(Y26*1,"0")+IFERROR(Y27*1,"0")+IFERROR(Y28*1,"0")+IFERROR(Y29*1,"0")+IFERROR(Y30*1,"0")+IFERROR(Y34*1,"0")</f>
        <v>0</v>
      </c>
      <c r="C499" s="46">
        <f>IFERROR(Y40*1,"0")+IFERROR(Y41*1,"0")+IFERROR(Y42*1,"0")+IFERROR(Y46*1,"0")</f>
        <v>1209.6000000000001</v>
      </c>
      <c r="D49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1889.6000000000001</v>
      </c>
      <c r="E499" s="46">
        <f>IFERROR(Y86*1,"0")+IFERROR(Y87*1,"0")+IFERROR(Y88*1,"0")+IFERROR(Y92*1,"0")+IFERROR(Y93*1,"0")+IFERROR(Y94*1,"0")+IFERROR(Y95*1,"0")</f>
        <v>1020.6</v>
      </c>
      <c r="F499" s="46">
        <f>IFERROR(Y100*1,"0")+IFERROR(Y101*1,"0")+IFERROR(Y102*1,"0")+IFERROR(Y103*1,"0")+IFERROR(Y107*1,"0")+IFERROR(Y108*1,"0")+IFERROR(Y109*1,"0")+IFERROR(Y113*1,"0")+IFERROR(Y114*1,"0")+IFERROR(Y115*1,"0")+IFERROR(Y116*1,"0")+IFERROR(Y120*1,"0")</f>
        <v>1760.4</v>
      </c>
      <c r="G499" s="46">
        <f>IFERROR(Y125*1,"0")+IFERROR(Y126*1,"0")+IFERROR(Y130*1,"0")+IFERROR(Y131*1,"0")+IFERROR(Y135*1,"0")+IFERROR(Y136*1,"0")</f>
        <v>0</v>
      </c>
      <c r="H499" s="46">
        <f>IFERROR(Y141*1,"0")+IFERROR(Y142*1,"0")+IFERROR(Y143*1,"0")+IFERROR(Y147*1,"0")+IFERROR(Y148*1,"0")+IFERROR(Y149*1,"0")+IFERROR(Y153*1,"0")</f>
        <v>0</v>
      </c>
      <c r="I499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1335.6000000000001</v>
      </c>
      <c r="J499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2800.8</v>
      </c>
      <c r="K499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499" s="46">
        <f>IFERROR(Y255*1,"0")+IFERROR(Y256*1,"0")+IFERROR(Y257*1,"0")+IFERROR(Y258*1,"0")+IFERROR(Y259*1,"0")</f>
        <v>0</v>
      </c>
      <c r="M499" s="46">
        <f>IFERROR(Y264*1,"0")+IFERROR(Y265*1,"0")+IFERROR(Y266*1,"0")+IFERROR(Y267*1,"0")</f>
        <v>0</v>
      </c>
      <c r="N499" s="539"/>
      <c r="O499" s="46">
        <f>IFERROR(Y272*1,"0")+IFERROR(Y273*1,"0")+IFERROR(Y274*1,"0")</f>
        <v>518.4</v>
      </c>
      <c r="P499" s="46">
        <f>IFERROR(Y279*1,"0")+IFERROR(Y280*1,"0")+IFERROR(Y284*1,"0")</f>
        <v>0</v>
      </c>
      <c r="Q499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456</v>
      </c>
      <c r="R499" s="46">
        <f>IFERROR(Y335*1,"0")+IFERROR(Y336*1,"0")+IFERROR(Y337*1,"0")</f>
        <v>64.8</v>
      </c>
      <c r="S499" s="46">
        <f>IFERROR(Y343*1,"0")+IFERROR(Y344*1,"0")+IFERROR(Y345*1,"0")+IFERROR(Y346*1,"0")+IFERROR(Y347*1,"0")+IFERROR(Y348*1,"0")+IFERROR(Y349*1,"0")+IFERROR(Y353*1,"0")+IFERROR(Y354*1,"0")+IFERROR(Y358*1,"0")+IFERROR(Y359*1,"0")+IFERROR(Y363*1,"0")</f>
        <v>2499</v>
      </c>
      <c r="T499" s="46">
        <f>IFERROR(Y368*1,"0")+IFERROR(Y369*1,"0")+IFERROR(Y373*1,"0")+IFERROR(Y374*1,"0")+IFERROR(Y378*1,"0")+IFERROR(Y379*1,"0")</f>
        <v>979.2</v>
      </c>
      <c r="U499" s="46">
        <f>IFERROR(Y385*1,"0")+IFERROR(Y386*1,"0")+IFERROR(Y387*1,"0")+IFERROR(Y388*1,"0")+IFERROR(Y389*1,"0")+IFERROR(Y390*1,"0")+IFERROR(Y391*1,"0")+IFERROR(Y392*1,"0")+IFERROR(Y393*1,"0")+IFERROR(Y397*1,"0")+IFERROR(Y398*1,"0")</f>
        <v>0</v>
      </c>
      <c r="V499" s="46">
        <f>IFERROR(Y403*1,"0")+IFERROR(Y407*1,"0")+IFERROR(Y408*1,"0")+IFERROR(Y409*1,"0")+IFERROR(Y410*1,"0")</f>
        <v>0</v>
      </c>
      <c r="W499" s="46">
        <f>IFERROR(Y415*1,"0")</f>
        <v>0</v>
      </c>
      <c r="X499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1816.3200000000002</v>
      </c>
      <c r="Y499" s="46">
        <f>IFERROR(Y458*1,"0")+IFERROR(Y459*1,"0")+IFERROR(Y460*1,"0")+IFERROR(Y461*1,"0")+IFERROR(Y465*1,"0")+IFERROR(Y466*1,"0")+IFERROR(Y467*1,"0")+IFERROR(Y471*1,"0")+IFERROR(Y472*1,"0")+IFERROR(Y476*1,"0")+IFERROR(Y480*1,"0")+IFERROR(Y481*1,"0")</f>
        <v>0</v>
      </c>
      <c r="Z499" s="46">
        <f>IFERROR(Y486*1,"0")</f>
        <v>0</v>
      </c>
      <c r="AB499" s="52"/>
      <c r="AC499" s="52"/>
      <c r="AF499" s="539"/>
    </row>
  </sheetData>
  <sheetProtection algorithmName="SHA-512" hashValue="4jpAM7Sjk9RSWNcBloJ8dqpCJdyfYjSxj1lY3CWabEtPzg3L+tWajwkCzUJYgal49VBVSGEcsI/pq0O8Lk3oSQ==" saltValue="oQOZhR+kzCeVlsirVXABH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4">
    <mergeCell ref="X17:X18"/>
    <mergeCell ref="D408:E408"/>
    <mergeCell ref="P216:V216"/>
    <mergeCell ref="A8:C8"/>
    <mergeCell ref="A260:O261"/>
    <mergeCell ref="D293:E293"/>
    <mergeCell ref="A477:O478"/>
    <mergeCell ref="P138:V138"/>
    <mergeCell ref="A137:O138"/>
    <mergeCell ref="A268:O269"/>
    <mergeCell ref="A10:C10"/>
    <mergeCell ref="P126:T126"/>
    <mergeCell ref="P361:V361"/>
    <mergeCell ref="A413:Z413"/>
    <mergeCell ref="P69:V69"/>
    <mergeCell ref="A21:Z21"/>
    <mergeCell ref="P438:V438"/>
    <mergeCell ref="A355:O356"/>
    <mergeCell ref="A129:Z129"/>
    <mergeCell ref="D192:E192"/>
    <mergeCell ref="P356:V356"/>
    <mergeCell ref="A468:O469"/>
    <mergeCell ref="P363:T363"/>
    <mergeCell ref="D344:E344"/>
    <mergeCell ref="D42:E42"/>
    <mergeCell ref="D471:E471"/>
    <mergeCell ref="D17:E18"/>
    <mergeCell ref="V12:W12"/>
    <mergeCell ref="D191:E191"/>
    <mergeCell ref="D458:E458"/>
    <mergeCell ref="P122:V122"/>
    <mergeCell ref="P368:T368"/>
    <mergeCell ref="A362:Z362"/>
    <mergeCell ref="A245:Z245"/>
    <mergeCell ref="A489:O494"/>
    <mergeCell ref="P43:V43"/>
    <mergeCell ref="P285:V285"/>
    <mergeCell ref="A39:Z39"/>
    <mergeCell ref="P60:T60"/>
    <mergeCell ref="D291:E291"/>
    <mergeCell ref="D266:E266"/>
    <mergeCell ref="P149:T149"/>
    <mergeCell ref="D95:E95"/>
    <mergeCell ref="U17:V17"/>
    <mergeCell ref="P410:T410"/>
    <mergeCell ref="P385:T385"/>
    <mergeCell ref="Y17:Y18"/>
    <mergeCell ref="A484:Z484"/>
    <mergeCell ref="A479:Z479"/>
    <mergeCell ref="P373:T373"/>
    <mergeCell ref="P307:T307"/>
    <mergeCell ref="A487:O488"/>
    <mergeCell ref="A33:Z33"/>
    <mergeCell ref="T497:T498"/>
    <mergeCell ref="D196:E196"/>
    <mergeCell ref="V497:V498"/>
    <mergeCell ref="A440:Z440"/>
    <mergeCell ref="P145:V145"/>
    <mergeCell ref="P23:V23"/>
    <mergeCell ref="P381:V381"/>
    <mergeCell ref="A206:Z206"/>
    <mergeCell ref="A262:Z262"/>
    <mergeCell ref="A333:Z333"/>
    <mergeCell ref="D54:E54"/>
    <mergeCell ref="P160:V160"/>
    <mergeCell ref="Q497:Q498"/>
    <mergeCell ref="G497:G498"/>
    <mergeCell ref="I497:I498"/>
    <mergeCell ref="P444:T444"/>
    <mergeCell ref="D250:E250"/>
    <mergeCell ref="P202:T202"/>
    <mergeCell ref="A188:O189"/>
    <mergeCell ref="A497:A498"/>
    <mergeCell ref="D170:E170"/>
    <mergeCell ref="P132:V132"/>
    <mergeCell ref="P72:T72"/>
    <mergeCell ref="A31:O32"/>
    <mergeCell ref="Q5:R5"/>
    <mergeCell ref="N17:N18"/>
    <mergeCell ref="D242:E242"/>
    <mergeCell ref="P199:T199"/>
    <mergeCell ref="D120:E120"/>
    <mergeCell ref="F17:F18"/>
    <mergeCell ref="P297:T297"/>
    <mergeCell ref="P435:T435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D336:E336"/>
    <mergeCell ref="P293:T293"/>
    <mergeCell ref="D407:E407"/>
    <mergeCell ref="AD17:AF18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D175:E175"/>
    <mergeCell ref="P186:T186"/>
    <mergeCell ref="D392:E392"/>
    <mergeCell ref="A223:Z223"/>
    <mergeCell ref="V11:W11"/>
    <mergeCell ref="A370:O371"/>
    <mergeCell ref="D165:E165"/>
    <mergeCell ref="P75:T75"/>
    <mergeCell ref="P317:T317"/>
    <mergeCell ref="D323:E323"/>
    <mergeCell ref="D279:E279"/>
    <mergeCell ref="A254:Z254"/>
    <mergeCell ref="P181:T181"/>
    <mergeCell ref="D29:E29"/>
    <mergeCell ref="I496:R496"/>
    <mergeCell ref="W497:W498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D397:E397"/>
    <mergeCell ref="P376:V376"/>
    <mergeCell ref="P205:V205"/>
    <mergeCell ref="D310:E310"/>
    <mergeCell ref="D430:E430"/>
    <mergeCell ref="P469:V469"/>
    <mergeCell ref="P486:T486"/>
    <mergeCell ref="D450:E450"/>
    <mergeCell ref="P344:T344"/>
    <mergeCell ref="D265:E265"/>
    <mergeCell ref="A20:Z20"/>
    <mergeCell ref="P493:V493"/>
    <mergeCell ref="D452:E452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D228:E228"/>
    <mergeCell ref="P312:V312"/>
    <mergeCell ref="P371:V371"/>
    <mergeCell ref="A112:Z112"/>
    <mergeCell ref="P421:T421"/>
    <mergeCell ref="A411:O412"/>
    <mergeCell ref="P408:T408"/>
    <mergeCell ref="P137:V137"/>
    <mergeCell ref="D247:E247"/>
    <mergeCell ref="A320:Z320"/>
    <mergeCell ref="P351:V351"/>
    <mergeCell ref="A314:Z314"/>
    <mergeCell ref="P239:V239"/>
    <mergeCell ref="P432:V432"/>
    <mergeCell ref="D249:E249"/>
    <mergeCell ref="Q6:R6"/>
    <mergeCell ref="B497:B498"/>
    <mergeCell ref="P492:V492"/>
    <mergeCell ref="S496:T496"/>
    <mergeCell ref="P415:T415"/>
    <mergeCell ref="P286:V286"/>
    <mergeCell ref="M17:M18"/>
    <mergeCell ref="O17:O18"/>
    <mergeCell ref="P336:T336"/>
    <mergeCell ref="A453:O454"/>
    <mergeCell ref="P494:V494"/>
    <mergeCell ref="P430:T430"/>
    <mergeCell ref="P350:V350"/>
    <mergeCell ref="P102:T102"/>
    <mergeCell ref="P189:V189"/>
    <mergeCell ref="A185:Z185"/>
    <mergeCell ref="P196:T196"/>
    <mergeCell ref="D177:E177"/>
    <mergeCell ref="P281:V281"/>
    <mergeCell ref="P354:T354"/>
    <mergeCell ref="D226:E226"/>
    <mergeCell ref="D164:E164"/>
    <mergeCell ref="A106:Z106"/>
    <mergeCell ref="P62:T62"/>
    <mergeCell ref="U497:U498"/>
    <mergeCell ref="L497:L498"/>
    <mergeCell ref="D389:E389"/>
    <mergeCell ref="A318:O319"/>
    <mergeCell ref="P47:V47"/>
    <mergeCell ref="P176:T176"/>
    <mergeCell ref="P247:T247"/>
    <mergeCell ref="P114:T114"/>
    <mergeCell ref="P41:T41"/>
    <mergeCell ref="A157:Z157"/>
    <mergeCell ref="A455:Z455"/>
    <mergeCell ref="D149:E149"/>
    <mergeCell ref="A127:O128"/>
    <mergeCell ref="D385:E385"/>
    <mergeCell ref="P301:T301"/>
    <mergeCell ref="D257:E257"/>
    <mergeCell ref="P214:T214"/>
    <mergeCell ref="D86:E86"/>
    <mergeCell ref="D213:E213"/>
    <mergeCell ref="A457:Z457"/>
    <mergeCell ref="A110:O111"/>
    <mergeCell ref="D321:E321"/>
    <mergeCell ref="P107:T107"/>
    <mergeCell ref="P101:T101"/>
    <mergeCell ref="P63:V63"/>
    <mergeCell ref="A9:C9"/>
    <mergeCell ref="D373:E373"/>
    <mergeCell ref="D202:E202"/>
    <mergeCell ref="C496:H496"/>
    <mergeCell ref="P348:T348"/>
    <mergeCell ref="P323:T323"/>
    <mergeCell ref="A414:Z414"/>
    <mergeCell ref="D231:E231"/>
    <mergeCell ref="D358:E358"/>
    <mergeCell ref="A91:Z91"/>
    <mergeCell ref="P70:V70"/>
    <mergeCell ref="A327:Z327"/>
    <mergeCell ref="A156:Z156"/>
    <mergeCell ref="P32:V32"/>
    <mergeCell ref="P474:V474"/>
    <mergeCell ref="Q13:R13"/>
    <mergeCell ref="P268:V268"/>
    <mergeCell ref="P97:V97"/>
    <mergeCell ref="P339:V339"/>
    <mergeCell ref="P201:T201"/>
    <mergeCell ref="A35:O36"/>
    <mergeCell ref="D22:E22"/>
    <mergeCell ref="P34:T34"/>
    <mergeCell ref="P465:T465"/>
    <mergeCell ref="H5:M5"/>
    <mergeCell ref="P31:V31"/>
    <mergeCell ref="P473:V473"/>
    <mergeCell ref="D212:E212"/>
    <mergeCell ref="D317:E317"/>
    <mergeCell ref="A456:Z456"/>
    <mergeCell ref="A341:Z341"/>
    <mergeCell ref="P225:T225"/>
    <mergeCell ref="D6:M6"/>
    <mergeCell ref="P461:T461"/>
    <mergeCell ref="A306:Z306"/>
    <mergeCell ref="P175:T175"/>
    <mergeCell ref="A85:Z85"/>
    <mergeCell ref="P331:V331"/>
    <mergeCell ref="A278:Z278"/>
    <mergeCell ref="P460:T460"/>
    <mergeCell ref="D143:E143"/>
    <mergeCell ref="D441:E441"/>
    <mergeCell ref="P398:T398"/>
    <mergeCell ref="P227:T227"/>
    <mergeCell ref="D368:E368"/>
    <mergeCell ref="P177:T177"/>
    <mergeCell ref="A294:O295"/>
    <mergeCell ref="P335:T335"/>
    <mergeCell ref="S497:S498"/>
    <mergeCell ref="D428:E428"/>
    <mergeCell ref="P236:V236"/>
    <mergeCell ref="K497:K498"/>
    <mergeCell ref="P40:T40"/>
    <mergeCell ref="M497:M498"/>
    <mergeCell ref="D415:E415"/>
    <mergeCell ref="P394:V394"/>
    <mergeCell ref="P257:T257"/>
    <mergeCell ref="P80:T80"/>
    <mergeCell ref="P173:V173"/>
    <mergeCell ref="A172:O173"/>
    <mergeCell ref="A283:Z283"/>
    <mergeCell ref="D446:E446"/>
    <mergeCell ref="A277:Z277"/>
    <mergeCell ref="P44:V44"/>
    <mergeCell ref="D481:E481"/>
    <mergeCell ref="D256:E256"/>
    <mergeCell ref="P226:T226"/>
    <mergeCell ref="D207:E207"/>
    <mergeCell ref="P164:T164"/>
    <mergeCell ref="A150:O151"/>
    <mergeCell ref="P93:T93"/>
    <mergeCell ref="D299:E299"/>
    <mergeCell ref="V6:W9"/>
    <mergeCell ref="D199:E199"/>
    <mergeCell ref="P109:T109"/>
    <mergeCell ref="A59:Z59"/>
    <mergeCell ref="D435:E435"/>
    <mergeCell ref="A404:O405"/>
    <mergeCell ref="P274:T274"/>
    <mergeCell ref="P345:T345"/>
    <mergeCell ref="D186:E186"/>
    <mergeCell ref="P22:T22"/>
    <mergeCell ref="Z17:Z18"/>
    <mergeCell ref="P405:V405"/>
    <mergeCell ref="A401:Z401"/>
    <mergeCell ref="P57:V57"/>
    <mergeCell ref="G17:G18"/>
    <mergeCell ref="D159:E159"/>
    <mergeCell ref="P121:V121"/>
    <mergeCell ref="D80:E80"/>
    <mergeCell ref="A296:Z296"/>
    <mergeCell ref="P130:T130"/>
    <mergeCell ref="A271:Z271"/>
    <mergeCell ref="D136:E136"/>
    <mergeCell ref="P240:V240"/>
    <mergeCell ref="P46:T46"/>
    <mergeCell ref="AA17:AA18"/>
    <mergeCell ref="A377:Z377"/>
    <mergeCell ref="AC17:AC18"/>
    <mergeCell ref="H10:M10"/>
    <mergeCell ref="P279:T279"/>
    <mergeCell ref="A420:Z420"/>
    <mergeCell ref="P472:T472"/>
    <mergeCell ref="D393:E393"/>
    <mergeCell ref="A224:Z224"/>
    <mergeCell ref="P108:T108"/>
    <mergeCell ref="A104:O105"/>
    <mergeCell ref="A235:O236"/>
    <mergeCell ref="P343:T343"/>
    <mergeCell ref="A288:Z288"/>
    <mergeCell ref="D153:E153"/>
    <mergeCell ref="P256:T256"/>
    <mergeCell ref="A462:O463"/>
    <mergeCell ref="AB17:AB18"/>
    <mergeCell ref="D459:E459"/>
    <mergeCell ref="D225:E225"/>
    <mergeCell ref="P409:T409"/>
    <mergeCell ref="A399:O400"/>
    <mergeCell ref="D461:E461"/>
    <mergeCell ref="P61:T61"/>
    <mergeCell ref="P483:V483"/>
    <mergeCell ref="D298:E298"/>
    <mergeCell ref="D181:E181"/>
    <mergeCell ref="A221:O222"/>
    <mergeCell ref="A158:Z158"/>
    <mergeCell ref="P404:V404"/>
    <mergeCell ref="D273:E273"/>
    <mergeCell ref="P252:V252"/>
    <mergeCell ref="P105:V105"/>
    <mergeCell ref="P468:V468"/>
    <mergeCell ref="A464:Z464"/>
    <mergeCell ref="A144:O145"/>
    <mergeCell ref="P212:T212"/>
    <mergeCell ref="P482:V482"/>
    <mergeCell ref="D200:E200"/>
    <mergeCell ref="P359:T359"/>
    <mergeCell ref="A178:O179"/>
    <mergeCell ref="D436:E436"/>
    <mergeCell ref="D292:E292"/>
    <mergeCell ref="P346:T346"/>
    <mergeCell ref="A243:O244"/>
    <mergeCell ref="D227:E227"/>
    <mergeCell ref="P321:T321"/>
    <mergeCell ref="P125:T125"/>
    <mergeCell ref="P459:T459"/>
    <mergeCell ref="D465:E465"/>
    <mergeCell ref="D198:E198"/>
    <mergeCell ref="P275:V275"/>
    <mergeCell ref="P104:V104"/>
    <mergeCell ref="D427:E427"/>
    <mergeCell ref="P27:T27"/>
    <mergeCell ref="D75:E75"/>
    <mergeCell ref="P390:T390"/>
    <mergeCell ref="D386:E386"/>
    <mergeCell ref="D215:E215"/>
    <mergeCell ref="P194:V194"/>
    <mergeCell ref="A364:O365"/>
    <mergeCell ref="A447:O448"/>
    <mergeCell ref="P200:T200"/>
    <mergeCell ref="P436:T436"/>
    <mergeCell ref="A251:O252"/>
    <mergeCell ref="P292:T292"/>
    <mergeCell ref="A360:O361"/>
    <mergeCell ref="D102:E102"/>
    <mergeCell ref="J9:M9"/>
    <mergeCell ref="A418:Z418"/>
    <mergeCell ref="D348:E348"/>
    <mergeCell ref="P141:T141"/>
    <mergeCell ref="P454:V454"/>
    <mergeCell ref="D62:E62"/>
    <mergeCell ref="D56:E56"/>
    <mergeCell ref="P233:T233"/>
    <mergeCell ref="D347:E347"/>
    <mergeCell ref="D176:E176"/>
    <mergeCell ref="P155:V155"/>
    <mergeCell ref="A154:O155"/>
    <mergeCell ref="D114:E114"/>
    <mergeCell ref="P143:T143"/>
    <mergeCell ref="P248:T248"/>
    <mergeCell ref="P441:T441"/>
    <mergeCell ref="D51:E51"/>
    <mergeCell ref="D349:E349"/>
    <mergeCell ref="A38:Z38"/>
    <mergeCell ref="P207:T207"/>
    <mergeCell ref="A372:Z372"/>
    <mergeCell ref="P299:T299"/>
    <mergeCell ref="P172:V172"/>
    <mergeCell ref="P150:V150"/>
    <mergeCell ref="P26:T26"/>
    <mergeCell ref="P324:T324"/>
    <mergeCell ref="P153:T153"/>
    <mergeCell ref="P338:V338"/>
    <mergeCell ref="P313:V313"/>
    <mergeCell ref="P58:V58"/>
    <mergeCell ref="A13:M13"/>
    <mergeCell ref="A119:Z119"/>
    <mergeCell ref="P244:V244"/>
    <mergeCell ref="P115:T115"/>
    <mergeCell ref="D61:E61"/>
    <mergeCell ref="A15:M15"/>
    <mergeCell ref="P238:T238"/>
    <mergeCell ref="P229:T229"/>
    <mergeCell ref="D125:E125"/>
    <mergeCell ref="P221:V221"/>
    <mergeCell ref="P326:V326"/>
    <mergeCell ref="D203:E203"/>
    <mergeCell ref="P232:T232"/>
    <mergeCell ref="P330:T330"/>
    <mergeCell ref="P159:T159"/>
    <mergeCell ref="D267:E267"/>
    <mergeCell ref="H17:H18"/>
    <mergeCell ref="A146:Z146"/>
    <mergeCell ref="Y497:Y498"/>
    <mergeCell ref="P447:V447"/>
    <mergeCell ref="P387:T387"/>
    <mergeCell ref="A406:Z406"/>
    <mergeCell ref="A139:Z139"/>
    <mergeCell ref="D422:E422"/>
    <mergeCell ref="P360:V360"/>
    <mergeCell ref="D74:E74"/>
    <mergeCell ref="P151:V151"/>
    <mergeCell ref="D130:E130"/>
    <mergeCell ref="P451:T451"/>
    <mergeCell ref="D335:E335"/>
    <mergeCell ref="A470:Z470"/>
    <mergeCell ref="A375:O376"/>
    <mergeCell ref="D201:E201"/>
    <mergeCell ref="A204:O205"/>
    <mergeCell ref="P87:T87"/>
    <mergeCell ref="D424:E424"/>
    <mergeCell ref="P322:T322"/>
    <mergeCell ref="A285:O286"/>
    <mergeCell ref="P211:T211"/>
    <mergeCell ref="P309:T309"/>
    <mergeCell ref="P88:T88"/>
    <mergeCell ref="A367:Z367"/>
    <mergeCell ref="A14:M14"/>
    <mergeCell ref="T5:U5"/>
    <mergeCell ref="P76:T76"/>
    <mergeCell ref="V5:W5"/>
    <mergeCell ref="P374:T374"/>
    <mergeCell ref="D246:E246"/>
    <mergeCell ref="P294:V294"/>
    <mergeCell ref="P203:T203"/>
    <mergeCell ref="D46:E46"/>
    <mergeCell ref="D40:E40"/>
    <mergeCell ref="D233:E233"/>
    <mergeCell ref="Q8:R8"/>
    <mergeCell ref="P311:T311"/>
    <mergeCell ref="P267:T267"/>
    <mergeCell ref="D248:E248"/>
    <mergeCell ref="D219:E219"/>
    <mergeCell ref="P83:V83"/>
    <mergeCell ref="A82:O83"/>
    <mergeCell ref="A79:Z79"/>
    <mergeCell ref="T6:U9"/>
    <mergeCell ref="P319:V319"/>
    <mergeCell ref="Q10:R10"/>
    <mergeCell ref="D41:E41"/>
    <mergeCell ref="P318:V318"/>
    <mergeCell ref="D497:D498"/>
    <mergeCell ref="D480:E480"/>
    <mergeCell ref="D280:E280"/>
    <mergeCell ref="F497:F498"/>
    <mergeCell ref="A160:O161"/>
    <mergeCell ref="P163:T163"/>
    <mergeCell ref="D109:E109"/>
    <mergeCell ref="D467:E467"/>
    <mergeCell ref="P424:T424"/>
    <mergeCell ref="D345:E345"/>
    <mergeCell ref="D409:E409"/>
    <mergeCell ref="D444:E444"/>
    <mergeCell ref="P425:T425"/>
    <mergeCell ref="D346:E346"/>
    <mergeCell ref="A419:Z419"/>
    <mergeCell ref="P446:T446"/>
    <mergeCell ref="C497:C498"/>
    <mergeCell ref="E497:E498"/>
    <mergeCell ref="D476:E476"/>
    <mergeCell ref="P393:T393"/>
    <mergeCell ref="D374:E374"/>
    <mergeCell ref="A340:Z340"/>
    <mergeCell ref="D425:E425"/>
    <mergeCell ref="D359:E359"/>
    <mergeCell ref="Z497:Z498"/>
    <mergeCell ref="A263:Z263"/>
    <mergeCell ref="P264:T264"/>
    <mergeCell ref="P68:T68"/>
    <mergeCell ref="A312:O313"/>
    <mergeCell ref="P353:T353"/>
    <mergeCell ref="D169:E169"/>
    <mergeCell ref="P204:V204"/>
    <mergeCell ref="P82:V82"/>
    <mergeCell ref="A134:Z134"/>
    <mergeCell ref="P303:T303"/>
    <mergeCell ref="A357:Z357"/>
    <mergeCell ref="D330:E330"/>
    <mergeCell ref="P304:V304"/>
    <mergeCell ref="A98:Z98"/>
    <mergeCell ref="A396:Z396"/>
    <mergeCell ref="P110:V110"/>
    <mergeCell ref="A162:Z162"/>
    <mergeCell ref="A338:O339"/>
    <mergeCell ref="P208:T208"/>
    <mergeCell ref="P450:T450"/>
    <mergeCell ref="A132:O133"/>
    <mergeCell ref="A325:O326"/>
    <mergeCell ref="D116:E116"/>
    <mergeCell ref="D9:E9"/>
    <mergeCell ref="P197:T197"/>
    <mergeCell ref="F9:G9"/>
    <mergeCell ref="P53:T53"/>
    <mergeCell ref="D167:E167"/>
    <mergeCell ref="P422:T422"/>
    <mergeCell ref="P289:T289"/>
    <mergeCell ref="D403:E403"/>
    <mergeCell ref="D232:E232"/>
    <mergeCell ref="D52:E52"/>
    <mergeCell ref="D27:E27"/>
    <mergeCell ref="P15:T16"/>
    <mergeCell ref="A275:O276"/>
    <mergeCell ref="P219:T219"/>
    <mergeCell ref="P272:T272"/>
    <mergeCell ref="P210:T210"/>
    <mergeCell ref="D398:E398"/>
    <mergeCell ref="P308:T308"/>
    <mergeCell ref="A69:O70"/>
    <mergeCell ref="D264:E264"/>
    <mergeCell ref="D93:E93"/>
    <mergeCell ref="D391:E391"/>
    <mergeCell ref="D220:E220"/>
    <mergeCell ref="P370:V370"/>
    <mergeCell ref="P491:V491"/>
    <mergeCell ref="P127:V127"/>
    <mergeCell ref="A5:C5"/>
    <mergeCell ref="P412:V412"/>
    <mergeCell ref="A237:Z237"/>
    <mergeCell ref="P64:V64"/>
    <mergeCell ref="A485:Z485"/>
    <mergeCell ref="A174:Z174"/>
    <mergeCell ref="D337:E337"/>
    <mergeCell ref="D166:E166"/>
    <mergeCell ref="P128:V128"/>
    <mergeCell ref="A17:A18"/>
    <mergeCell ref="P364:V364"/>
    <mergeCell ref="P300:T300"/>
    <mergeCell ref="C17:C18"/>
    <mergeCell ref="K17:K18"/>
    <mergeCell ref="P431:T431"/>
    <mergeCell ref="D103:E103"/>
    <mergeCell ref="D230:E230"/>
    <mergeCell ref="P358:T358"/>
    <mergeCell ref="P380:V380"/>
    <mergeCell ref="D168:E168"/>
    <mergeCell ref="D466:E466"/>
    <mergeCell ref="P66:T66"/>
    <mergeCell ref="Q12:R12"/>
    <mergeCell ref="P169:T169"/>
    <mergeCell ref="P467:T467"/>
    <mergeCell ref="P442:T442"/>
    <mergeCell ref="P489:V489"/>
    <mergeCell ref="D388:E388"/>
    <mergeCell ref="P183:V183"/>
    <mergeCell ref="P246:T246"/>
    <mergeCell ref="A43:O44"/>
    <mergeCell ref="P133:V133"/>
    <mergeCell ref="D390:E390"/>
    <mergeCell ref="A123:Z123"/>
    <mergeCell ref="D460:E460"/>
    <mergeCell ref="P439:V439"/>
    <mergeCell ref="A438:O439"/>
    <mergeCell ref="P433:V433"/>
    <mergeCell ref="P427:T427"/>
    <mergeCell ref="A394:O395"/>
    <mergeCell ref="A195:Z195"/>
    <mergeCell ref="D328:E328"/>
    <mergeCell ref="A253:Z253"/>
    <mergeCell ref="A12:M12"/>
    <mergeCell ref="P355:V355"/>
    <mergeCell ref="A180:Z180"/>
    <mergeCell ref="Q9:R9"/>
    <mergeCell ref="D451:E451"/>
    <mergeCell ref="D255:E255"/>
    <mergeCell ref="P36:V36"/>
    <mergeCell ref="P478:V478"/>
    <mergeCell ref="O497:O498"/>
    <mergeCell ref="D322:E322"/>
    <mergeCell ref="Q11:R11"/>
    <mergeCell ref="A6:C6"/>
    <mergeCell ref="D309:E309"/>
    <mergeCell ref="U496:W496"/>
    <mergeCell ref="D113:E113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D311:E311"/>
    <mergeCell ref="D115:E115"/>
    <mergeCell ref="P55:T55"/>
    <mergeCell ref="P417:V417"/>
    <mergeCell ref="P52:T52"/>
    <mergeCell ref="D108:E108"/>
    <mergeCell ref="P481:T481"/>
    <mergeCell ref="I17:I18"/>
    <mergeCell ref="D141:E141"/>
    <mergeCell ref="D135:E135"/>
    <mergeCell ref="D72:E72"/>
    <mergeCell ref="P295:V295"/>
    <mergeCell ref="P178:V178"/>
    <mergeCell ref="P276:V276"/>
    <mergeCell ref="D421:E421"/>
    <mergeCell ref="P463:V463"/>
    <mergeCell ref="P480:T480"/>
    <mergeCell ref="P280:T280"/>
    <mergeCell ref="D343:E343"/>
    <mergeCell ref="P397:T397"/>
    <mergeCell ref="P74:T74"/>
    <mergeCell ref="P243:V243"/>
    <mergeCell ref="A190:Z190"/>
    <mergeCell ref="A19:Z19"/>
    <mergeCell ref="P310:T310"/>
    <mergeCell ref="A37:Z37"/>
    <mergeCell ref="D68:E68"/>
    <mergeCell ref="P51:T51"/>
    <mergeCell ref="D1:F1"/>
    <mergeCell ref="P466:T466"/>
    <mergeCell ref="A71:Z71"/>
    <mergeCell ref="P488:V488"/>
    <mergeCell ref="P282:V282"/>
    <mergeCell ref="P111:V111"/>
    <mergeCell ref="J17:J18"/>
    <mergeCell ref="L17:L18"/>
    <mergeCell ref="A184:Z184"/>
    <mergeCell ref="P48:V48"/>
    <mergeCell ref="P426:T426"/>
    <mergeCell ref="P255:T255"/>
    <mergeCell ref="A342:Z342"/>
    <mergeCell ref="P192:T192"/>
    <mergeCell ref="A382:Z382"/>
    <mergeCell ref="P428:T428"/>
    <mergeCell ref="D100:E100"/>
    <mergeCell ref="P284:T284"/>
    <mergeCell ref="P113:T113"/>
    <mergeCell ref="P17:T18"/>
    <mergeCell ref="P250:T250"/>
    <mergeCell ref="A482:O483"/>
    <mergeCell ref="A416:O417"/>
    <mergeCell ref="D329:E329"/>
    <mergeCell ref="P35:V35"/>
    <mergeCell ref="P399:V399"/>
    <mergeCell ref="D316:E316"/>
    <mergeCell ref="P273:T273"/>
    <mergeCell ref="Y496:Z496"/>
    <mergeCell ref="D443:E443"/>
    <mergeCell ref="D387:E387"/>
    <mergeCell ref="D272:E272"/>
    <mergeCell ref="A218:Z218"/>
    <mergeCell ref="D210:E210"/>
    <mergeCell ref="D308:E308"/>
    <mergeCell ref="P337:T337"/>
    <mergeCell ref="D209:E209"/>
    <mergeCell ref="P188:V188"/>
    <mergeCell ref="P166:T166"/>
    <mergeCell ref="D147:E147"/>
    <mergeCell ref="D445:E445"/>
    <mergeCell ref="D274:E274"/>
    <mergeCell ref="D301:E301"/>
    <mergeCell ref="D87:E87"/>
    <mergeCell ref="P116:T116"/>
    <mergeCell ref="P103:T103"/>
    <mergeCell ref="P230:T230"/>
    <mergeCell ref="D211:E211"/>
    <mergeCell ref="A47:O48"/>
    <mergeCell ref="X497:X498"/>
    <mergeCell ref="D354:E354"/>
    <mergeCell ref="A475:Z475"/>
    <mergeCell ref="A96:O97"/>
    <mergeCell ref="P269:V269"/>
    <mergeCell ref="A45:Z45"/>
    <mergeCell ref="P462:V462"/>
    <mergeCell ref="A287:Z287"/>
    <mergeCell ref="P168:T168"/>
    <mergeCell ref="P490:V490"/>
    <mergeCell ref="P497:P498"/>
    <mergeCell ref="A402:Z402"/>
    <mergeCell ref="D229:E229"/>
    <mergeCell ref="R497:R498"/>
    <mergeCell ref="P131:T131"/>
    <mergeCell ref="P187:T187"/>
    <mergeCell ref="A117:O118"/>
    <mergeCell ref="P429:T429"/>
    <mergeCell ref="P258:T258"/>
    <mergeCell ref="D369:E369"/>
    <mergeCell ref="P423:T423"/>
    <mergeCell ref="A304:O305"/>
    <mergeCell ref="A182:O183"/>
    <mergeCell ref="H1:Q1"/>
    <mergeCell ref="A99:Z99"/>
    <mergeCell ref="A366:Z366"/>
    <mergeCell ref="D214:E214"/>
    <mergeCell ref="D284:E284"/>
    <mergeCell ref="P222:V222"/>
    <mergeCell ref="P193:V193"/>
    <mergeCell ref="P120:T120"/>
    <mergeCell ref="D259:E259"/>
    <mergeCell ref="D28:E28"/>
    <mergeCell ref="P171:T171"/>
    <mergeCell ref="A239:O240"/>
    <mergeCell ref="P242:T242"/>
    <mergeCell ref="D92:E92"/>
    <mergeCell ref="D353:E353"/>
    <mergeCell ref="D55:E55"/>
    <mergeCell ref="D30:E30"/>
    <mergeCell ref="D67:E67"/>
    <mergeCell ref="A140:Z140"/>
    <mergeCell ref="D5:E5"/>
    <mergeCell ref="D303:E303"/>
    <mergeCell ref="P42:T42"/>
    <mergeCell ref="D290:E290"/>
    <mergeCell ref="D94:E94"/>
    <mergeCell ref="D7:M7"/>
    <mergeCell ref="P92:T92"/>
    <mergeCell ref="A152:Z152"/>
    <mergeCell ref="D315:E315"/>
    <mergeCell ref="A380:O381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D379:E379"/>
    <mergeCell ref="D208:E208"/>
    <mergeCell ref="D8:M8"/>
    <mergeCell ref="D300:E300"/>
    <mergeCell ref="P329:T329"/>
    <mergeCell ref="P251:V251"/>
    <mergeCell ref="P118:V118"/>
    <mergeCell ref="P416:V416"/>
    <mergeCell ref="A241:Z241"/>
    <mergeCell ref="P266:T266"/>
    <mergeCell ref="P95:T95"/>
    <mergeCell ref="H497:H498"/>
    <mergeCell ref="A473:O474"/>
    <mergeCell ref="D289:E289"/>
    <mergeCell ref="J497:J498"/>
    <mergeCell ref="P395:V395"/>
    <mergeCell ref="P209:T209"/>
    <mergeCell ref="P147:T147"/>
    <mergeCell ref="P445:T445"/>
    <mergeCell ref="A434:Z434"/>
    <mergeCell ref="A193:O194"/>
    <mergeCell ref="P261:V261"/>
    <mergeCell ref="P332:V332"/>
    <mergeCell ref="P217:V217"/>
    <mergeCell ref="A384:Z384"/>
    <mergeCell ref="A331:O332"/>
    <mergeCell ref="P161:V161"/>
    <mergeCell ref="A449:Z449"/>
    <mergeCell ref="P234:T234"/>
    <mergeCell ref="P325:V325"/>
    <mergeCell ref="P154:V154"/>
    <mergeCell ref="D378:E378"/>
    <mergeCell ref="P458:T458"/>
    <mergeCell ref="P487:V487"/>
    <mergeCell ref="P182:V182"/>
    <mergeCell ref="P477:V477"/>
    <mergeCell ref="P81:T81"/>
    <mergeCell ref="P56:T56"/>
    <mergeCell ref="V10:W10"/>
    <mergeCell ref="P379:T379"/>
    <mergeCell ref="A124:Z124"/>
    <mergeCell ref="D431:E431"/>
    <mergeCell ref="P170:T170"/>
    <mergeCell ref="P316:T316"/>
    <mergeCell ref="D66:E66"/>
    <mergeCell ref="D126:E126"/>
    <mergeCell ref="P443:T443"/>
    <mergeCell ref="D197:E197"/>
    <mergeCell ref="D53:E53"/>
    <mergeCell ref="A84:Z84"/>
    <mergeCell ref="P96:V96"/>
    <mergeCell ref="A50:Z50"/>
    <mergeCell ref="W17:W18"/>
    <mergeCell ref="P90:V90"/>
    <mergeCell ref="D142:E142"/>
    <mergeCell ref="P476:T476"/>
    <mergeCell ref="P407:T407"/>
    <mergeCell ref="P471:T471"/>
    <mergeCell ref="P259:T259"/>
    <mergeCell ref="D486:E486"/>
    <mergeCell ref="A216:O217"/>
    <mergeCell ref="P86:T86"/>
    <mergeCell ref="P328:T328"/>
    <mergeCell ref="P213:T213"/>
    <mergeCell ref="A281:O282"/>
    <mergeCell ref="P249:T249"/>
    <mergeCell ref="D363:E363"/>
    <mergeCell ref="R1:T1"/>
    <mergeCell ref="P28:T28"/>
    <mergeCell ref="P392:T392"/>
    <mergeCell ref="P386:T386"/>
    <mergeCell ref="D307:E307"/>
    <mergeCell ref="P215:T215"/>
    <mergeCell ref="P165:T165"/>
    <mergeCell ref="P400:V400"/>
    <mergeCell ref="A89:O90"/>
    <mergeCell ref="D73:E73"/>
    <mergeCell ref="P77:V77"/>
    <mergeCell ref="P30:T30"/>
    <mergeCell ref="P375:V375"/>
    <mergeCell ref="P179:V179"/>
    <mergeCell ref="P290:T290"/>
    <mergeCell ref="P452:T452"/>
    <mergeCell ref="D472:E472"/>
    <mergeCell ref="A352:Z352"/>
    <mergeCell ref="D410:E410"/>
    <mergeCell ref="A270:Z270"/>
    <mergeCell ref="H9:I9"/>
    <mergeCell ref="P24:V24"/>
    <mergeCell ref="A49:Z49"/>
    <mergeCell ref="P260:V260"/>
    <mergeCell ref="P89:V89"/>
    <mergeCell ref="P453:V453"/>
    <mergeCell ref="P389:T389"/>
    <mergeCell ref="A383:Z383"/>
    <mergeCell ref="A334:Z334"/>
    <mergeCell ref="D297:E297"/>
    <mergeCell ref="A350:O351"/>
    <mergeCell ref="P391:T391"/>
    <mergeCell ref="P220:T220"/>
    <mergeCell ref="A65:Z65"/>
    <mergeCell ref="D238:E238"/>
    <mergeCell ref="D426:E426"/>
    <mergeCell ref="P448:V448"/>
    <mergeCell ref="A63:O64"/>
    <mergeCell ref="B17:B18"/>
    <mergeCell ref="A77:O78"/>
    <mergeCell ref="D60:E60"/>
    <mergeCell ref="P73:T73"/>
    <mergeCell ref="D187:E187"/>
    <mergeCell ref="P437:T437"/>
    <mergeCell ref="P315:T315"/>
    <mergeCell ref="P231:T231"/>
    <mergeCell ref="A432:O433"/>
    <mergeCell ref="D423:E423"/>
    <mergeCell ref="P302:T302"/>
    <mergeCell ref="D131:E131"/>
    <mergeCell ref="D258:E258"/>
    <mergeCell ref="P235:V235"/>
    <mergeCell ref="P148:T148"/>
    <mergeCell ref="P388:T38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42 X51:X52 X54 X60 X73 X80 X86 X88 X92 X100 X102 X107 X109 X113 X115 X163 X165:X166 X168:X169 X192 X196:X197 X199:X201 X203 X209:X210 X212:X215 X220 X225 X273:X274 X315:X317 X324 X335 X343:X346 X353 X378:X379 X421:X423 X426 X435 X437 X441:X443 X471:X47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748</v>
      </c>
      <c r="H1" s="52"/>
    </row>
    <row r="3" spans="2:8" x14ac:dyDescent="0.2">
      <c r="B3" s="47" t="s">
        <v>749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750</v>
      </c>
      <c r="D6" s="47" t="s">
        <v>751</v>
      </c>
      <c r="E6" s="47"/>
    </row>
    <row r="8" spans="2:8" x14ac:dyDescent="0.2">
      <c r="B8" s="47" t="s">
        <v>19</v>
      </c>
      <c r="C8" s="47" t="s">
        <v>750</v>
      </c>
      <c r="D8" s="47"/>
      <c r="E8" s="47"/>
    </row>
    <row r="10" spans="2:8" x14ac:dyDescent="0.2">
      <c r="B10" s="47" t="s">
        <v>752</v>
      </c>
      <c r="C10" s="47"/>
      <c r="D10" s="47"/>
      <c r="E10" s="47"/>
    </row>
    <row r="11" spans="2:8" x14ac:dyDescent="0.2">
      <c r="B11" s="47" t="s">
        <v>753</v>
      </c>
      <c r="C11" s="47"/>
      <c r="D11" s="47"/>
      <c r="E11" s="47"/>
    </row>
    <row r="12" spans="2:8" x14ac:dyDescent="0.2">
      <c r="B12" s="47" t="s">
        <v>754</v>
      </c>
      <c r="C12" s="47"/>
      <c r="D12" s="47"/>
      <c r="E12" s="47"/>
    </row>
    <row r="13" spans="2:8" x14ac:dyDescent="0.2">
      <c r="B13" s="47" t="s">
        <v>755</v>
      </c>
      <c r="C13" s="47"/>
      <c r="D13" s="47"/>
      <c r="E13" s="47"/>
    </row>
    <row r="14" spans="2:8" x14ac:dyDescent="0.2">
      <c r="B14" s="47" t="s">
        <v>756</v>
      </c>
      <c r="C14" s="47"/>
      <c r="D14" s="47"/>
      <c r="E14" s="47"/>
    </row>
    <row r="15" spans="2:8" x14ac:dyDescent="0.2">
      <c r="B15" s="47" t="s">
        <v>757</v>
      </c>
      <c r="C15" s="47"/>
      <c r="D15" s="47"/>
      <c r="E15" s="47"/>
    </row>
    <row r="16" spans="2:8" x14ac:dyDescent="0.2">
      <c r="B16" s="47" t="s">
        <v>758</v>
      </c>
      <c r="C16" s="47"/>
      <c r="D16" s="47"/>
      <c r="E16" s="47"/>
    </row>
    <row r="17" spans="2:5" x14ac:dyDescent="0.2">
      <c r="B17" s="47" t="s">
        <v>759</v>
      </c>
      <c r="C17" s="47"/>
      <c r="D17" s="47"/>
      <c r="E17" s="47"/>
    </row>
    <row r="18" spans="2:5" x14ac:dyDescent="0.2">
      <c r="B18" s="47" t="s">
        <v>760</v>
      </c>
      <c r="C18" s="47"/>
      <c r="D18" s="47"/>
      <c r="E18" s="47"/>
    </row>
    <row r="19" spans="2:5" x14ac:dyDescent="0.2">
      <c r="B19" s="47" t="s">
        <v>761</v>
      </c>
      <c r="C19" s="47"/>
      <c r="D19" s="47"/>
      <c r="E19" s="47"/>
    </row>
    <row r="20" spans="2:5" x14ac:dyDescent="0.2">
      <c r="B20" s="47" t="s">
        <v>762</v>
      </c>
      <c r="C20" s="47"/>
      <c r="D20" s="47"/>
      <c r="E20" s="47"/>
    </row>
  </sheetData>
  <sheetProtection algorithmName="SHA-512" hashValue="pu6ioSBFf0filI1nqIRCSU2aQrXXFllcqagbMFvz91hFf+zDMdPk7epTqJLojgaqELbNg9rCSKxubDrp+D+GMA==" saltValue="HZNptR49ZTL5aJqOB0ui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969</vt:i4>
      </vt:variant>
    </vt:vector>
  </HeadingPairs>
  <TitlesOfParts>
    <vt:vector size="9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2025-10-30T06:14:03Z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