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B02FD60-F2B2-4D9D-BFD0-7DEF5D8FD6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Z57" i="1"/>
  <c r="Y31" i="1"/>
  <c r="Y493" i="1" s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Z281" i="1"/>
  <c r="D499" i="1"/>
  <c r="H9" i="1"/>
  <c r="B499" i="1"/>
  <c r="X490" i="1"/>
  <c r="X491" i="1"/>
  <c r="X493" i="1"/>
  <c r="Y24" i="1"/>
  <c r="Z27" i="1"/>
  <c r="BN27" i="1"/>
  <c r="Y490" i="1" s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Z69" i="1" s="1"/>
  <c r="BN66" i="1"/>
  <c r="BP66" i="1"/>
  <c r="Y491" i="1" s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Z172" i="1" s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Z411" i="1" s="1"/>
  <c r="Y412" i="1"/>
  <c r="BP423" i="1"/>
  <c r="BN423" i="1"/>
  <c r="Z423" i="1"/>
  <c r="BP459" i="1"/>
  <c r="BN459" i="1"/>
  <c r="Z459" i="1"/>
  <c r="Z462" i="1" s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Z482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Z380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Y483" i="1"/>
  <c r="Z499" i="1"/>
  <c r="Y487" i="1"/>
  <c r="BP486" i="1"/>
  <c r="BN486" i="1"/>
  <c r="Z486" i="1"/>
  <c r="Z487" i="1" s="1"/>
  <c r="Y488" i="1"/>
  <c r="Y492" i="1" l="1"/>
  <c r="Z394" i="1"/>
  <c r="Z312" i="1"/>
  <c r="Y489" i="1"/>
  <c r="Z438" i="1"/>
  <c r="Z447" i="1"/>
  <c r="Z432" i="1"/>
  <c r="Z350" i="1"/>
  <c r="Z325" i="1"/>
  <c r="Z338" i="1"/>
  <c r="Z216" i="1"/>
  <c r="Z77" i="1"/>
  <c r="Z63" i="1"/>
  <c r="Z494" i="1" s="1"/>
  <c r="X492" i="1"/>
  <c r="Z268" i="1"/>
  <c r="Z260" i="1"/>
  <c r="Z251" i="1"/>
  <c r="Z144" i="1"/>
  <c r="Z110" i="1"/>
</calcChain>
</file>

<file path=xl/sharedStrings.xml><?xml version="1.0" encoding="utf-8"?>
<sst xmlns="http://schemas.openxmlformats.org/spreadsheetml/2006/main" count="2287" uniqueCount="764">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</sst>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3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45963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0.375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0</v>
      </c>
      <c r="Y40" s="542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0</v>
      </c>
      <c r="Y43" s="543">
        <f>IFERROR(Y40/H40,"0")+IFERROR(Y41/H41,"0")+IFERROR(Y42/H42,"0")</f>
        <v>0</v>
      </c>
      <c r="Z43" s="543">
        <f>IFERROR(IF(Z40="",0,Z40),"0")+IFERROR(IF(Z41="",0,Z41),"0")+IFERROR(IF(Z42="",0,Z42),"0")</f>
        <v>0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0</v>
      </c>
      <c r="Y44" s="543">
        <f>IFERROR(SUM(Y40:Y42),"0")</f>
        <v>0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90</v>
      </c>
      <c r="Y56" s="542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20</v>
      </c>
      <c r="Y57" s="543">
        <f>IFERROR(Y51/H51,"0")+IFERROR(Y52/H52,"0")+IFERROR(Y53/H53,"0")+IFERROR(Y54/H54,"0")+IFERROR(Y55/H55,"0")+IFERROR(Y56/H56,"0")</f>
        <v>20</v>
      </c>
      <c r="Z57" s="543">
        <f>IFERROR(IF(Z51="",0,Z51),"0")+IFERROR(IF(Z52="",0,Z52),"0")+IFERROR(IF(Z53="",0,Z53),"0")+IFERROR(IF(Z54="",0,Z54),"0")+IFERROR(IF(Z55="",0,Z55),"0")+IFERROR(IF(Z56="",0,Z56),"0")</f>
        <v>0.1804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90</v>
      </c>
      <c r="Y58" s="543">
        <f>IFERROR(SUM(Y51:Y56),"0")</f>
        <v>90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50</v>
      </c>
      <c r="Y60" s="542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45</v>
      </c>
      <c r="Y62" s="542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21.296296296296294</v>
      </c>
      <c r="Y63" s="543">
        <f>IFERROR(Y60/H60,"0")+IFERROR(Y61/H61,"0")+IFERROR(Y62/H62,"0")</f>
        <v>22</v>
      </c>
      <c r="Z63" s="543">
        <f>IFERROR(IF(Z60="",0,Z60),"0")+IFERROR(IF(Z61="",0,Z61),"0")+IFERROR(IF(Z62="",0,Z62),"0")</f>
        <v>0.20557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95</v>
      </c>
      <c r="Y64" s="543">
        <f>IFERROR(SUM(Y60:Y62),"0")</f>
        <v>99.9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225</v>
      </c>
      <c r="Y88" s="542">
        <f>IFERROR(IF(X88="",0,CEILING((X88/$H88),1)*$H88),"")</f>
        <v>225</v>
      </c>
      <c r="Z88" s="36">
        <f>IFERROR(IF(Y88=0,"",ROUNDUP(Y88/H88,0)*0.00902),"")</f>
        <v>0.45100000000000001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235.5</v>
      </c>
      <c r="BN88" s="64">
        <f>IFERROR(Y88*I88/H88,"0")</f>
        <v>235.5</v>
      </c>
      <c r="BO88" s="64">
        <f>IFERROR(1/J88*(X88/H88),"0")</f>
        <v>0.37878787878787878</v>
      </c>
      <c r="BP88" s="64">
        <f>IFERROR(1/J88*(Y88/H88),"0")</f>
        <v>0.37878787878787878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50</v>
      </c>
      <c r="Y89" s="543">
        <f>IFERROR(Y86/H86,"0")+IFERROR(Y87/H87,"0")+IFERROR(Y88/H88,"0")</f>
        <v>50</v>
      </c>
      <c r="Z89" s="543">
        <f>IFERROR(IF(Z86="",0,Z86),"0")+IFERROR(IF(Z87="",0,Z87),"0")+IFERROR(IF(Z88="",0,Z88),"0")</f>
        <v>0.45100000000000001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225</v>
      </c>
      <c r="Y90" s="543">
        <f>IFERROR(SUM(Y86:Y88),"0")</f>
        <v>225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250</v>
      </c>
      <c r="Y92" s="542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30.8641975308642</v>
      </c>
      <c r="Y96" s="543">
        <f>IFERROR(Y92/H92,"0")+IFERROR(Y93/H93,"0")+IFERROR(Y94/H94,"0")+IFERROR(Y95/H95,"0")</f>
        <v>31</v>
      </c>
      <c r="Z96" s="543">
        <f>IFERROR(IF(Z92="",0,Z92),"0")+IFERROR(IF(Z93="",0,Z93),"0")+IFERROR(IF(Z94="",0,Z94),"0")+IFERROR(IF(Z95="",0,Z95),"0")</f>
        <v>0.58838000000000001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250</v>
      </c>
      <c r="Y97" s="543">
        <f>IFERROR(SUM(Y92:Y95),"0")</f>
        <v>251.1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50</v>
      </c>
      <c r="Y100" s="542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90</v>
      </c>
      <c r="Y102" s="542">
        <f>IFERROR(IF(X102="",0,CEILING((X102/$H102),1)*$H102),"")</f>
        <v>90</v>
      </c>
      <c r="Z102" s="36">
        <f>IFERROR(IF(Y102=0,"",ROUNDUP(Y102/H102,0)*0.00902),"")</f>
        <v>0.1804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94.199999999999989</v>
      </c>
      <c r="BN102" s="64">
        <f>IFERROR(Y102*I102/H102,"0")</f>
        <v>94.199999999999989</v>
      </c>
      <c r="BO102" s="64">
        <f>IFERROR(1/J102*(X102/H102),"0")</f>
        <v>0.15151515151515152</v>
      </c>
      <c r="BP102" s="64">
        <f>IFERROR(1/J102*(Y102/H102),"0")</f>
        <v>0.15151515151515152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24.62962962962963</v>
      </c>
      <c r="Y104" s="543">
        <f>IFERROR(Y100/H100,"0")+IFERROR(Y101/H101,"0")+IFERROR(Y102/H102,"0")+IFERROR(Y103/H103,"0")</f>
        <v>25</v>
      </c>
      <c r="Z104" s="543">
        <f>IFERROR(IF(Z100="",0,Z100),"0")+IFERROR(IF(Z101="",0,Z101),"0")+IFERROR(IF(Z102="",0,Z102),"0")+IFERROR(IF(Z103="",0,Z103),"0")</f>
        <v>0.27529999999999999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140</v>
      </c>
      <c r="Y105" s="543">
        <f>IFERROR(SUM(Y100:Y103),"0")</f>
        <v>144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0</v>
      </c>
      <c r="Y113" s="542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0</v>
      </c>
      <c r="Y117" s="543">
        <f>IFERROR(Y113/H113,"0")+IFERROR(Y114/H114,"0")+IFERROR(Y115/H115,"0")+IFERROR(Y116/H116,"0")</f>
        <v>0</v>
      </c>
      <c r="Z117" s="543">
        <f>IFERROR(IF(Z113="",0,Z113),"0")+IFERROR(IF(Z114="",0,Z114),"0")+IFERROR(IF(Z115="",0,Z115),"0")+IFERROR(IF(Z116="",0,Z116),"0")</f>
        <v>0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0</v>
      </c>
      <c r="Y118" s="543">
        <f>IFERROR(SUM(Y113:Y116),"0")</f>
        <v>0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223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20</v>
      </c>
      <c r="Y125" s="542">
        <f>IFERROR(IF(X125="",0,CEILING((X125/$H125),1)*$H125),"")</f>
        <v>22.400000000000002</v>
      </c>
      <c r="Z125" s="36">
        <f>IFERROR(IF(Y125=0,"",ROUNDUP(Y125/H125,0)*0.00651),"")</f>
        <v>4.5569999999999999E-2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21.124999999999996</v>
      </c>
      <c r="BN125" s="64">
        <f>IFERROR(Y125*I125/H125,"0")</f>
        <v>23.66</v>
      </c>
      <c r="BO125" s="64">
        <f>IFERROR(1/J125*(X125/H125),"0")</f>
        <v>3.4340659340659344E-2</v>
      </c>
      <c r="BP125" s="64">
        <f>IFERROR(1/J125*(Y125/H125),"0")</f>
        <v>3.8461538461538464E-2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6.25</v>
      </c>
      <c r="Y127" s="543">
        <f>IFERROR(Y125/H125,"0")+IFERROR(Y126/H126,"0")</f>
        <v>7</v>
      </c>
      <c r="Z127" s="543">
        <f>IFERROR(IF(Z125="",0,Z125),"0")+IFERROR(IF(Z126="",0,Z126),"0")</f>
        <v>4.5569999999999999E-2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20</v>
      </c>
      <c r="Y128" s="543">
        <f>IFERROR(SUM(Y125:Y126),"0")</f>
        <v>22.400000000000002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17.5</v>
      </c>
      <c r="Y131" s="542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6.25</v>
      </c>
      <c r="Y132" s="543">
        <f>IFERROR(Y130/H130,"0")+IFERROR(Y131/H131,"0")</f>
        <v>7</v>
      </c>
      <c r="Z132" s="543">
        <f>IFERROR(IF(Z130="",0,Z130),"0")+IFERROR(IF(Z131="",0,Z131),"0")</f>
        <v>4.5569999999999999E-2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17.5</v>
      </c>
      <c r="Y133" s="543">
        <f>IFERROR(SUM(Y130:Y131),"0")</f>
        <v>19.599999999999998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16.5</v>
      </c>
      <c r="Y136" s="542">
        <f>IFERROR(IF(X136="",0,CEILING((X136/$H136),1)*$H136),"")</f>
        <v>18.48</v>
      </c>
      <c r="Z136" s="36">
        <f>IFERROR(IF(Y136=0,"",ROUNDUP(Y136/H136,0)*0.00651),"")</f>
        <v>4.5569999999999999E-2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18.174999999999997</v>
      </c>
      <c r="BN136" s="64">
        <f>IFERROR(Y136*I136/H136,"0")</f>
        <v>20.355999999999998</v>
      </c>
      <c r="BO136" s="64">
        <f>IFERROR(1/J136*(X136/H136),"0")</f>
        <v>3.4340659340659344E-2</v>
      </c>
      <c r="BP136" s="64">
        <f>IFERROR(1/J136*(Y136/H136),"0")</f>
        <v>3.8461538461538464E-2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6.25</v>
      </c>
      <c r="Y137" s="543">
        <f>IFERROR(Y135/H135,"0")+IFERROR(Y136/H136,"0")</f>
        <v>7</v>
      </c>
      <c r="Z137" s="543">
        <f>IFERROR(IF(Z135="",0,Z135),"0")+IFERROR(IF(Z136="",0,Z136),"0")</f>
        <v>4.5569999999999999E-2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16.5</v>
      </c>
      <c r="Y138" s="543">
        <f>IFERROR(SUM(Y135:Y136),"0")</f>
        <v>18.48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235</v>
      </c>
      <c r="B141" s="54" t="s">
        <v>236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239</v>
      </c>
      <c r="B142" s="54" t="s">
        <v>240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242</v>
      </c>
      <c r="B143" s="54" t="s">
        <v>243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245</v>
      </c>
      <c r="B147" s="54" t="s">
        <v>246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248</v>
      </c>
      <c r="B148" s="54" t="s">
        <v>249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251</v>
      </c>
      <c r="B149" s="54" t="s">
        <v>252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254</v>
      </c>
      <c r="B153" s="54" t="s">
        <v>255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256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258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259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260</v>
      </c>
      <c r="B159" s="54" t="s">
        <v>261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263</v>
      </c>
      <c r="B163" s="54" t="s">
        <v>264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50</v>
      </c>
      <c r="Y165" s="542">
        <f t="shared" si="5"/>
        <v>50.400000000000006</v>
      </c>
      <c r="Z165" s="36">
        <f>IFERROR(IF(Y165=0,"",ROUNDUP(Y165/H165,0)*0.00902),"")</f>
        <v>0.10824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52.5</v>
      </c>
      <c r="BN165" s="64">
        <f t="shared" si="7"/>
        <v>52.920000000000009</v>
      </c>
      <c r="BO165" s="64">
        <f t="shared" si="8"/>
        <v>9.0187590187590191E-2</v>
      </c>
      <c r="BP165" s="64">
        <f t="shared" si="9"/>
        <v>9.0909090909090912E-2</v>
      </c>
    </row>
    <row r="166" spans="1:68" ht="27" customHeight="1" x14ac:dyDescent="0.25">
      <c r="A166" s="54" t="s">
        <v>272</v>
      </c>
      <c r="B166" s="54" t="s">
        <v>273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11.904761904761905</v>
      </c>
      <c r="Y172" s="543">
        <f>IFERROR(Y163/H163,"0")+IFERROR(Y164/H164,"0")+IFERROR(Y165/H165,"0")+IFERROR(Y166/H166,"0")+IFERROR(Y167/H167,"0")+IFERROR(Y168/H168,"0")+IFERROR(Y169/H169,"0")+IFERROR(Y170/H170,"0")+IFERROR(Y171/H171,"0")</f>
        <v>12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0.10824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50</v>
      </c>
      <c r="Y173" s="543">
        <f>IFERROR(SUM(Y163:Y171),"0")</f>
        <v>50.400000000000006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customHeight="1" x14ac:dyDescent="0.25">
      <c r="A180" s="557" t="s">
        <v>297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300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306</v>
      </c>
      <c r="B191" s="54" t="s">
        <v>307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30</v>
      </c>
      <c r="Y197" s="542">
        <f t="shared" si="10"/>
        <v>32.400000000000006</v>
      </c>
      <c r="Z197" s="36">
        <f>IFERROR(IF(Y197=0,"",ROUNDUP(Y197/H197,0)*0.00902),"")</f>
        <v>5.4120000000000001E-2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31.166666666666668</v>
      </c>
      <c r="BN197" s="64">
        <f t="shared" si="12"/>
        <v>33.660000000000004</v>
      </c>
      <c r="BO197" s="64">
        <f t="shared" si="13"/>
        <v>4.208754208754209E-2</v>
      </c>
      <c r="BP197" s="64">
        <f t="shared" si="14"/>
        <v>4.5454545454545463E-2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30</v>
      </c>
      <c r="Y200" s="542">
        <f t="shared" si="10"/>
        <v>30.6</v>
      </c>
      <c r="Z200" s="36">
        <f>IFERROR(IF(Y200=0,"",ROUNDUP(Y200/H200,0)*0.00502),"")</f>
        <v>8.5339999999999999E-2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32.166666666666664</v>
      </c>
      <c r="BN200" s="64">
        <f t="shared" si="12"/>
        <v>32.81</v>
      </c>
      <c r="BO200" s="64">
        <f t="shared" si="13"/>
        <v>7.122507122507124E-2</v>
      </c>
      <c r="BP200" s="64">
        <f t="shared" si="14"/>
        <v>7.2649572649572655E-2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15</v>
      </c>
      <c r="Y202" s="542">
        <f t="shared" si="10"/>
        <v>16.2</v>
      </c>
      <c r="Z202" s="36">
        <f>IFERROR(IF(Y202=0,"",ROUNDUP(Y202/H202,0)*0.00502),"")</f>
        <v>4.5179999999999998E-2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15.833333333333332</v>
      </c>
      <c r="BN202" s="64">
        <f t="shared" si="12"/>
        <v>17.099999999999998</v>
      </c>
      <c r="BO202" s="64">
        <f t="shared" si="13"/>
        <v>3.561253561253562E-2</v>
      </c>
      <c r="BP202" s="64">
        <f t="shared" si="14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15</v>
      </c>
      <c r="Y203" s="542">
        <f t="shared" si="10"/>
        <v>16.2</v>
      </c>
      <c r="Z203" s="36">
        <f>IFERROR(IF(Y203=0,"",ROUNDUP(Y203/H203,0)*0.00502),"")</f>
        <v>4.5179999999999998E-2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15.833333333333332</v>
      </c>
      <c r="BN203" s="64">
        <f t="shared" si="12"/>
        <v>17.099999999999998</v>
      </c>
      <c r="BO203" s="64">
        <f t="shared" si="13"/>
        <v>3.561253561253562E-2</v>
      </c>
      <c r="BP203" s="64">
        <f t="shared" si="14"/>
        <v>3.8461538461538464E-2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38.888888888888893</v>
      </c>
      <c r="Y204" s="543">
        <f>IFERROR(Y196/H196,"0")+IFERROR(Y197/H197,"0")+IFERROR(Y198/H198,"0")+IFERROR(Y199/H199,"0")+IFERROR(Y200/H200,"0")+IFERROR(Y201/H201,"0")+IFERROR(Y202/H202,"0")+IFERROR(Y203/H203,"0")</f>
        <v>41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0.22982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90</v>
      </c>
      <c r="Y205" s="543">
        <f>IFERROR(SUM(Y196:Y203),"0")</f>
        <v>95.4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60</v>
      </c>
      <c r="Y214" s="542">
        <f t="shared" si="15"/>
        <v>60</v>
      </c>
      <c r="Z214" s="36">
        <f t="shared" si="20"/>
        <v>0.16275000000000001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66.300000000000011</v>
      </c>
      <c r="BN214" s="64">
        <f t="shared" si="17"/>
        <v>66.300000000000011</v>
      </c>
      <c r="BO214" s="64">
        <f t="shared" si="18"/>
        <v>0.13736263736263737</v>
      </c>
      <c r="BP214" s="64">
        <f t="shared" si="19"/>
        <v>0.13736263736263737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25</v>
      </c>
      <c r="Y216" s="543">
        <f>IFERROR(Y207/H207,"0")+IFERROR(Y208/H208,"0")+IFERROR(Y209/H209,"0")+IFERROR(Y210/H210,"0")+IFERROR(Y211/H211,"0")+IFERROR(Y212/H212,"0")+IFERROR(Y213/H213,"0")+IFERROR(Y214/H214,"0")+IFERROR(Y215/H215,"0")</f>
        <v>25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0.16275000000000001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60</v>
      </c>
      <c r="Y217" s="543">
        <f>IFERROR(SUM(Y207:Y215),"0")</f>
        <v>60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354</v>
      </c>
      <c r="B219" s="54" t="s">
        <v>355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357</v>
      </c>
      <c r="B220" s="54" t="s">
        <v>358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customHeight="1" x14ac:dyDescent="0.25">
      <c r="A223" s="558" t="s">
        <v>360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361</v>
      </c>
      <c r="B225" s="54" t="s">
        <v>362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370</v>
      </c>
      <c r="B229" s="54" t="s">
        <v>372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376</v>
      </c>
      <c r="B231" s="54" t="s">
        <v>377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20</v>
      </c>
      <c r="Y233" s="542">
        <f t="shared" si="21"/>
        <v>20</v>
      </c>
      <c r="Z233" s="36">
        <f>IFERROR(IF(Y233=0,"",ROUNDUP(Y233/H233,0)*0.00902),"")</f>
        <v>4.5100000000000001E-2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21.05</v>
      </c>
      <c r="BN233" s="64">
        <f t="shared" si="23"/>
        <v>21.05</v>
      </c>
      <c r="BO233" s="64">
        <f t="shared" si="24"/>
        <v>3.787878787878788E-2</v>
      </c>
      <c r="BP233" s="64">
        <f t="shared" si="25"/>
        <v>3.787878787878788E-2</v>
      </c>
    </row>
    <row r="234" spans="1:68" ht="27" customHeight="1" x14ac:dyDescent="0.25">
      <c r="A234" s="54" t="s">
        <v>380</v>
      </c>
      <c r="B234" s="54" t="s">
        <v>382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5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5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4.5100000000000001E-2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20</v>
      </c>
      <c r="Y236" s="543">
        <f>IFERROR(SUM(Y225:Y234),"0")</f>
        <v>20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383</v>
      </c>
      <c r="B238" s="54" t="s">
        <v>384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390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7.0000000000000009</v>
      </c>
      <c r="Y247" s="542">
        <f>IFERROR(IF(X247="",0,CEILING((X247/$H247),1)*$H247),"")</f>
        <v>7.2</v>
      </c>
      <c r="Z247" s="36">
        <f>IFERROR(IF(Y247=0,"",ROUNDUP(Y247/H247,0)*0.0059),"")</f>
        <v>2.3599999999999999E-2</v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7.6805555555555571</v>
      </c>
      <c r="BN247" s="64">
        <f>IFERROR(Y247*I247/H247,"0")</f>
        <v>7.9</v>
      </c>
      <c r="BO247" s="64">
        <f>IFERROR(1/J247*(X247/H247),"0")</f>
        <v>1.800411522633745E-2</v>
      </c>
      <c r="BP247" s="64">
        <f>IFERROR(1/J247*(Y247/H247),"0")</f>
        <v>1.8518518518518517E-2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3.8888888888888893</v>
      </c>
      <c r="Y251" s="543">
        <f>IFERROR(Y246/H246,"0")+IFERROR(Y247/H247,"0")+IFERROR(Y248/H248,"0")+IFERROR(Y249/H249,"0")+IFERROR(Y250/H250,"0")</f>
        <v>4</v>
      </c>
      <c r="Z251" s="543">
        <f>IFERROR(IF(Z246="",0,Z246),"0")+IFERROR(IF(Z247="",0,Z247),"0")+IFERROR(IF(Z248="",0,Z248),"0")+IFERROR(IF(Z249="",0,Z249),"0")+IFERROR(IF(Z250="",0,Z250),"0")</f>
        <v>2.3599999999999999E-2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7.0000000000000009</v>
      </c>
      <c r="Y252" s="543">
        <f>IFERROR(SUM(Y246:Y250),"0")</f>
        <v>7.2</v>
      </c>
      <c r="Z252" s="37"/>
      <c r="AA252" s="544"/>
      <c r="AB252" s="544"/>
      <c r="AC252" s="544"/>
    </row>
    <row r="253" spans="1:68" ht="16.5" customHeight="1" x14ac:dyDescent="0.25">
      <c r="A253" s="558" t="s">
        <v>402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406</v>
      </c>
      <c r="B256" s="54" t="s">
        <v>407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409</v>
      </c>
      <c r="B257" s="54" t="s">
        <v>410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415</v>
      </c>
      <c r="B259" s="54" t="s">
        <v>416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418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421</v>
      </c>
      <c r="B265" s="54" t="s">
        <v>422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426</v>
      </c>
      <c r="B267" s="54" t="s">
        <v>427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429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430</v>
      </c>
      <c r="B272" s="54" t="s">
        <v>431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20</v>
      </c>
      <c r="Y273" s="542">
        <f>IFERROR(IF(X273="",0,CEILING((X273/$H273),1)*$H273),"")</f>
        <v>21.599999999999998</v>
      </c>
      <c r="Z273" s="36">
        <f>IFERROR(IF(Y273=0,"",ROUNDUP(Y273/H273,0)*0.00651),"")</f>
        <v>5.8590000000000003E-2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22.100000000000005</v>
      </c>
      <c r="BN273" s="64">
        <f>IFERROR(Y273*I273/H273,"0")</f>
        <v>23.868000000000002</v>
      </c>
      <c r="BO273" s="64">
        <f>IFERROR(1/J273*(X273/H273),"0")</f>
        <v>4.5787545787545791E-2</v>
      </c>
      <c r="BP273" s="64">
        <f>IFERROR(1/J273*(Y273/H273),"0")</f>
        <v>4.9450549450549455E-2</v>
      </c>
    </row>
    <row r="274" spans="1:68" ht="27" customHeight="1" x14ac:dyDescent="0.25">
      <c r="A274" s="54" t="s">
        <v>436</v>
      </c>
      <c r="B274" s="54" t="s">
        <v>437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8.3333333333333339</v>
      </c>
      <c r="Y275" s="543">
        <f>IFERROR(Y272/H272,"0")+IFERROR(Y273/H273,"0")+IFERROR(Y274/H274,"0")</f>
        <v>9</v>
      </c>
      <c r="Z275" s="543">
        <f>IFERROR(IF(Z272="",0,Z272),"0")+IFERROR(IF(Z273="",0,Z273),"0")+IFERROR(IF(Z274="",0,Z274),"0")</f>
        <v>5.8590000000000003E-2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20</v>
      </c>
      <c r="Y276" s="543">
        <f>IFERROR(SUM(Y272:Y274),"0")</f>
        <v>21.599999999999998</v>
      </c>
      <c r="Z276" s="37"/>
      <c r="AA276" s="544"/>
      <c r="AB276" s="544"/>
      <c r="AC276" s="544"/>
    </row>
    <row r="277" spans="1:68" ht="16.5" customHeight="1" x14ac:dyDescent="0.25">
      <c r="A277" s="558" t="s">
        <v>438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439</v>
      </c>
      <c r="B279" s="54" t="s">
        <v>440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442</v>
      </c>
      <c r="B280" s="54" t="s">
        <v>443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445</v>
      </c>
      <c r="B284" s="54" t="s">
        <v>446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35</v>
      </c>
      <c r="Y301" s="542">
        <f t="shared" si="26"/>
        <v>35.700000000000003</v>
      </c>
      <c r="Z301" s="36">
        <f>IFERROR(IF(Y301=0,"",ROUNDUP(Y301/H301,0)*0.00502),"")</f>
        <v>8.5339999999999999E-2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36.666666666666664</v>
      </c>
      <c r="BN301" s="64">
        <f t="shared" si="28"/>
        <v>37.4</v>
      </c>
      <c r="BO301" s="64">
        <f t="shared" si="29"/>
        <v>7.1225071225071226E-2</v>
      </c>
      <c r="BP301" s="64">
        <f t="shared" si="30"/>
        <v>7.2649572649572655E-2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18</v>
      </c>
      <c r="Y303" s="542">
        <f t="shared" si="26"/>
        <v>18</v>
      </c>
      <c r="Z303" s="36">
        <f>IFERROR(IF(Y303=0,"",ROUNDUP(Y303/H303,0)*0.00651),"")</f>
        <v>6.5100000000000005E-2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20.279999999999998</v>
      </c>
      <c r="BN303" s="64">
        <f t="shared" si="28"/>
        <v>20.279999999999998</v>
      </c>
      <c r="BO303" s="64">
        <f t="shared" si="29"/>
        <v>5.4945054945054951E-2</v>
      </c>
      <c r="BP303" s="64">
        <f t="shared" si="30"/>
        <v>5.4945054945054951E-2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26.666666666666664</v>
      </c>
      <c r="Y304" s="543">
        <f>IFERROR(Y297/H297,"0")+IFERROR(Y298/H298,"0")+IFERROR(Y299/H299,"0")+IFERROR(Y300/H300,"0")+IFERROR(Y301/H301,"0")+IFERROR(Y302/H302,"0")+IFERROR(Y303/H303,"0")</f>
        <v>27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0.15044000000000002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53</v>
      </c>
      <c r="Y305" s="543">
        <f>IFERROR(SUM(Y297:Y303),"0")</f>
        <v>53.7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20</v>
      </c>
      <c r="Y315" s="542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100</v>
      </c>
      <c r="Y316" s="54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150</v>
      </c>
      <c r="Y317" s="542">
        <f>IFERROR(IF(X317="",0,CEILING((X317/$H317),1)*$H317),"")</f>
        <v>151.20000000000002</v>
      </c>
      <c r="Z317" s="36">
        <f>IFERROR(IF(Y317=0,"",ROUNDUP(Y317/H317,0)*0.01898),"")</f>
        <v>0.34164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159.26785714285714</v>
      </c>
      <c r="BN317" s="64">
        <f>IFERROR(Y317*I317/H317,"0")</f>
        <v>160.542</v>
      </c>
      <c r="BO317" s="64">
        <f>IFERROR(1/J317*(X317/H317),"0")</f>
        <v>0.27901785714285715</v>
      </c>
      <c r="BP317" s="64">
        <f>IFERROR(1/J317*(Y317/H317),"0")</f>
        <v>0.28125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33.058608058608058</v>
      </c>
      <c r="Y318" s="543">
        <f>IFERROR(Y315/H315,"0")+IFERROR(Y316/H316,"0")+IFERROR(Y317/H317,"0")</f>
        <v>34</v>
      </c>
      <c r="Z318" s="543">
        <f>IFERROR(IF(Z315="",0,Z315),"0")+IFERROR(IF(Z316="",0,Z316),"0")+IFERROR(IF(Z317="",0,Z317),"0")</f>
        <v>0.64532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270</v>
      </c>
      <c r="Y319" s="543">
        <f>IFERROR(SUM(Y315:Y317),"0")</f>
        <v>277.8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511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517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526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175</v>
      </c>
      <c r="Y336" s="542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195.99999999999997</v>
      </c>
      <c r="BN336" s="64">
        <f>IFERROR(Y336*I336/H336,"0")</f>
        <v>197.56799999999998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175</v>
      </c>
      <c r="Y337" s="542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166.66666666666666</v>
      </c>
      <c r="Y338" s="543">
        <f>IFERROR(Y335/H335,"0")+IFERROR(Y336/H336,"0")+IFERROR(Y337/H337,"0")</f>
        <v>168</v>
      </c>
      <c r="Z338" s="543">
        <f>IFERROR(IF(Z335="",0,Z335),"0")+IFERROR(IF(Z336="",0,Z336),"0")+IFERROR(IF(Z337="",0,Z337),"0")</f>
        <v>1.09368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350</v>
      </c>
      <c r="Y339" s="543">
        <f>IFERROR(SUM(Y335:Y337),"0")</f>
        <v>352.8</v>
      </c>
      <c r="Z339" s="37"/>
      <c r="AA339" s="544"/>
      <c r="AB339" s="544"/>
      <c r="AC339" s="544"/>
    </row>
    <row r="340" spans="1:68" ht="27.75" customHeight="1" x14ac:dyDescent="0.2">
      <c r="A340" s="639" t="s">
        <v>536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537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0</v>
      </c>
      <c r="Y343" s="542">
        <f t="shared" ref="Y343:Y349" si="31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0</v>
      </c>
      <c r="BN343" s="64">
        <f t="shared" ref="BN343:BN349" si="33">IFERROR(Y343*I343/H343,"0")</f>
        <v>0</v>
      </c>
      <c r="BO343" s="64">
        <f t="shared" ref="BO343:BO349" si="34">IFERROR(1/J343*(X343/H343),"0")</f>
        <v>0</v>
      </c>
      <c r="BP343" s="64">
        <f t="shared" ref="BP343:BP349" si="35">IFERROR(1/J343*(Y343/H343),"0")</f>
        <v>0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0</v>
      </c>
      <c r="Y344" s="542">
        <f t="shared" si="31"/>
        <v>0</v>
      </c>
      <c r="Z344" s="36" t="str">
        <f>IFERROR(IF(Y344=0,"",ROUNDUP(Y344/H344,0)*0.02175),"")</f>
        <v/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0</v>
      </c>
      <c r="BN344" s="64">
        <f t="shared" si="33"/>
        <v>0</v>
      </c>
      <c r="BO344" s="64">
        <f t="shared" si="34"/>
        <v>0</v>
      </c>
      <c r="BP344" s="64">
        <f t="shared" si="35"/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0</v>
      </c>
      <c r="Y350" s="543">
        <f>IFERROR(Y343/H343,"0")+IFERROR(Y344/H344,"0")+IFERROR(Y345/H345,"0")+IFERROR(Y346/H346,"0")+IFERROR(Y347/H347,"0")+IFERROR(Y348/H348,"0")+IFERROR(Y349/H349,"0")</f>
        <v>0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0</v>
      </c>
      <c r="Y351" s="543">
        <f>IFERROR(SUM(Y343:Y349),"0")</f>
        <v>0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500</v>
      </c>
      <c r="Y353" s="542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33.333333333333336</v>
      </c>
      <c r="Y355" s="543">
        <f>IFERROR(Y353/H353,"0")+IFERROR(Y354/H354,"0")</f>
        <v>34</v>
      </c>
      <c r="Z355" s="543">
        <f>IFERROR(IF(Z353="",0,Z353),"0")+IFERROR(IF(Z354="",0,Z354),"0")</f>
        <v>0.73949999999999994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500</v>
      </c>
      <c r="Y356" s="543">
        <f>IFERROR(SUM(Y353:Y354),"0")</f>
        <v>510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20</v>
      </c>
      <c r="Y359" s="542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2.2222222222222223</v>
      </c>
      <c r="Y360" s="543">
        <f>IFERROR(Y358/H358,"0")+IFERROR(Y359/H359,"0")</f>
        <v>3</v>
      </c>
      <c r="Z360" s="543">
        <f>IFERROR(IF(Z358="",0,Z358),"0")+IFERROR(IF(Z359="",0,Z359),"0")</f>
        <v>5.6940000000000004E-2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20</v>
      </c>
      <c r="Y361" s="543">
        <f>IFERROR(SUM(Y358:Y359),"0")</f>
        <v>27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customHeight="1" x14ac:dyDescent="0.25">
      <c r="A366" s="558" t="s">
        <v>571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577</v>
      </c>
      <c r="B373" s="54" t="s">
        <v>578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582</v>
      </c>
      <c r="B378" s="54" t="s">
        <v>583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585</v>
      </c>
      <c r="B379" s="54" t="s">
        <v>586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customHeight="1" x14ac:dyDescent="0.2">
      <c r="A382" s="639" t="s">
        <v>587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588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589</v>
      </c>
      <c r="B385" s="54" t="s">
        <v>590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592</v>
      </c>
      <c r="B386" s="54" t="s">
        <v>593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595</v>
      </c>
      <c r="B387" s="54" t="s">
        <v>596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598</v>
      </c>
      <c r="B388" s="54" t="s">
        <v>599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17.5</v>
      </c>
      <c r="Y390" s="542">
        <f t="shared" si="36"/>
        <v>18.900000000000002</v>
      </c>
      <c r="Z390" s="36">
        <f t="shared" si="41"/>
        <v>4.5179999999999998E-2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18.583333333333332</v>
      </c>
      <c r="BN390" s="64">
        <f t="shared" si="38"/>
        <v>20.07</v>
      </c>
      <c r="BO390" s="64">
        <f t="shared" si="39"/>
        <v>3.5612535612535613E-2</v>
      </c>
      <c r="BP390" s="64">
        <f t="shared" si="40"/>
        <v>3.8461538461538464E-2</v>
      </c>
    </row>
    <row r="391" spans="1:68" ht="27" customHeight="1" x14ac:dyDescent="0.25">
      <c r="A391" s="54" t="s">
        <v>605</v>
      </c>
      <c r="B391" s="54" t="s">
        <v>606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611</v>
      </c>
      <c r="B393" s="54" t="s">
        <v>612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8.3333333333333321</v>
      </c>
      <c r="Y394" s="543">
        <f>IFERROR(Y385/H385,"0")+IFERROR(Y386/H386,"0")+IFERROR(Y387/H387,"0")+IFERROR(Y388/H388,"0")+IFERROR(Y389/H389,"0")+IFERROR(Y390/H390,"0")+IFERROR(Y391/H391,"0")+IFERROR(Y392/H392,"0")+IFERROR(Y393/H393,"0")</f>
        <v>9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4.5179999999999998E-2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17.5</v>
      </c>
      <c r="Y395" s="543">
        <f>IFERROR(SUM(Y385:Y393),"0")</f>
        <v>18.900000000000002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613</v>
      </c>
      <c r="B397" s="54" t="s">
        <v>614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619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620</v>
      </c>
      <c r="B403" s="54" t="s">
        <v>621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623</v>
      </c>
      <c r="B407" s="54" t="s">
        <v>624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10</v>
      </c>
      <c r="Y407" s="542">
        <f>IFERROR(IF(X407="",0,CEILING((X407/$H407),1)*$H407),"")</f>
        <v>10.8</v>
      </c>
      <c r="Z407" s="36">
        <f>IFERROR(IF(Y407=0,"",ROUNDUP(Y407/H407,0)*0.00902),"")</f>
        <v>1.804E-2</v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10.388888888888889</v>
      </c>
      <c r="BN407" s="64">
        <f>IFERROR(Y407*I407/H407,"0")</f>
        <v>11.22</v>
      </c>
      <c r="BO407" s="64">
        <f>IFERROR(1/J407*(X407/H407),"0")</f>
        <v>1.4029180695847361E-2</v>
      </c>
      <c r="BP407" s="64">
        <f>IFERROR(1/J407*(Y407/H407),"0")</f>
        <v>1.5151515151515152E-2</v>
      </c>
    </row>
    <row r="408" spans="1:68" ht="27" customHeight="1" x14ac:dyDescent="0.25">
      <c r="A408" s="54" t="s">
        <v>626</v>
      </c>
      <c r="B408" s="54" t="s">
        <v>627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629</v>
      </c>
      <c r="B409" s="54" t="s">
        <v>630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632</v>
      </c>
      <c r="B410" s="54" t="s">
        <v>633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1.8518518518518516</v>
      </c>
      <c r="Y411" s="543">
        <f>IFERROR(Y407/H407,"0")+IFERROR(Y408/H408,"0")+IFERROR(Y409/H409,"0")+IFERROR(Y410/H410,"0")</f>
        <v>2</v>
      </c>
      <c r="Z411" s="543">
        <f>IFERROR(IF(Z407="",0,Z407),"0")+IFERROR(IF(Z408="",0,Z408),"0")+IFERROR(IF(Z409="",0,Z409),"0")+IFERROR(IF(Z410="",0,Z410),"0")</f>
        <v>1.804E-2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10</v>
      </c>
      <c r="Y412" s="543">
        <f>IFERROR(SUM(Y407:Y410),"0")</f>
        <v>10.8</v>
      </c>
      <c r="Z412" s="37"/>
      <c r="AA412" s="544"/>
      <c r="AB412" s="544"/>
      <c r="AC412" s="544"/>
    </row>
    <row r="413" spans="1:68" ht="16.5" customHeight="1" x14ac:dyDescent="0.25">
      <c r="A413" s="558" t="s">
        <v>634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635</v>
      </c>
      <c r="B415" s="54" t="s">
        <v>636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638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638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639</v>
      </c>
      <c r="B421" s="54" t="s">
        <v>640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customHeight="1" x14ac:dyDescent="0.25">
      <c r="A422" s="54" t="s">
        <v>641</v>
      </c>
      <c r="B422" s="54" t="s">
        <v>642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644</v>
      </c>
      <c r="B423" s="54" t="s">
        <v>645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0</v>
      </c>
      <c r="Y423" s="542">
        <f t="shared" si="42"/>
        <v>0</v>
      </c>
      <c r="Z423" s="36" t="str">
        <f t="shared" si="43"/>
        <v/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0</v>
      </c>
      <c r="BN423" s="64">
        <f t="shared" si="45"/>
        <v>0</v>
      </c>
      <c r="BO423" s="64">
        <f t="shared" si="46"/>
        <v>0</v>
      </c>
      <c r="BP423" s="64">
        <f t="shared" si="47"/>
        <v>0</v>
      </c>
    </row>
    <row r="424" spans="1:68" ht="27" customHeight="1" x14ac:dyDescent="0.25">
      <c r="A424" s="54" t="s">
        <v>647</v>
      </c>
      <c r="B424" s="54" t="s">
        <v>648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650</v>
      </c>
      <c r="B425" s="54" t="s">
        <v>651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653</v>
      </c>
      <c r="B426" s="54" t="s">
        <v>654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0</v>
      </c>
      <c r="Y426" s="542">
        <f t="shared" si="42"/>
        <v>0</v>
      </c>
      <c r="Z426" s="36" t="str">
        <f t="shared" si="43"/>
        <v/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0</v>
      </c>
      <c r="BN426" s="64">
        <f t="shared" si="45"/>
        <v>0</v>
      </c>
      <c r="BO426" s="64">
        <f t="shared" si="46"/>
        <v>0</v>
      </c>
      <c r="BP426" s="64">
        <f t="shared" si="47"/>
        <v>0</v>
      </c>
    </row>
    <row r="427" spans="1:68" ht="27" customHeight="1" x14ac:dyDescent="0.25">
      <c r="A427" s="54" t="s">
        <v>656</v>
      </c>
      <c r="B427" s="54" t="s">
        <v>657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30</v>
      </c>
      <c r="Y428" s="542">
        <f t="shared" si="42"/>
        <v>33.6</v>
      </c>
      <c r="Z428" s="36">
        <f>IFERROR(IF(Y428=0,"",ROUNDUP(Y428/H428,0)*0.00902),"")</f>
        <v>6.3140000000000002E-2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43.3125</v>
      </c>
      <c r="BN428" s="64">
        <f t="shared" si="45"/>
        <v>48.510000000000005</v>
      </c>
      <c r="BO428" s="64">
        <f t="shared" si="46"/>
        <v>4.7348484848484848E-2</v>
      </c>
      <c r="BP428" s="64">
        <f t="shared" si="47"/>
        <v>5.3030303030303039E-2</v>
      </c>
    </row>
    <row r="429" spans="1:68" ht="27" customHeight="1" x14ac:dyDescent="0.25">
      <c r="A429" s="54" t="s">
        <v>660</v>
      </c>
      <c r="B429" s="54" t="s">
        <v>661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30</v>
      </c>
      <c r="Y431" s="542">
        <f t="shared" si="42"/>
        <v>33.6</v>
      </c>
      <c r="Z431" s="36">
        <f>IFERROR(IF(Y431=0,"",ROUNDUP(Y431/H431,0)*0.00902),"")</f>
        <v>6.3140000000000002E-2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43.3125</v>
      </c>
      <c r="BN431" s="64">
        <f t="shared" si="45"/>
        <v>48.510000000000005</v>
      </c>
      <c r="BO431" s="64">
        <f t="shared" si="46"/>
        <v>4.7348484848484848E-2</v>
      </c>
      <c r="BP431" s="64">
        <f t="shared" si="47"/>
        <v>5.3030303030303039E-2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12.5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14.000000000000002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0.12628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60</v>
      </c>
      <c r="Y433" s="543">
        <f>IFERROR(SUM(Y421:Y431),"0")</f>
        <v>67.2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667</v>
      </c>
      <c r="B435" s="54" t="s">
        <v>668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674</v>
      </c>
      <c r="B441" s="54" t="s">
        <v>675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0</v>
      </c>
      <c r="Y441" s="542">
        <f t="shared" ref="Y441:Y446" si="48"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0</v>
      </c>
      <c r="BN441" s="64">
        <f t="shared" ref="BN441:BN446" si="50">IFERROR(Y441*I441/H441,"0")</f>
        <v>0</v>
      </c>
      <c r="BO441" s="64">
        <f t="shared" ref="BO441:BO446" si="51">IFERROR(1/J441*(X441/H441),"0")</f>
        <v>0</v>
      </c>
      <c r="BP441" s="64">
        <f t="shared" ref="BP441:BP446" si="52">IFERROR(1/J441*(Y441/H441),"0")</f>
        <v>0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customHeight="1" x14ac:dyDescent="0.25">
      <c r="A443" s="54" t="s">
        <v>680</v>
      </c>
      <c r="B443" s="54" t="s">
        <v>681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0</v>
      </c>
      <c r="Y443" s="542">
        <f t="shared" si="48"/>
        <v>0</v>
      </c>
      <c r="Z443" s="36" t="str">
        <f>IFERROR(IF(Y443=0,"",ROUNDUP(Y443/H443,0)*0.01196),"")</f>
        <v/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0</v>
      </c>
      <c r="BN443" s="64">
        <f t="shared" si="50"/>
        <v>0</v>
      </c>
      <c r="BO443" s="64">
        <f t="shared" si="51"/>
        <v>0</v>
      </c>
      <c r="BP443" s="64">
        <f t="shared" si="52"/>
        <v>0</v>
      </c>
    </row>
    <row r="444" spans="1:68" ht="27" customHeight="1" x14ac:dyDescent="0.25">
      <c r="A444" s="54" t="s">
        <v>683</v>
      </c>
      <c r="B444" s="54" t="s">
        <v>684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685</v>
      </c>
      <c r="B445" s="54" t="s">
        <v>686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9.4696969696969688</v>
      </c>
      <c r="Y447" s="543">
        <f>IFERROR(Y441/H441,"0")+IFERROR(Y442/H442,"0")+IFERROR(Y443/H443,"0")+IFERROR(Y444/H444,"0")+IFERROR(Y445/H445,"0")+IFERROR(Y446/H446,"0")</f>
        <v>10</v>
      </c>
      <c r="Z447" s="543">
        <f>IFERROR(IF(Z441="",0,Z441),"0")+IFERROR(IF(Z442="",0,Z442),"0")+IFERROR(IF(Z443="",0,Z443),"0")+IFERROR(IF(Z444="",0,Z444),"0")+IFERROR(IF(Z445="",0,Z445),"0")+IFERROR(IF(Z446="",0,Z446),"0")</f>
        <v>0.1196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50</v>
      </c>
      <c r="Y448" s="543">
        <f>IFERROR(SUM(Y441:Y446),"0")</f>
        <v>52.800000000000004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689</v>
      </c>
      <c r="B450" s="54" t="s">
        <v>690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692</v>
      </c>
      <c r="B451" s="54" t="s">
        <v>693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698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698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699</v>
      </c>
      <c r="B458" s="54" t="s">
        <v>700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702</v>
      </c>
      <c r="B459" s="54" t="s">
        <v>703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705</v>
      </c>
      <c r="B460" s="54" t="s">
        <v>706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708</v>
      </c>
      <c r="B461" s="54" t="s">
        <v>709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710</v>
      </c>
      <c r="B465" s="54" t="s">
        <v>711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719</v>
      </c>
      <c r="B471" s="54" t="s">
        <v>720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725</v>
      </c>
      <c r="B476" s="54" t="s">
        <v>726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728</v>
      </c>
      <c r="B480" s="54" t="s">
        <v>729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731</v>
      </c>
      <c r="B481" s="54" t="s">
        <v>732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734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735</v>
      </c>
      <c r="B486" s="54" t="s">
        <v>736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738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2431.5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2496.0800000000004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739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2606.3155825655822</v>
      </c>
      <c r="Y490" s="543">
        <f>IFERROR(SUM(BN22:BN486),"0")</f>
        <v>2677.4399999999996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740</v>
      </c>
      <c r="Q491" s="634"/>
      <c r="R491" s="634"/>
      <c r="S491" s="634"/>
      <c r="T491" s="634"/>
      <c r="U491" s="634"/>
      <c r="V491" s="635"/>
      <c r="W491" s="37" t="s">
        <v>741</v>
      </c>
      <c r="X491" s="38">
        <f>ROUNDUP(SUM(BO22:BO486),0)</f>
        <v>5</v>
      </c>
      <c r="Y491" s="38">
        <f>ROUNDUP(SUM(BP22:BP486),0)</f>
        <v>5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742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2731.3155825655822</v>
      </c>
      <c r="Y492" s="543">
        <f>GrossWeightTotalR+PalletQtyTotalR*25</f>
        <v>2802.4399999999996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743</v>
      </c>
      <c r="Q493" s="634"/>
      <c r="R493" s="634"/>
      <c r="S493" s="634"/>
      <c r="T493" s="634"/>
      <c r="U493" s="634"/>
      <c r="V493" s="635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552.65837557504233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566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744</v>
      </c>
      <c r="Q494" s="634"/>
      <c r="R494" s="634"/>
      <c r="S494" s="634"/>
      <c r="T494" s="634"/>
      <c r="U494" s="634"/>
      <c r="V494" s="635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5.4604400000000011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258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536</v>
      </c>
      <c r="T496" s="625"/>
      <c r="U496" s="591" t="s">
        <v>587</v>
      </c>
      <c r="V496" s="662"/>
      <c r="W496" s="625"/>
      <c r="X496" s="538" t="s">
        <v>638</v>
      </c>
      <c r="Y496" s="591" t="s">
        <v>698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747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223</v>
      </c>
      <c r="H497" s="591" t="s">
        <v>97</v>
      </c>
      <c r="I497" s="591" t="s">
        <v>259</v>
      </c>
      <c r="J497" s="591" t="s">
        <v>300</v>
      </c>
      <c r="K497" s="591" t="s">
        <v>360</v>
      </c>
      <c r="L497" s="591" t="s">
        <v>402</v>
      </c>
      <c r="M497" s="591" t="s">
        <v>418</v>
      </c>
      <c r="N497" s="539"/>
      <c r="O497" s="591" t="s">
        <v>429</v>
      </c>
      <c r="P497" s="591" t="s">
        <v>438</v>
      </c>
      <c r="Q497" s="591" t="s">
        <v>448</v>
      </c>
      <c r="R497" s="591" t="s">
        <v>526</v>
      </c>
      <c r="S497" s="591" t="s">
        <v>537</v>
      </c>
      <c r="T497" s="591" t="s">
        <v>571</v>
      </c>
      <c r="U497" s="591" t="s">
        <v>588</v>
      </c>
      <c r="V497" s="591" t="s">
        <v>619</v>
      </c>
      <c r="W497" s="591" t="s">
        <v>634</v>
      </c>
      <c r="X497" s="591" t="s">
        <v>638</v>
      </c>
      <c r="Y497" s="591" t="s">
        <v>698</v>
      </c>
      <c r="Z497" s="591" t="s">
        <v>734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0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189.9</v>
      </c>
      <c r="E499" s="46">
        <f>IFERROR(Y86*1,"0")+IFERROR(Y87*1,"0")+IFERROR(Y88*1,"0")+IFERROR(Y92*1,"0")+IFERROR(Y93*1,"0")+IFERROR(Y94*1,"0")+IFERROR(Y95*1,"0")</f>
        <v>476.1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144</v>
      </c>
      <c r="G499" s="46">
        <f>IFERROR(Y125*1,"0")+IFERROR(Y126*1,"0")+IFERROR(Y130*1,"0")+IFERROR(Y131*1,"0")+IFERROR(Y135*1,"0")+IFERROR(Y136*1,"0")</f>
        <v>60.480000000000004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50.400000000000006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155.4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27.2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21.599999999999998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331.5</v>
      </c>
      <c r="R499" s="46">
        <f>IFERROR(Y335*1,"0")+IFERROR(Y336*1,"0")+IFERROR(Y337*1,"0")</f>
        <v>352.8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537</v>
      </c>
      <c r="T499" s="46">
        <f>IFERROR(Y368*1,"0")+IFERROR(Y369*1,"0")+IFERROR(Y373*1,"0")+IFERROR(Y374*1,"0")+IFERROR(Y378*1,"0")+IFERROR(Y379*1,"0")</f>
        <v>0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18.900000000000002</v>
      </c>
      <c r="V499" s="46">
        <f>IFERROR(Y403*1,"0")+IFERROR(Y407*1,"0")+IFERROR(Y408*1,"0")+IFERROR(Y409*1,"0")+IFERROR(Y410*1,"0")</f>
        <v>10.8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120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