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Черкизово Ташкент\"/>
    </mc:Choice>
  </mc:AlternateContent>
  <xr:revisionPtr revIDLastSave="0" documentId="13_ncr:1_{6AEF8B6F-F3A0-48EA-9622-70EF94306F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3" i="1" l="1"/>
  <c r="AE18" i="1"/>
  <c r="P37" i="1"/>
  <c r="L37" i="1"/>
  <c r="F36" i="1"/>
  <c r="E36" i="1"/>
  <c r="P36" i="1" s="1"/>
  <c r="AE36" i="1" s="1"/>
  <c r="F35" i="1"/>
  <c r="E35" i="1"/>
  <c r="L35" i="1" s="1"/>
  <c r="F34" i="1"/>
  <c r="E34" i="1"/>
  <c r="P34" i="1" s="1"/>
  <c r="Q34" i="1" s="1"/>
  <c r="P33" i="1"/>
  <c r="L33" i="1"/>
  <c r="P32" i="1"/>
  <c r="U32" i="1" s="1"/>
  <c r="L32" i="1"/>
  <c r="P31" i="1"/>
  <c r="L31" i="1"/>
  <c r="P30" i="1"/>
  <c r="U30" i="1" s="1"/>
  <c r="L30" i="1"/>
  <c r="P29" i="1"/>
  <c r="L29" i="1"/>
  <c r="P28" i="1"/>
  <c r="AE28" i="1" s="1"/>
  <c r="L28" i="1"/>
  <c r="F28" i="1"/>
  <c r="U28" i="1" s="1"/>
  <c r="P27" i="1"/>
  <c r="T27" i="1" s="1"/>
  <c r="L27" i="1"/>
  <c r="P26" i="1"/>
  <c r="U26" i="1" s="1"/>
  <c r="L26" i="1"/>
  <c r="P25" i="1"/>
  <c r="L25" i="1"/>
  <c r="P24" i="1"/>
  <c r="U24" i="1" s="1"/>
  <c r="L24" i="1"/>
  <c r="P23" i="1"/>
  <c r="L23" i="1"/>
  <c r="P22" i="1"/>
  <c r="T22" i="1" s="1"/>
  <c r="L22" i="1"/>
  <c r="P21" i="1"/>
  <c r="U21" i="1" s="1"/>
  <c r="L21" i="1"/>
  <c r="F20" i="1"/>
  <c r="E20" i="1"/>
  <c r="L20" i="1" s="1"/>
  <c r="P19" i="1"/>
  <c r="U19" i="1" s="1"/>
  <c r="L19" i="1"/>
  <c r="P18" i="1"/>
  <c r="L18" i="1"/>
  <c r="P17" i="1"/>
  <c r="U17" i="1" s="1"/>
  <c r="L17" i="1"/>
  <c r="P16" i="1"/>
  <c r="AE16" i="1" s="1"/>
  <c r="L16" i="1"/>
  <c r="P15" i="1"/>
  <c r="AE15" i="1" s="1"/>
  <c r="L15" i="1"/>
  <c r="F15" i="1"/>
  <c r="U15" i="1" s="1"/>
  <c r="F14" i="1"/>
  <c r="E14" i="1"/>
  <c r="P14" i="1" s="1"/>
  <c r="P13" i="1"/>
  <c r="L13" i="1"/>
  <c r="F13" i="1"/>
  <c r="P12" i="1"/>
  <c r="U12" i="1" s="1"/>
  <c r="L12" i="1"/>
  <c r="P11" i="1"/>
  <c r="U11" i="1" s="1"/>
  <c r="L11" i="1"/>
  <c r="P10" i="1"/>
  <c r="U10" i="1" s="1"/>
  <c r="L10" i="1"/>
  <c r="P9" i="1"/>
  <c r="U9" i="1" s="1"/>
  <c r="L9" i="1"/>
  <c r="P8" i="1"/>
  <c r="U8" i="1" s="1"/>
  <c r="L8" i="1"/>
  <c r="P7" i="1"/>
  <c r="U7" i="1" s="1"/>
  <c r="L7" i="1"/>
  <c r="P6" i="1"/>
  <c r="U6" i="1" s="1"/>
  <c r="L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4" i="1" l="1"/>
  <c r="AE14" i="1" s="1"/>
  <c r="AE34" i="1"/>
  <c r="T6" i="1"/>
  <c r="AE32" i="1"/>
  <c r="AE13" i="1"/>
  <c r="T13" i="1"/>
  <c r="AE25" i="1"/>
  <c r="AE30" i="1"/>
  <c r="T10" i="1"/>
  <c r="T18" i="1"/>
  <c r="T23" i="1"/>
  <c r="T28" i="1"/>
  <c r="T33" i="1"/>
  <c r="AE19" i="1"/>
  <c r="AE21" i="1"/>
  <c r="AE24" i="1"/>
  <c r="AE26" i="1"/>
  <c r="AE29" i="1"/>
  <c r="AE31" i="1"/>
  <c r="AE33" i="1"/>
  <c r="AE37" i="1"/>
  <c r="T16" i="1"/>
  <c r="T36" i="1"/>
  <c r="T8" i="1"/>
  <c r="T12" i="1"/>
  <c r="U14" i="1"/>
  <c r="T24" i="1"/>
  <c r="T32" i="1"/>
  <c r="U34" i="1"/>
  <c r="P35" i="1"/>
  <c r="U35" i="1" s="1"/>
  <c r="F5" i="1"/>
  <c r="T7" i="1"/>
  <c r="T9" i="1"/>
  <c r="T11" i="1"/>
  <c r="T15" i="1"/>
  <c r="T19" i="1"/>
  <c r="P20" i="1"/>
  <c r="T21" i="1"/>
  <c r="T30" i="1"/>
  <c r="T34" i="1"/>
  <c r="T14" i="1"/>
  <c r="U36" i="1"/>
  <c r="U13" i="1"/>
  <c r="L14" i="1"/>
  <c r="U16" i="1"/>
  <c r="U18" i="1"/>
  <c r="U22" i="1"/>
  <c r="U23" i="1"/>
  <c r="U25" i="1"/>
  <c r="U27" i="1"/>
  <c r="U29" i="1"/>
  <c r="U31" i="1"/>
  <c r="U33" i="1"/>
  <c r="L34" i="1"/>
  <c r="L36" i="1"/>
  <c r="U37" i="1"/>
  <c r="E5" i="1"/>
  <c r="AE17" i="1" l="1"/>
  <c r="T17" i="1"/>
  <c r="T31" i="1"/>
  <c r="T26" i="1"/>
  <c r="T20" i="1"/>
  <c r="AE20" i="1"/>
  <c r="T35" i="1"/>
  <c r="AE35" i="1"/>
  <c r="T37" i="1"/>
  <c r="T29" i="1"/>
  <c r="T25" i="1"/>
  <c r="Q5" i="1"/>
  <c r="U20" i="1"/>
  <c r="P5" i="1"/>
  <c r="L5" i="1"/>
  <c r="AE5" i="1" l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<sst xmlns="http://schemas.openxmlformats.org/spreadsheetml/2006/main" count="138" uniqueCount="81">
  <si>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</si>
  <si>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</si>
  <si>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</si>
  <si>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</si>
  <si>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</si>
  <si>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</si>
  <si>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</si>
  <si>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</si>
  <si>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</si>
  <si>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</si>
  <si>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</si>
  <si>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</si>
  <si>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</si>
  <si>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</si>
  <si>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</si>
  <si>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</si>
  <si>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</si>
  <si>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</si>
  <si>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</si>
  <si>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</si>
  <si>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</si>
  <si>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</si>
  <si>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</si>
  <si>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</si>
  <si>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</si>
  <si>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30,10,</t>
  </si>
  <si>
    <t>23,10,</t>
  </si>
  <si>
    <t>16,10,</t>
  </si>
  <si>
    <t>09,10,</t>
  </si>
  <si>
    <t>02,10,</t>
  </si>
  <si>
    <t>25,09,</t>
  </si>
  <si>
    <t>11,09,</t>
  </si>
  <si>
    <t>04,09,</t>
  </si>
  <si>
    <t>28,08,</t>
  </si>
  <si>
    <t>БОНУС_ВАР АРОМАТНАЯ ПО-Ч ЦО ЗА 1.6КГ K3.2 ЧЕРКИЗОВО</t>
  </si>
  <si>
    <t>бонус</t>
  </si>
  <si>
    <t>ВАР АРОМАТНАЯ ПО-Ч ЦО ЗА 1.6КГ K3.2 ЧЕРКИЗОВО</t>
  </si>
  <si>
    <t>БОНУС_ВАР КЛАССИЧЕСКАЯ ПО-Ч ЦО ЗА 1.6КГ K3.2 ЧЕРКИЗОВО</t>
  </si>
  <si>
    <t>ВАР КЛАССИЧЕСКАЯ ПО-Ч ЦО ЗА 1.6КГ K3.2 ЧЕРКИЗОВО</t>
  </si>
  <si>
    <t>БОНУС_ВАР МОЛОЧНАЯ ПО-Ч НМО 1 КГ К3  ЧЕРКИЗОВО</t>
  </si>
  <si>
    <t>ВАР МОЛОЧНАЯ ПО-Ч НМО 1 КГ К3  ЧЕРКИЗОВО</t>
  </si>
  <si>
    <t>БОНУС_КОПЧ БЕКОН НАР ВУ ШТ 0.18КГ К1.8  ЧЕРКИЗОВО</t>
  </si>
  <si>
    <t>шт</t>
  </si>
  <si>
    <t>КОПЧ БЕКОН НАР ВУ ШТ 0.18КГ К1.8  ЧЕРКИЗОВО</t>
  </si>
  <si>
    <t>БОНУС_СОС ВЕНСКИЕ БО ЗА ПАК 1.25КГ K5 ЧЕРКИЗОВО</t>
  </si>
  <si>
    <t>СОС ВЕНСКИЕ БО ЗА ПАК 1.25КГ K5 ЧЕРКИЗОВО</t>
  </si>
  <si>
    <t>БОНУС_СОС КОПЧ ПО-Ч ЛОТ ПМО ЗА ШТ 0.4КГ K1.6  ЧЕРКИЗОВО</t>
  </si>
  <si>
    <t>СОС КОПЧ ПО-Ч ЛОТ ПМО ЗА ШТ 0.4КГ K1.6  ЧЕРКИЗОВО</t>
  </si>
  <si>
    <t>БОНУС_СОС МОЛОЧНЫЕ ПО-Ч ПМО ЗА ЛОТ ШТ 0.45КГ K1.8 ЧЕРКИЗОВО</t>
  </si>
  <si>
    <t>СОС МОЛОЧНЫЕ ПО-Ч ПМО ЗА ЛОТ ШТ 0.45КГ K1.8 ЧЕРКИЗОВО</t>
  </si>
  <si>
    <t>кг</t>
  </si>
  <si>
    <t>03,06,25 в уценку 119кг</t>
  </si>
  <si>
    <t>03,06,25 в уценку 75кг</t>
  </si>
  <si>
    <t>нужно увеличить продажи!!!</t>
  </si>
  <si>
    <t>ВАР МОЛОЧНАЯ ПО-ЧЕ НМО ШТ 0.4КГ К2.4  ЧЕРКИЗОВО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</si>
  <si>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</si>
  <si>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</si>
  <si>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</si>
  <si>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</si>
  <si>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</si>
  <si>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</si>
  <si>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</si>
  <si>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</si>
  <si>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</si>
  <si>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</si>
  <si>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</si>
  <si>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</si>
  <si>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</si>
  <si>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 ФИБ ЗА ШТ 0.1КГ K1.2 ЧЕРКИЗОВО</t>
  </si>
  <si>
    <t>дубль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</si>
  <si>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</si>
  <si>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</si>
  <si>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</si>
  <si>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</si>
  <si>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</si>
  <si>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завод не отгружает</t>
  </si>
  <si>
    <t>СК СЕРВЕЛЕТТИ ПРЕСС СРЕЗ БО ВУ ШТ 0.25КГ  ЧЕРКИЗОВО</t>
  </si>
  <si>
    <t>СОС СЛИВОЧНЫЕ ГОСТ ЦО ЗА ЛОТ ШТ 0.45КГ K1.8 ЧЕРКИЗОВО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</si>
  <si>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</si>
  <si>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03,06,25 в уценку 98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</si>
  <si>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03,06,25 в уценку 240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</si>
</sst>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21" customWidth="1"/>
    <col min="20" max="21" width="5" customWidth="1"/>
    <col min="22" max="29" width="6" customWidth="1"/>
    <col min="30" max="30" width="61.85546875" customWidth="1"/>
    <col min="31" max="31" width="7" customWidth="1"/>
    <col min="32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22</v>
      </c>
      <c r="AE3" s="1" t="s">
        <v>23</v>
      </c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SUM(E6:E498)</f>
        <v>1717.9459999999999</v>
      </c>
      <c r="F5" s="3">
        <f>SUM(F6:F498)</f>
        <v>9142.1970000000001</v>
      </c>
      <c r="G5" s="7"/>
      <c r="H5" s="9"/>
      <c r="I5" s="9"/>
      <c r="J5" s="9"/>
      <c r="K5" s="3">
        <f t="shared" ref="K5:R5" si="0">SUM(K6:K498)</f>
        <v>0</v>
      </c>
      <c r="L5" s="3">
        <f t="shared" si="0"/>
        <v>1717.9459999999999</v>
      </c>
      <c r="M5" s="3">
        <f t="shared" si="0"/>
        <v>0</v>
      </c>
      <c r="N5" s="3">
        <f t="shared" si="0"/>
        <v>0</v>
      </c>
      <c r="O5" s="3">
        <f t="shared" si="0"/>
        <v>1660</v>
      </c>
      <c r="P5" s="3">
        <f t="shared" si="0"/>
        <v>343.58919999999995</v>
      </c>
      <c r="Q5" s="3">
        <f t="shared" si="0"/>
        <v>359.476</v>
      </c>
      <c r="R5" s="3">
        <f t="shared" si="0"/>
        <v>0</v>
      </c>
      <c r="S5" s="9"/>
      <c r="T5" s="9"/>
      <c r="U5" s="9"/>
      <c r="V5" s="3">
        <f t="shared" ref="V5:AC5" si="1">SUM(V6:V498)</f>
        <v>470.89920000000006</v>
      </c>
      <c r="W5" s="3">
        <f t="shared" si="1"/>
        <v>323.58160000000004</v>
      </c>
      <c r="X5" s="3">
        <f t="shared" si="1"/>
        <v>651.3252</v>
      </c>
      <c r="Y5" s="3">
        <f t="shared" si="1"/>
        <v>259.14660000000003</v>
      </c>
      <c r="Z5" s="3">
        <f t="shared" si="1"/>
        <v>656.98899999999992</v>
      </c>
      <c r="AA5" s="3">
        <f t="shared" si="1"/>
        <v>920.69899999999996</v>
      </c>
      <c r="AB5" s="3">
        <f t="shared" si="1"/>
        <v>209.11559999999994</v>
      </c>
      <c r="AC5" s="3">
        <f t="shared" si="1"/>
        <v>857.93319999999983</v>
      </c>
      <c r="AD5" s="9"/>
      <c r="AE5" s="3">
        <f>SUM(AE6:AE498)</f>
        <v>359.476</v>
      </c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34</v>
      </c>
      <c r="B6" s="10"/>
      <c r="C6" s="10">
        <v>-4.8730000000000002</v>
      </c>
      <c r="D6" s="10"/>
      <c r="E6" s="10"/>
      <c r="F6" s="16">
        <v>-4.8730000000000002</v>
      </c>
      <c r="G6" s="11">
        <v>0</v>
      </c>
      <c r="H6" s="10"/>
      <c r="I6" s="10" t="s">
        <v>35</v>
      </c>
      <c r="J6" s="10" t="s">
        <v>36</v>
      </c>
      <c r="K6" s="10"/>
      <c r="L6" s="10">
        <f t="shared" ref="L6:L37" si="2">E6-K6</f>
        <v>0</v>
      </c>
      <c r="M6" s="10"/>
      <c r="N6" s="10"/>
      <c r="O6" s="10"/>
      <c r="P6" s="10">
        <f t="shared" ref="P6:P37" si="3">E6/5</f>
        <v>0</v>
      </c>
      <c r="Q6" s="12"/>
      <c r="R6" s="12"/>
      <c r="S6" s="10"/>
      <c r="T6" s="10" t="e">
        <f t="shared" ref="T6:T37" si="4">(F6+O6+Q6)/P6</f>
        <v>#DIV/0!</v>
      </c>
      <c r="U6" s="10" t="e">
        <f t="shared" ref="U6:U37" si="5">(F6+O6)/P6</f>
        <v>#DIV/0!</v>
      </c>
      <c r="V6" s="10">
        <v>0.97460000000000002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/>
      <c r="AE6" s="10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10" t="s">
        <v>37</v>
      </c>
      <c r="B7" s="10"/>
      <c r="C7" s="10"/>
      <c r="D7" s="10"/>
      <c r="E7" s="16">
        <v>11.291</v>
      </c>
      <c r="F7" s="16">
        <v>-12.914</v>
      </c>
      <c r="G7" s="11">
        <v>0</v>
      </c>
      <c r="H7" s="10"/>
      <c r="I7" s="10" t="s">
        <v>35</v>
      </c>
      <c r="J7" s="10" t="s">
        <v>38</v>
      </c>
      <c r="K7" s="10"/>
      <c r="L7" s="10">
        <f t="shared" si="2"/>
        <v>11.291</v>
      </c>
      <c r="M7" s="10"/>
      <c r="N7" s="10"/>
      <c r="O7" s="10"/>
      <c r="P7" s="10">
        <f t="shared" si="3"/>
        <v>2.2582</v>
      </c>
      <c r="Q7" s="12"/>
      <c r="R7" s="12"/>
      <c r="S7" s="10"/>
      <c r="T7" s="10">
        <f t="shared" si="4"/>
        <v>-5.7187140200159421</v>
      </c>
      <c r="U7" s="10">
        <f t="shared" si="5"/>
        <v>-5.7187140200159421</v>
      </c>
      <c r="V7" s="10">
        <v>0.3246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/>
      <c r="AE7" s="10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10" t="s">
        <v>39</v>
      </c>
      <c r="B8" s="10"/>
      <c r="C8" s="10">
        <v>-11.422000000000001</v>
      </c>
      <c r="D8" s="10"/>
      <c r="E8" s="10"/>
      <c r="F8" s="16">
        <v>-11.422000000000001</v>
      </c>
      <c r="G8" s="11">
        <v>0</v>
      </c>
      <c r="H8" s="10"/>
      <c r="I8" s="10" t="s">
        <v>35</v>
      </c>
      <c r="J8" s="10" t="s">
        <v>40</v>
      </c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12"/>
      <c r="R8" s="12"/>
      <c r="S8" s="10"/>
      <c r="T8" s="10" t="e">
        <f t="shared" si="4"/>
        <v>#DIV/0!</v>
      </c>
      <c r="U8" s="10" t="e">
        <f t="shared" si="5"/>
        <v>#DIV/0!</v>
      </c>
      <c r="V8" s="10">
        <v>5.8015999999999996</v>
      </c>
      <c r="W8" s="10">
        <v>0.82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/>
      <c r="AE8" s="10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10" t="s">
        <v>41</v>
      </c>
      <c r="B9" s="10" t="s">
        <v>42</v>
      </c>
      <c r="C9" s="10">
        <v>-15</v>
      </c>
      <c r="D9" s="10"/>
      <c r="E9" s="16">
        <v>14</v>
      </c>
      <c r="F9" s="16">
        <v>-29</v>
      </c>
      <c r="G9" s="11">
        <v>0</v>
      </c>
      <c r="H9" s="10"/>
      <c r="I9" s="10" t="s">
        <v>35</v>
      </c>
      <c r="J9" s="10" t="s">
        <v>43</v>
      </c>
      <c r="K9" s="10"/>
      <c r="L9" s="10">
        <f t="shared" si="2"/>
        <v>14</v>
      </c>
      <c r="M9" s="10"/>
      <c r="N9" s="10"/>
      <c r="O9" s="10"/>
      <c r="P9" s="10">
        <f t="shared" si="3"/>
        <v>2.8</v>
      </c>
      <c r="Q9" s="12"/>
      <c r="R9" s="12"/>
      <c r="S9" s="10"/>
      <c r="T9" s="10">
        <f t="shared" si="4"/>
        <v>-10.357142857142858</v>
      </c>
      <c r="U9" s="10">
        <f t="shared" si="5"/>
        <v>-10.357142857142858</v>
      </c>
      <c r="V9" s="10">
        <v>4.5999999999999996</v>
      </c>
      <c r="W9" s="10">
        <v>0</v>
      </c>
      <c r="X9" s="10">
        <v>0</v>
      </c>
      <c r="Y9" s="10">
        <v>7.2</v>
      </c>
      <c r="Z9" s="10">
        <v>9</v>
      </c>
      <c r="AA9" s="10">
        <v>15.2</v>
      </c>
      <c r="AB9" s="10">
        <v>0.4</v>
      </c>
      <c r="AC9" s="10">
        <v>13.6</v>
      </c>
      <c r="AD9" s="10"/>
      <c r="AE9" s="10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10" t="s">
        <v>44</v>
      </c>
      <c r="B10" s="10"/>
      <c r="C10" s="10">
        <v>-1.2350000000000001</v>
      </c>
      <c r="D10" s="10"/>
      <c r="E10" s="16">
        <v>26.658999999999999</v>
      </c>
      <c r="F10" s="16">
        <v>-27.893999999999998</v>
      </c>
      <c r="G10" s="11">
        <v>0</v>
      </c>
      <c r="H10" s="10"/>
      <c r="I10" s="10" t="s">
        <v>35</v>
      </c>
      <c r="J10" s="10" t="s">
        <v>45</v>
      </c>
      <c r="K10" s="10"/>
      <c r="L10" s="10">
        <f t="shared" si="2"/>
        <v>26.658999999999999</v>
      </c>
      <c r="M10" s="10"/>
      <c r="N10" s="10"/>
      <c r="O10" s="10"/>
      <c r="P10" s="10">
        <f t="shared" si="3"/>
        <v>5.3317999999999994</v>
      </c>
      <c r="Q10" s="12"/>
      <c r="R10" s="12"/>
      <c r="S10" s="10"/>
      <c r="T10" s="10">
        <f t="shared" si="4"/>
        <v>-5.2316290933643428</v>
      </c>
      <c r="U10" s="10">
        <f t="shared" si="5"/>
        <v>-5.2316290933643428</v>
      </c>
      <c r="V10" s="10">
        <v>0.247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/>
      <c r="AE10" s="10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10" t="s">
        <v>46</v>
      </c>
      <c r="B11" s="10" t="s">
        <v>42</v>
      </c>
      <c r="C11" s="10">
        <v>-33</v>
      </c>
      <c r="D11" s="10"/>
      <c r="E11" s="16">
        <v>29</v>
      </c>
      <c r="F11" s="16">
        <v>-64</v>
      </c>
      <c r="G11" s="11">
        <v>0</v>
      </c>
      <c r="H11" s="10"/>
      <c r="I11" s="10" t="s">
        <v>35</v>
      </c>
      <c r="J11" s="10" t="s">
        <v>47</v>
      </c>
      <c r="K11" s="10"/>
      <c r="L11" s="10">
        <f t="shared" si="2"/>
        <v>29</v>
      </c>
      <c r="M11" s="10"/>
      <c r="N11" s="10"/>
      <c r="O11" s="10"/>
      <c r="P11" s="10">
        <f t="shared" si="3"/>
        <v>5.8</v>
      </c>
      <c r="Q11" s="12"/>
      <c r="R11" s="12"/>
      <c r="S11" s="10"/>
      <c r="T11" s="10">
        <f t="shared" si="4"/>
        <v>-11.03448275862069</v>
      </c>
      <c r="U11" s="10">
        <f t="shared" si="5"/>
        <v>-11.03448275862069</v>
      </c>
      <c r="V11" s="10">
        <v>12</v>
      </c>
      <c r="W11" s="10">
        <v>0</v>
      </c>
      <c r="X11" s="10">
        <v>0</v>
      </c>
      <c r="Y11" s="10">
        <v>3.2</v>
      </c>
      <c r="Z11" s="10">
        <v>17</v>
      </c>
      <c r="AA11" s="10">
        <v>29.4</v>
      </c>
      <c r="AB11" s="10">
        <v>0</v>
      </c>
      <c r="AC11" s="10">
        <v>18.8</v>
      </c>
      <c r="AD11" s="10"/>
      <c r="AE11" s="10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10" t="s">
        <v>48</v>
      </c>
      <c r="B12" s="10"/>
      <c r="C12" s="10">
        <v>-40</v>
      </c>
      <c r="D12" s="10"/>
      <c r="E12" s="16">
        <v>12</v>
      </c>
      <c r="F12" s="16">
        <v>-52</v>
      </c>
      <c r="G12" s="11">
        <v>0</v>
      </c>
      <c r="H12" s="10"/>
      <c r="I12" s="10" t="s">
        <v>35</v>
      </c>
      <c r="J12" s="10" t="s">
        <v>49</v>
      </c>
      <c r="K12" s="10"/>
      <c r="L12" s="10">
        <f t="shared" si="2"/>
        <v>12</v>
      </c>
      <c r="M12" s="10"/>
      <c r="N12" s="10"/>
      <c r="O12" s="10"/>
      <c r="P12" s="10">
        <f t="shared" si="3"/>
        <v>2.4</v>
      </c>
      <c r="Q12" s="12"/>
      <c r="R12" s="12"/>
      <c r="S12" s="10"/>
      <c r="T12" s="10">
        <f t="shared" si="4"/>
        <v>-21.666666666666668</v>
      </c>
      <c r="U12" s="10">
        <f t="shared" si="5"/>
        <v>-21.666666666666668</v>
      </c>
      <c r="V12" s="10">
        <v>8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/>
      <c r="AE12" s="10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36</v>
      </c>
      <c r="B13" s="9" t="s">
        <v>50</v>
      </c>
      <c r="C13" s="9">
        <v>7.8840000000000003</v>
      </c>
      <c r="D13" s="9">
        <v>81.66</v>
      </c>
      <c r="E13" s="9">
        <v>-0.26500000000000001</v>
      </c>
      <c r="F13" s="16">
        <f>89.544+F6</f>
        <v>84.670999999999992</v>
      </c>
      <c r="G13" s="7">
        <v>1</v>
      </c>
      <c r="H13" s="9">
        <v>30</v>
      </c>
      <c r="I13" s="9">
        <v>1030112235</v>
      </c>
      <c r="J13" s="9"/>
      <c r="K13" s="9"/>
      <c r="L13" s="9">
        <f t="shared" si="2"/>
        <v>-0.26500000000000001</v>
      </c>
      <c r="M13" s="9"/>
      <c r="N13" s="9"/>
      <c r="O13" s="9">
        <v>30</v>
      </c>
      <c r="P13" s="9">
        <f t="shared" si="3"/>
        <v>-5.3000000000000005E-2</v>
      </c>
      <c r="Q13" s="4"/>
      <c r="R13" s="4"/>
      <c r="S13" s="9"/>
      <c r="T13" s="9">
        <f t="shared" si="4"/>
        <v>-2163.6037735849054</v>
      </c>
      <c r="U13" s="9">
        <f t="shared" si="5"/>
        <v>-2163.6037735849054</v>
      </c>
      <c r="V13" s="9">
        <v>12.9244</v>
      </c>
      <c r="W13" s="9">
        <v>5.71</v>
      </c>
      <c r="X13" s="9">
        <v>10.6648</v>
      </c>
      <c r="Y13" s="9">
        <v>12.1486</v>
      </c>
      <c r="Z13" s="9">
        <v>9.0993999999999993</v>
      </c>
      <c r="AA13" s="9">
        <v>26.653199999999998</v>
      </c>
      <c r="AB13" s="9">
        <v>2.097</v>
      </c>
      <c r="AC13" s="9">
        <v>22.7834</v>
      </c>
      <c r="AD13" s="9" t="s">
        <v>51</v>
      </c>
      <c r="AE13" s="9">
        <f t="shared" ref="AE13:AE21" si="6">G13*Q13</f>
        <v>0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38</v>
      </c>
      <c r="B14" s="9" t="s">
        <v>50</v>
      </c>
      <c r="C14" s="9">
        <v>99.143000000000001</v>
      </c>
      <c r="D14" s="9">
        <v>124.456</v>
      </c>
      <c r="E14" s="16">
        <f>60.102+E7</f>
        <v>71.393000000000001</v>
      </c>
      <c r="F14" s="16">
        <f>155.292+F7</f>
        <v>142.37800000000001</v>
      </c>
      <c r="G14" s="7">
        <v>1</v>
      </c>
      <c r="H14" s="9">
        <v>30</v>
      </c>
      <c r="I14" s="9">
        <v>1030112635</v>
      </c>
      <c r="J14" s="9"/>
      <c r="K14" s="9"/>
      <c r="L14" s="9">
        <f t="shared" si="2"/>
        <v>71.393000000000001</v>
      </c>
      <c r="M14" s="9"/>
      <c r="N14" s="9"/>
      <c r="O14" s="9">
        <v>60</v>
      </c>
      <c r="P14" s="9">
        <f t="shared" si="3"/>
        <v>14.278600000000001</v>
      </c>
      <c r="Q14" s="4">
        <f t="shared" ref="Q14:Q21" si="7">23*P14-O14-F14</f>
        <v>126.02979999999999</v>
      </c>
      <c r="R14" s="4"/>
      <c r="S14" s="9"/>
      <c r="T14" s="9">
        <f t="shared" si="4"/>
        <v>23</v>
      </c>
      <c r="U14" s="9">
        <f t="shared" si="5"/>
        <v>14.17351841216926</v>
      </c>
      <c r="V14" s="9">
        <v>20.921199999999999</v>
      </c>
      <c r="W14" s="9">
        <v>12.272</v>
      </c>
      <c r="X14" s="9">
        <v>18.5562</v>
      </c>
      <c r="Y14" s="9">
        <v>4.3045999999999998</v>
      </c>
      <c r="Z14" s="9">
        <v>31.763400000000001</v>
      </c>
      <c r="AA14" s="9">
        <v>28.996600000000001</v>
      </c>
      <c r="AB14" s="9">
        <v>-0.433</v>
      </c>
      <c r="AC14" s="9">
        <v>29.310600000000001</v>
      </c>
      <c r="AD14" s="9" t="s">
        <v>52</v>
      </c>
      <c r="AE14" s="9">
        <f t="shared" si="6"/>
        <v>126.02979999999999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40</v>
      </c>
      <c r="B15" s="9" t="s">
        <v>50</v>
      </c>
      <c r="C15" s="9">
        <v>549.08799999999997</v>
      </c>
      <c r="D15" s="9">
        <v>82.781999999999996</v>
      </c>
      <c r="E15" s="9">
        <v>32.576999999999998</v>
      </c>
      <c r="F15" s="16">
        <f>584.988+F8</f>
        <v>573.56600000000003</v>
      </c>
      <c r="G15" s="7">
        <v>1</v>
      </c>
      <c r="H15" s="9">
        <v>75</v>
      </c>
      <c r="I15" s="9">
        <v>1030115552</v>
      </c>
      <c r="J15" s="9"/>
      <c r="K15" s="9"/>
      <c r="L15" s="9">
        <f t="shared" si="2"/>
        <v>32.576999999999998</v>
      </c>
      <c r="M15" s="9"/>
      <c r="N15" s="9"/>
      <c r="O15" s="9"/>
      <c r="P15" s="9">
        <f t="shared" si="3"/>
        <v>6.5153999999999996</v>
      </c>
      <c r="Q15" s="4"/>
      <c r="R15" s="4"/>
      <c r="S15" s="9"/>
      <c r="T15" s="9">
        <f t="shared" si="4"/>
        <v>88.032354114866322</v>
      </c>
      <c r="U15" s="9">
        <f t="shared" si="5"/>
        <v>88.032354114866322</v>
      </c>
      <c r="V15" s="9">
        <v>18.439599999999999</v>
      </c>
      <c r="W15" s="9">
        <v>10.619199999999999</v>
      </c>
      <c r="X15" s="9">
        <v>20.4344</v>
      </c>
      <c r="Y15" s="9">
        <v>9.9225999999999992</v>
      </c>
      <c r="Z15" s="9">
        <v>21.495799999999999</v>
      </c>
      <c r="AA15" s="9">
        <v>21.397600000000001</v>
      </c>
      <c r="AB15" s="9">
        <v>14.695399999999999</v>
      </c>
      <c r="AC15" s="9">
        <v>17.125</v>
      </c>
      <c r="AD15" s="18" t="s">
        <v>53</v>
      </c>
      <c r="AE15" s="9">
        <f t="shared" si="6"/>
        <v>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54</v>
      </c>
      <c r="B16" s="9" t="s">
        <v>42</v>
      </c>
      <c r="C16" s="9">
        <v>603</v>
      </c>
      <c r="D16" s="9">
        <v>498</v>
      </c>
      <c r="E16" s="9">
        <v>203</v>
      </c>
      <c r="F16" s="9">
        <v>878</v>
      </c>
      <c r="G16" s="7">
        <v>0.4</v>
      </c>
      <c r="H16" s="9">
        <v>75</v>
      </c>
      <c r="I16" s="9">
        <v>1030115404</v>
      </c>
      <c r="J16" s="9"/>
      <c r="K16" s="9"/>
      <c r="L16" s="9">
        <f t="shared" si="2"/>
        <v>203</v>
      </c>
      <c r="M16" s="9"/>
      <c r="N16" s="9"/>
      <c r="O16" s="9">
        <v>200</v>
      </c>
      <c r="P16" s="9">
        <f t="shared" si="3"/>
        <v>40.6</v>
      </c>
      <c r="Q16" s="4"/>
      <c r="R16" s="4"/>
      <c r="S16" s="9"/>
      <c r="T16" s="9">
        <f t="shared" si="4"/>
        <v>26.551724137931032</v>
      </c>
      <c r="U16" s="9">
        <f t="shared" si="5"/>
        <v>26.551724137931032</v>
      </c>
      <c r="V16" s="9">
        <v>42.6</v>
      </c>
      <c r="W16" s="9">
        <v>30.6</v>
      </c>
      <c r="X16" s="9">
        <v>78.2</v>
      </c>
      <c r="Y16" s="9">
        <v>25.6</v>
      </c>
      <c r="Z16" s="9">
        <v>54.6</v>
      </c>
      <c r="AA16" s="9">
        <v>54.2</v>
      </c>
      <c r="AB16" s="9">
        <v>38</v>
      </c>
      <c r="AC16" s="9">
        <v>73.2</v>
      </c>
      <c r="AD16" s="19" t="s">
        <v>58</v>
      </c>
      <c r="AE16" s="9">
        <f t="shared" si="6"/>
        <v>0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55</v>
      </c>
      <c r="B17" s="9" t="s">
        <v>42</v>
      </c>
      <c r="C17" s="9">
        <v>626</v>
      </c>
      <c r="D17" s="9"/>
      <c r="E17" s="9">
        <v>82</v>
      </c>
      <c r="F17" s="9">
        <v>534</v>
      </c>
      <c r="G17" s="7">
        <v>0.4</v>
      </c>
      <c r="H17" s="9">
        <v>75</v>
      </c>
      <c r="I17" s="9">
        <v>1030804004</v>
      </c>
      <c r="J17" s="9"/>
      <c r="K17" s="9"/>
      <c r="L17" s="9">
        <f t="shared" si="2"/>
        <v>82</v>
      </c>
      <c r="M17" s="9"/>
      <c r="N17" s="9"/>
      <c r="O17" s="9"/>
      <c r="P17" s="9">
        <f t="shared" si="3"/>
        <v>16.399999999999999</v>
      </c>
      <c r="Q17" s="4"/>
      <c r="R17" s="4"/>
      <c r="S17" s="9"/>
      <c r="T17" s="9">
        <f t="shared" si="4"/>
        <v>32.560975609756099</v>
      </c>
      <c r="U17" s="9">
        <f t="shared" si="5"/>
        <v>32.560975609756099</v>
      </c>
      <c r="V17" s="9">
        <v>12</v>
      </c>
      <c r="W17" s="9">
        <v>18.8</v>
      </c>
      <c r="X17" s="9">
        <v>22.2</v>
      </c>
      <c r="Y17" s="9">
        <v>10.6</v>
      </c>
      <c r="Z17" s="9">
        <v>29.6</v>
      </c>
      <c r="AA17" s="9">
        <v>35.200000000000003</v>
      </c>
      <c r="AB17" s="9">
        <v>21.4</v>
      </c>
      <c r="AC17" s="9">
        <v>35.4</v>
      </c>
      <c r="AD17" s="18" t="s">
        <v>53</v>
      </c>
      <c r="AE17" s="9">
        <f t="shared" si="6"/>
        <v>0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56</v>
      </c>
      <c r="B18" s="9" t="s">
        <v>42</v>
      </c>
      <c r="C18" s="9">
        <v>433</v>
      </c>
      <c r="D18" s="9"/>
      <c r="E18" s="9">
        <v>41</v>
      </c>
      <c r="F18" s="9">
        <v>364</v>
      </c>
      <c r="G18" s="7">
        <v>0.3</v>
      </c>
      <c r="H18" s="9">
        <v>45</v>
      </c>
      <c r="I18" s="9">
        <v>1030419235</v>
      </c>
      <c r="J18" s="9"/>
      <c r="K18" s="9"/>
      <c r="L18" s="9">
        <f t="shared" si="2"/>
        <v>41</v>
      </c>
      <c r="M18" s="9"/>
      <c r="N18" s="9"/>
      <c r="O18" s="9"/>
      <c r="P18" s="9">
        <f t="shared" si="3"/>
        <v>8.1999999999999993</v>
      </c>
      <c r="Q18" s="4"/>
      <c r="R18" s="4"/>
      <c r="S18" s="9"/>
      <c r="T18" s="9">
        <f t="shared" si="4"/>
        <v>44.390243902439025</v>
      </c>
      <c r="U18" s="9">
        <f t="shared" si="5"/>
        <v>44.390243902439025</v>
      </c>
      <c r="V18" s="9">
        <v>4.5999999999999996</v>
      </c>
      <c r="W18" s="9">
        <v>6.2</v>
      </c>
      <c r="X18" s="9">
        <v>14.6</v>
      </c>
      <c r="Y18" s="9">
        <v>12.4</v>
      </c>
      <c r="Z18" s="9">
        <v>14</v>
      </c>
      <c r="AA18" s="9">
        <v>50.4</v>
      </c>
      <c r="AB18" s="9">
        <v>0</v>
      </c>
      <c r="AC18" s="9">
        <v>-0.4</v>
      </c>
      <c r="AD18" s="19" t="s">
        <v>78</v>
      </c>
      <c r="AE18" s="9">
        <f t="shared" si="6"/>
        <v>0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57</v>
      </c>
      <c r="B19" s="9" t="s">
        <v>42</v>
      </c>
      <c r="C19" s="9">
        <v>83</v>
      </c>
      <c r="D19" s="9">
        <v>200</v>
      </c>
      <c r="E19" s="9">
        <v>66</v>
      </c>
      <c r="F19" s="9">
        <v>203</v>
      </c>
      <c r="G19" s="7">
        <v>0.5</v>
      </c>
      <c r="H19" s="9">
        <v>45</v>
      </c>
      <c r="I19" s="9">
        <v>1030412236</v>
      </c>
      <c r="J19" s="9"/>
      <c r="K19" s="9"/>
      <c r="L19" s="9">
        <f t="shared" si="2"/>
        <v>66</v>
      </c>
      <c r="M19" s="9"/>
      <c r="N19" s="9"/>
      <c r="O19" s="9">
        <v>250</v>
      </c>
      <c r="P19" s="9">
        <f t="shared" si="3"/>
        <v>13.2</v>
      </c>
      <c r="Q19" s="4"/>
      <c r="R19" s="4"/>
      <c r="S19" s="9"/>
      <c r="T19" s="9">
        <f t="shared" si="4"/>
        <v>34.31818181818182</v>
      </c>
      <c r="U19" s="9">
        <f t="shared" si="5"/>
        <v>34.31818181818182</v>
      </c>
      <c r="V19" s="9">
        <v>16.8</v>
      </c>
      <c r="W19" s="9">
        <v>9.4</v>
      </c>
      <c r="X19" s="9">
        <v>26.4</v>
      </c>
      <c r="Y19" s="9">
        <v>26.4</v>
      </c>
      <c r="Z19" s="9">
        <v>20.2</v>
      </c>
      <c r="AA19" s="9">
        <v>1</v>
      </c>
      <c r="AB19" s="9">
        <v>17.600000000000001</v>
      </c>
      <c r="AC19" s="9">
        <v>40</v>
      </c>
      <c r="AD19" s="17" t="s">
        <v>58</v>
      </c>
      <c r="AE19" s="9">
        <f t="shared" si="6"/>
        <v>0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43</v>
      </c>
      <c r="B20" s="9" t="s">
        <v>42</v>
      </c>
      <c r="C20" s="9">
        <v>1157</v>
      </c>
      <c r="D20" s="9"/>
      <c r="E20" s="16">
        <f>182+E9</f>
        <v>196</v>
      </c>
      <c r="F20" s="16">
        <f>969+F9</f>
        <v>940</v>
      </c>
      <c r="G20" s="7">
        <v>0.18</v>
      </c>
      <c r="H20" s="9">
        <v>90</v>
      </c>
      <c r="I20" s="9">
        <v>1030712385</v>
      </c>
      <c r="J20" s="9"/>
      <c r="K20" s="9"/>
      <c r="L20" s="9">
        <f t="shared" si="2"/>
        <v>196</v>
      </c>
      <c r="M20" s="9"/>
      <c r="N20" s="9"/>
      <c r="O20" s="9"/>
      <c r="P20" s="9">
        <f t="shared" si="3"/>
        <v>39.200000000000003</v>
      </c>
      <c r="Q20" s="4"/>
      <c r="R20" s="4"/>
      <c r="S20" s="9"/>
      <c r="T20" s="9">
        <f t="shared" si="4"/>
        <v>23.979591836734691</v>
      </c>
      <c r="U20" s="9">
        <f t="shared" si="5"/>
        <v>23.979591836734691</v>
      </c>
      <c r="V20" s="9">
        <v>42</v>
      </c>
      <c r="W20" s="9">
        <v>47.6</v>
      </c>
      <c r="X20" s="9">
        <v>40.799999999999997</v>
      </c>
      <c r="Y20" s="9">
        <v>17.399999999999999</v>
      </c>
      <c r="Z20" s="9">
        <v>48.6</v>
      </c>
      <c r="AA20" s="9">
        <v>104.6</v>
      </c>
      <c r="AB20" s="9">
        <v>6.8</v>
      </c>
      <c r="AC20" s="9">
        <v>91.8</v>
      </c>
      <c r="AD20" s="18" t="s">
        <v>53</v>
      </c>
      <c r="AE20" s="9">
        <f t="shared" si="6"/>
        <v>0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59</v>
      </c>
      <c r="B21" s="9" t="s">
        <v>42</v>
      </c>
      <c r="C21" s="9"/>
      <c r="D21" s="9"/>
      <c r="E21" s="9"/>
      <c r="F21" s="9"/>
      <c r="G21" s="7">
        <v>0.3</v>
      </c>
      <c r="H21" s="9">
        <v>60</v>
      </c>
      <c r="I21" s="9">
        <v>1030709904</v>
      </c>
      <c r="J21" s="9"/>
      <c r="K21" s="9"/>
      <c r="L21" s="9">
        <f t="shared" si="2"/>
        <v>0</v>
      </c>
      <c r="M21" s="9"/>
      <c r="N21" s="9"/>
      <c r="O21" s="9"/>
      <c r="P21" s="9">
        <f t="shared" si="3"/>
        <v>0</v>
      </c>
      <c r="Q21" s="4"/>
      <c r="R21" s="4"/>
      <c r="S21" s="9"/>
      <c r="T21" s="9" t="e">
        <f t="shared" si="4"/>
        <v>#DIV/0!</v>
      </c>
      <c r="U21" s="9" t="e">
        <f t="shared" si="5"/>
        <v>#DIV/0!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-0.2</v>
      </c>
      <c r="AC21" s="9">
        <v>0</v>
      </c>
      <c r="AD21" s="9" t="s">
        <v>60</v>
      </c>
      <c r="AE21" s="9">
        <f t="shared" si="6"/>
        <v>0</v>
      </c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13" t="s">
        <v>61</v>
      </c>
      <c r="B22" s="13" t="s">
        <v>42</v>
      </c>
      <c r="C22" s="13">
        <v>2</v>
      </c>
      <c r="D22" s="13"/>
      <c r="E22" s="13">
        <v>-1</v>
      </c>
      <c r="F22" s="13"/>
      <c r="G22" s="14">
        <v>0</v>
      </c>
      <c r="H22" s="13">
        <v>90</v>
      </c>
      <c r="I22" s="13" t="s">
        <v>62</v>
      </c>
      <c r="J22" s="13"/>
      <c r="K22" s="13"/>
      <c r="L22" s="13">
        <f t="shared" si="2"/>
        <v>-1</v>
      </c>
      <c r="M22" s="13"/>
      <c r="N22" s="13"/>
      <c r="O22" s="13"/>
      <c r="P22" s="13">
        <f t="shared" si="3"/>
        <v>-0.2</v>
      </c>
      <c r="Q22" s="15"/>
      <c r="R22" s="15"/>
      <c r="S22" s="13"/>
      <c r="T22" s="13">
        <f t="shared" si="4"/>
        <v>0</v>
      </c>
      <c r="U22" s="13">
        <f t="shared" si="5"/>
        <v>0</v>
      </c>
      <c r="V22" s="13">
        <v>1.2</v>
      </c>
      <c r="W22" s="13">
        <v>8</v>
      </c>
      <c r="X22" s="13">
        <v>12</v>
      </c>
      <c r="Y22" s="13">
        <v>5.6</v>
      </c>
      <c r="Z22" s="13">
        <v>12.8</v>
      </c>
      <c r="AA22" s="13">
        <v>16.399999999999999</v>
      </c>
      <c r="AB22" s="13">
        <v>0</v>
      </c>
      <c r="AC22" s="13">
        <v>39.6</v>
      </c>
      <c r="AD22" s="13" t="s">
        <v>63</v>
      </c>
      <c r="AE22" s="13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64</v>
      </c>
      <c r="B23" s="9" t="s">
        <v>42</v>
      </c>
      <c r="C23" s="9">
        <v>1149</v>
      </c>
      <c r="D23" s="9"/>
      <c r="E23" s="9">
        <v>163</v>
      </c>
      <c r="F23" s="9">
        <v>976</v>
      </c>
      <c r="G23" s="7">
        <v>0.3</v>
      </c>
      <c r="H23" s="9">
        <v>150</v>
      </c>
      <c r="I23" s="9">
        <v>1030686740</v>
      </c>
      <c r="J23" s="9"/>
      <c r="K23" s="9"/>
      <c r="L23" s="9">
        <f t="shared" si="2"/>
        <v>163</v>
      </c>
      <c r="M23" s="9"/>
      <c r="N23" s="9"/>
      <c r="O23" s="9"/>
      <c r="P23" s="9">
        <f t="shared" si="3"/>
        <v>32.6</v>
      </c>
      <c r="Q23" s="4"/>
      <c r="R23" s="4"/>
      <c r="S23" s="9"/>
      <c r="T23" s="9">
        <f t="shared" si="4"/>
        <v>29.938650306748464</v>
      </c>
      <c r="U23" s="9">
        <f t="shared" si="5"/>
        <v>29.938650306748464</v>
      </c>
      <c r="V23" s="9">
        <v>21.2</v>
      </c>
      <c r="W23" s="9">
        <v>32.6</v>
      </c>
      <c r="X23" s="9">
        <v>36.799999999999997</v>
      </c>
      <c r="Y23" s="9">
        <v>25.2</v>
      </c>
      <c r="Z23" s="9">
        <v>58.4</v>
      </c>
      <c r="AA23" s="9">
        <v>81.400000000000006</v>
      </c>
      <c r="AB23" s="9">
        <v>26</v>
      </c>
      <c r="AC23" s="9">
        <v>76.8</v>
      </c>
      <c r="AD23" s="18" t="s">
        <v>53</v>
      </c>
      <c r="AE23" s="9">
        <f>G23*Q23</f>
        <v>0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65</v>
      </c>
      <c r="B24" s="9" t="s">
        <v>42</v>
      </c>
      <c r="C24" s="9">
        <v>779</v>
      </c>
      <c r="D24" s="9">
        <v>300</v>
      </c>
      <c r="E24" s="9">
        <v>143</v>
      </c>
      <c r="F24" s="9">
        <v>917</v>
      </c>
      <c r="G24" s="7">
        <v>0.3</v>
      </c>
      <c r="H24" s="9">
        <v>135</v>
      </c>
      <c r="I24" s="9">
        <v>1030686857</v>
      </c>
      <c r="J24" s="9"/>
      <c r="K24" s="9"/>
      <c r="L24" s="9">
        <f t="shared" si="2"/>
        <v>143</v>
      </c>
      <c r="M24" s="9"/>
      <c r="N24" s="9"/>
      <c r="O24" s="9">
        <v>200</v>
      </c>
      <c r="P24" s="9">
        <f t="shared" si="3"/>
        <v>28.6</v>
      </c>
      <c r="Q24" s="4"/>
      <c r="R24" s="4"/>
      <c r="S24" s="9"/>
      <c r="T24" s="9">
        <f t="shared" si="4"/>
        <v>39.055944055944053</v>
      </c>
      <c r="U24" s="9">
        <f t="shared" si="5"/>
        <v>39.055944055944053</v>
      </c>
      <c r="V24" s="9">
        <v>18.2</v>
      </c>
      <c r="W24" s="9">
        <v>24.4</v>
      </c>
      <c r="X24" s="9">
        <v>43</v>
      </c>
      <c r="Y24" s="9">
        <v>10.8</v>
      </c>
      <c r="Z24" s="9">
        <v>34.200000000000003</v>
      </c>
      <c r="AA24" s="9">
        <v>53.6</v>
      </c>
      <c r="AB24" s="9">
        <v>28.6</v>
      </c>
      <c r="AC24" s="9">
        <v>65</v>
      </c>
      <c r="AD24" s="18" t="s">
        <v>53</v>
      </c>
      <c r="AE24" s="9">
        <f>G24*Q24</f>
        <v>0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66</v>
      </c>
      <c r="B25" s="9" t="s">
        <v>42</v>
      </c>
      <c r="C25" s="9">
        <v>378</v>
      </c>
      <c r="D25" s="9">
        <v>42</v>
      </c>
      <c r="E25" s="9">
        <v>30</v>
      </c>
      <c r="F25" s="9">
        <v>372</v>
      </c>
      <c r="G25" s="7">
        <v>0.2</v>
      </c>
      <c r="H25" s="9">
        <v>90</v>
      </c>
      <c r="I25" s="9">
        <v>1030654104</v>
      </c>
      <c r="J25" s="9"/>
      <c r="K25" s="9"/>
      <c r="L25" s="9">
        <f t="shared" si="2"/>
        <v>30</v>
      </c>
      <c r="M25" s="9"/>
      <c r="N25" s="9"/>
      <c r="O25" s="9">
        <v>80</v>
      </c>
      <c r="P25" s="9">
        <f t="shared" si="3"/>
        <v>6</v>
      </c>
      <c r="Q25" s="4"/>
      <c r="R25" s="4"/>
      <c r="S25" s="9"/>
      <c r="T25" s="9">
        <f t="shared" si="4"/>
        <v>75.333333333333329</v>
      </c>
      <c r="U25" s="9">
        <f t="shared" si="5"/>
        <v>75.333333333333329</v>
      </c>
      <c r="V25" s="9">
        <v>5.4</v>
      </c>
      <c r="W25" s="9">
        <v>11.4</v>
      </c>
      <c r="X25" s="9">
        <v>17.399999999999999</v>
      </c>
      <c r="Y25" s="9">
        <v>4.8</v>
      </c>
      <c r="Z25" s="9">
        <v>13.8</v>
      </c>
      <c r="AA25" s="9">
        <v>23</v>
      </c>
      <c r="AB25" s="9">
        <v>8.6</v>
      </c>
      <c r="AC25" s="9">
        <v>27.8</v>
      </c>
      <c r="AD25" s="18" t="s">
        <v>53</v>
      </c>
      <c r="AE25" s="9">
        <f>G25*Q25</f>
        <v>0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67</v>
      </c>
      <c r="B26" s="9" t="s">
        <v>42</v>
      </c>
      <c r="C26" s="9">
        <v>317</v>
      </c>
      <c r="D26" s="9">
        <v>102</v>
      </c>
      <c r="E26" s="9">
        <v>31</v>
      </c>
      <c r="F26" s="9">
        <v>388</v>
      </c>
      <c r="G26" s="7">
        <v>0.3</v>
      </c>
      <c r="H26" s="9">
        <v>135</v>
      </c>
      <c r="I26" s="9">
        <v>1030686241</v>
      </c>
      <c r="J26" s="9"/>
      <c r="K26" s="9"/>
      <c r="L26" s="9">
        <f t="shared" si="2"/>
        <v>31</v>
      </c>
      <c r="M26" s="9"/>
      <c r="N26" s="9"/>
      <c r="O26" s="9"/>
      <c r="P26" s="9">
        <f t="shared" si="3"/>
        <v>6.2</v>
      </c>
      <c r="Q26" s="4"/>
      <c r="R26" s="4"/>
      <c r="S26" s="9"/>
      <c r="T26" s="9">
        <f t="shared" si="4"/>
        <v>62.58064516129032</v>
      </c>
      <c r="U26" s="9">
        <f t="shared" si="5"/>
        <v>62.58064516129032</v>
      </c>
      <c r="V26" s="9">
        <v>5.2</v>
      </c>
      <c r="W26" s="9">
        <v>1.2</v>
      </c>
      <c r="X26" s="9">
        <v>15.6</v>
      </c>
      <c r="Y26" s="9">
        <v>4</v>
      </c>
      <c r="Z26" s="9">
        <v>4</v>
      </c>
      <c r="AA26" s="9">
        <v>10.6</v>
      </c>
      <c r="AB26" s="9">
        <v>10.199999999999999</v>
      </c>
      <c r="AC26" s="9">
        <v>11.8</v>
      </c>
      <c r="AD26" s="18" t="s">
        <v>53</v>
      </c>
      <c r="AE26" s="9">
        <f>G26*Q26</f>
        <v>0</v>
      </c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13" t="s">
        <v>68</v>
      </c>
      <c r="B27" s="13"/>
      <c r="C27" s="13"/>
      <c r="D27" s="13">
        <v>120</v>
      </c>
      <c r="E27" s="13"/>
      <c r="F27" s="16">
        <v>120</v>
      </c>
      <c r="G27" s="14">
        <v>0</v>
      </c>
      <c r="H27" s="13"/>
      <c r="I27" s="13" t="s">
        <v>69</v>
      </c>
      <c r="J27" s="13" t="s">
        <v>70</v>
      </c>
      <c r="K27" s="13"/>
      <c r="L27" s="13">
        <f t="shared" si="2"/>
        <v>0</v>
      </c>
      <c r="M27" s="13"/>
      <c r="N27" s="13"/>
      <c r="O27" s="13"/>
      <c r="P27" s="13">
        <f t="shared" si="3"/>
        <v>0</v>
      </c>
      <c r="Q27" s="15"/>
      <c r="R27" s="15"/>
      <c r="S27" s="13"/>
      <c r="T27" s="13" t="e">
        <f t="shared" si="4"/>
        <v>#DIV/0!</v>
      </c>
      <c r="U27" s="13" t="e">
        <f t="shared" si="5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/>
      <c r="AE27" s="13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70</v>
      </c>
      <c r="B28" s="9" t="s">
        <v>42</v>
      </c>
      <c r="C28" s="9">
        <v>71</v>
      </c>
      <c r="D28" s="9"/>
      <c r="E28" s="9">
        <v>31</v>
      </c>
      <c r="F28" s="16">
        <f>39+F27</f>
        <v>159</v>
      </c>
      <c r="G28" s="7">
        <v>0.1</v>
      </c>
      <c r="H28" s="9">
        <v>90</v>
      </c>
      <c r="I28" s="9">
        <v>1030650028</v>
      </c>
      <c r="J28" s="9"/>
      <c r="K28" s="9"/>
      <c r="L28" s="9">
        <f t="shared" si="2"/>
        <v>31</v>
      </c>
      <c r="M28" s="9"/>
      <c r="N28" s="9"/>
      <c r="O28" s="9">
        <v>120</v>
      </c>
      <c r="P28" s="9">
        <f t="shared" si="3"/>
        <v>6.2</v>
      </c>
      <c r="Q28" s="4"/>
      <c r="R28" s="4"/>
      <c r="S28" s="9"/>
      <c r="T28" s="9">
        <f t="shared" si="4"/>
        <v>45</v>
      </c>
      <c r="U28" s="9">
        <f t="shared" si="5"/>
        <v>45</v>
      </c>
      <c r="V28" s="9">
        <v>17</v>
      </c>
      <c r="W28" s="9">
        <v>4.5999999999999996</v>
      </c>
      <c r="X28" s="9">
        <v>23.2</v>
      </c>
      <c r="Y28" s="9">
        <v>-0.2</v>
      </c>
      <c r="Z28" s="9">
        <v>19.2</v>
      </c>
      <c r="AA28" s="9">
        <v>10.4</v>
      </c>
      <c r="AB28" s="9">
        <v>0</v>
      </c>
      <c r="AC28" s="9">
        <v>-0.4</v>
      </c>
      <c r="AD28" s="19" t="s">
        <v>79</v>
      </c>
      <c r="AE28" s="9">
        <f t="shared" ref="AE28:AE37" si="8">G28*Q28</f>
        <v>0</v>
      </c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71</v>
      </c>
      <c r="B29" s="9" t="s">
        <v>42</v>
      </c>
      <c r="C29" s="9">
        <v>212</v>
      </c>
      <c r="D29" s="9">
        <v>120</v>
      </c>
      <c r="E29" s="9">
        <v>40</v>
      </c>
      <c r="F29" s="9">
        <v>292</v>
      </c>
      <c r="G29" s="7">
        <v>0.3</v>
      </c>
      <c r="H29" s="9">
        <v>135</v>
      </c>
      <c r="I29" s="9">
        <v>1030657419</v>
      </c>
      <c r="J29" s="9"/>
      <c r="K29" s="9"/>
      <c r="L29" s="9">
        <f t="shared" si="2"/>
        <v>40</v>
      </c>
      <c r="M29" s="9"/>
      <c r="N29" s="9"/>
      <c r="O29" s="9">
        <v>120</v>
      </c>
      <c r="P29" s="9">
        <f t="shared" si="3"/>
        <v>8</v>
      </c>
      <c r="Q29" s="4"/>
      <c r="R29" s="4"/>
      <c r="S29" s="9"/>
      <c r="T29" s="9">
        <f t="shared" si="4"/>
        <v>51.5</v>
      </c>
      <c r="U29" s="9">
        <f t="shared" si="5"/>
        <v>51.5</v>
      </c>
      <c r="V29" s="9">
        <v>9.1999999999999993</v>
      </c>
      <c r="W29" s="9">
        <v>7</v>
      </c>
      <c r="X29" s="9">
        <v>15</v>
      </c>
      <c r="Y29" s="9">
        <v>2.6</v>
      </c>
      <c r="Z29" s="9">
        <v>8.4</v>
      </c>
      <c r="AA29" s="9">
        <v>14</v>
      </c>
      <c r="AB29" s="9">
        <v>4.5999999999999996</v>
      </c>
      <c r="AC29" s="9">
        <v>10.4</v>
      </c>
      <c r="AD29" s="18" t="s">
        <v>53</v>
      </c>
      <c r="AE29" s="9">
        <f t="shared" si="8"/>
        <v>0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72</v>
      </c>
      <c r="B30" s="9" t="s">
        <v>42</v>
      </c>
      <c r="C30" s="9">
        <v>28</v>
      </c>
      <c r="D30" s="9">
        <v>84</v>
      </c>
      <c r="E30" s="9">
        <v>11</v>
      </c>
      <c r="F30" s="9">
        <v>99</v>
      </c>
      <c r="G30" s="7">
        <v>8.5000000000000006E-2</v>
      </c>
      <c r="H30" s="9">
        <v>90</v>
      </c>
      <c r="I30" s="9">
        <v>1030657628</v>
      </c>
      <c r="J30" s="9"/>
      <c r="K30" s="9"/>
      <c r="L30" s="9">
        <f t="shared" si="2"/>
        <v>11</v>
      </c>
      <c r="M30" s="9"/>
      <c r="N30" s="9"/>
      <c r="O30" s="9">
        <v>60</v>
      </c>
      <c r="P30" s="9">
        <f t="shared" si="3"/>
        <v>2.2000000000000002</v>
      </c>
      <c r="Q30" s="4"/>
      <c r="R30" s="4"/>
      <c r="S30" s="9"/>
      <c r="T30" s="9">
        <f t="shared" si="4"/>
        <v>72.272727272727266</v>
      </c>
      <c r="U30" s="9">
        <f t="shared" si="5"/>
        <v>72.272727272727266</v>
      </c>
      <c r="V30" s="9">
        <v>15.8</v>
      </c>
      <c r="W30" s="9">
        <v>6.2</v>
      </c>
      <c r="X30" s="9">
        <v>8.6</v>
      </c>
      <c r="Y30" s="9">
        <v>-0.8</v>
      </c>
      <c r="Z30" s="9">
        <v>12</v>
      </c>
      <c r="AA30" s="9">
        <v>-1.6</v>
      </c>
      <c r="AB30" s="9">
        <v>0</v>
      </c>
      <c r="AC30" s="9">
        <v>-0.4</v>
      </c>
      <c r="AD30" s="19" t="s">
        <v>80</v>
      </c>
      <c r="AE30" s="9">
        <f t="shared" si="8"/>
        <v>0</v>
      </c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73</v>
      </c>
      <c r="B31" s="9" t="s">
        <v>42</v>
      </c>
      <c r="C31" s="9">
        <v>399</v>
      </c>
      <c r="D31" s="9"/>
      <c r="E31" s="9">
        <v>66</v>
      </c>
      <c r="F31" s="9">
        <v>333</v>
      </c>
      <c r="G31" s="7">
        <v>0.3</v>
      </c>
      <c r="H31" s="9">
        <v>135</v>
      </c>
      <c r="I31" s="9">
        <v>1030679319</v>
      </c>
      <c r="J31" s="9"/>
      <c r="K31" s="9"/>
      <c r="L31" s="9">
        <f t="shared" si="2"/>
        <v>66</v>
      </c>
      <c r="M31" s="9"/>
      <c r="N31" s="9"/>
      <c r="O31" s="9"/>
      <c r="P31" s="9">
        <f t="shared" si="3"/>
        <v>13.2</v>
      </c>
      <c r="Q31" s="4"/>
      <c r="R31" s="4"/>
      <c r="S31" s="9"/>
      <c r="T31" s="9">
        <f t="shared" si="4"/>
        <v>25.22727272727273</v>
      </c>
      <c r="U31" s="9">
        <f t="shared" si="5"/>
        <v>25.22727272727273</v>
      </c>
      <c r="V31" s="9">
        <v>10.199999999999999</v>
      </c>
      <c r="W31" s="9">
        <v>8.8000000000000007</v>
      </c>
      <c r="X31" s="9">
        <v>14</v>
      </c>
      <c r="Y31" s="9">
        <v>11.4</v>
      </c>
      <c r="Z31" s="9">
        <v>14.8</v>
      </c>
      <c r="AA31" s="9">
        <v>15.2</v>
      </c>
      <c r="AB31" s="9">
        <v>11.2</v>
      </c>
      <c r="AC31" s="9">
        <v>17.8</v>
      </c>
      <c r="AD31" s="18" t="s">
        <v>53</v>
      </c>
      <c r="AE31" s="9">
        <f t="shared" si="8"/>
        <v>0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74</v>
      </c>
      <c r="B32" s="9" t="s">
        <v>42</v>
      </c>
      <c r="C32" s="9"/>
      <c r="D32" s="9"/>
      <c r="E32" s="9"/>
      <c r="F32" s="9"/>
      <c r="G32" s="7">
        <v>0.18</v>
      </c>
      <c r="H32" s="9">
        <v>150</v>
      </c>
      <c r="I32" s="9">
        <v>1030638204</v>
      </c>
      <c r="J32" s="9"/>
      <c r="K32" s="9"/>
      <c r="L32" s="9">
        <f t="shared" si="2"/>
        <v>0</v>
      </c>
      <c r="M32" s="9"/>
      <c r="N32" s="9"/>
      <c r="O32" s="9"/>
      <c r="P32" s="9">
        <f t="shared" si="3"/>
        <v>0</v>
      </c>
      <c r="Q32" s="4"/>
      <c r="R32" s="4"/>
      <c r="S32" s="9"/>
      <c r="T32" s="9" t="e">
        <f t="shared" si="4"/>
        <v>#DIV/0!</v>
      </c>
      <c r="U32" s="9" t="e">
        <f t="shared" si="5"/>
        <v>#DIV/0!</v>
      </c>
      <c r="V32" s="9">
        <v>-0.4</v>
      </c>
      <c r="W32" s="9">
        <v>-0.6</v>
      </c>
      <c r="X32" s="9">
        <v>43.6</v>
      </c>
      <c r="Y32" s="9">
        <v>21.2</v>
      </c>
      <c r="Z32" s="9">
        <v>25.4</v>
      </c>
      <c r="AA32" s="9">
        <v>44.4</v>
      </c>
      <c r="AB32" s="9">
        <v>18.600000000000001</v>
      </c>
      <c r="AC32" s="9">
        <v>40.799999999999997</v>
      </c>
      <c r="AD32" s="9" t="s">
        <v>75</v>
      </c>
      <c r="AE32" s="9">
        <f t="shared" si="8"/>
        <v>0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76</v>
      </c>
      <c r="B33" s="9" t="s">
        <v>42</v>
      </c>
      <c r="C33" s="9">
        <v>287</v>
      </c>
      <c r="D33" s="9">
        <v>300</v>
      </c>
      <c r="E33" s="9">
        <v>94</v>
      </c>
      <c r="F33" s="9">
        <v>492</v>
      </c>
      <c r="G33" s="7">
        <v>0.25</v>
      </c>
      <c r="H33" s="9">
        <v>120</v>
      </c>
      <c r="I33" s="9">
        <v>1030670844</v>
      </c>
      <c r="J33" s="9"/>
      <c r="K33" s="9"/>
      <c r="L33" s="9">
        <f t="shared" si="2"/>
        <v>94</v>
      </c>
      <c r="M33" s="9"/>
      <c r="N33" s="9"/>
      <c r="O33" s="9">
        <v>120</v>
      </c>
      <c r="P33" s="9">
        <f t="shared" si="3"/>
        <v>18.8</v>
      </c>
      <c r="Q33" s="4"/>
      <c r="R33" s="4"/>
      <c r="S33" s="9"/>
      <c r="T33" s="9">
        <f t="shared" si="4"/>
        <v>32.553191489361701</v>
      </c>
      <c r="U33" s="9">
        <f t="shared" si="5"/>
        <v>32.553191489361701</v>
      </c>
      <c r="V33" s="9">
        <v>19.600000000000001</v>
      </c>
      <c r="W33" s="9">
        <v>14.2</v>
      </c>
      <c r="X33" s="9">
        <v>32.799999999999997</v>
      </c>
      <c r="Y33" s="9">
        <v>15.6</v>
      </c>
      <c r="Z33" s="9">
        <v>17</v>
      </c>
      <c r="AA33" s="9">
        <v>29.2</v>
      </c>
      <c r="AB33" s="9">
        <v>0.6</v>
      </c>
      <c r="AC33" s="9">
        <v>21.4</v>
      </c>
      <c r="AD33" s="18" t="s">
        <v>53</v>
      </c>
      <c r="AE33" s="9">
        <f t="shared" si="8"/>
        <v>0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45</v>
      </c>
      <c r="B34" s="9" t="s">
        <v>50</v>
      </c>
      <c r="C34" s="9">
        <v>108.617</v>
      </c>
      <c r="D34" s="9">
        <v>59.904000000000003</v>
      </c>
      <c r="E34" s="16">
        <f>64.632+E10</f>
        <v>91.290999999999997</v>
      </c>
      <c r="F34" s="16">
        <f>86.579+F10</f>
        <v>58.684999999999995</v>
      </c>
      <c r="G34" s="7">
        <v>1</v>
      </c>
      <c r="H34" s="9">
        <v>35</v>
      </c>
      <c r="I34" s="9">
        <v>1030228316</v>
      </c>
      <c r="J34" s="9"/>
      <c r="K34" s="9"/>
      <c r="L34" s="9">
        <f t="shared" si="2"/>
        <v>91.290999999999997</v>
      </c>
      <c r="M34" s="9"/>
      <c r="N34" s="9"/>
      <c r="O34" s="9"/>
      <c r="P34" s="9">
        <f t="shared" si="3"/>
        <v>18.258199999999999</v>
      </c>
      <c r="Q34" s="4">
        <f>16*P34-O34-F34</f>
        <v>233.44619999999998</v>
      </c>
      <c r="R34" s="4"/>
      <c r="S34" s="9"/>
      <c r="T34" s="9">
        <f t="shared" si="4"/>
        <v>16</v>
      </c>
      <c r="U34" s="9">
        <f t="shared" si="5"/>
        <v>3.2141722623259685</v>
      </c>
      <c r="V34" s="9">
        <v>12.2662</v>
      </c>
      <c r="W34" s="9">
        <v>8.3604000000000003</v>
      </c>
      <c r="X34" s="9">
        <v>12.2698</v>
      </c>
      <c r="Y34" s="9">
        <v>6.3708</v>
      </c>
      <c r="Z34" s="9">
        <v>18.630400000000002</v>
      </c>
      <c r="AA34" s="9">
        <v>23.451599999999999</v>
      </c>
      <c r="AB34" s="9">
        <v>0.95619999999999994</v>
      </c>
      <c r="AC34" s="9">
        <v>17.914200000000001</v>
      </c>
      <c r="AD34" s="9"/>
      <c r="AE34" s="9">
        <f t="shared" si="8"/>
        <v>233.44619999999998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47</v>
      </c>
      <c r="B35" s="9" t="s">
        <v>42</v>
      </c>
      <c r="C35" s="9">
        <v>866</v>
      </c>
      <c r="D35" s="9">
        <v>200</v>
      </c>
      <c r="E35" s="16">
        <f>89+E11</f>
        <v>118</v>
      </c>
      <c r="F35" s="16">
        <f>943+F11</f>
        <v>879</v>
      </c>
      <c r="G35" s="7">
        <v>0.4</v>
      </c>
      <c r="H35" s="9">
        <v>41</v>
      </c>
      <c r="I35" s="9">
        <v>1030234120</v>
      </c>
      <c r="J35" s="9"/>
      <c r="K35" s="9"/>
      <c r="L35" s="9">
        <f t="shared" si="2"/>
        <v>118</v>
      </c>
      <c r="M35" s="9"/>
      <c r="N35" s="9"/>
      <c r="O35" s="9">
        <v>100</v>
      </c>
      <c r="P35" s="9">
        <f t="shared" si="3"/>
        <v>23.6</v>
      </c>
      <c r="Q35" s="4"/>
      <c r="R35" s="4"/>
      <c r="S35" s="9"/>
      <c r="T35" s="9">
        <f t="shared" si="4"/>
        <v>41.483050847457626</v>
      </c>
      <c r="U35" s="9">
        <f t="shared" si="5"/>
        <v>41.483050847457626</v>
      </c>
      <c r="V35" s="9">
        <v>41</v>
      </c>
      <c r="W35" s="9">
        <v>41</v>
      </c>
      <c r="X35" s="9">
        <v>50.6</v>
      </c>
      <c r="Y35" s="9">
        <v>16</v>
      </c>
      <c r="Z35" s="9">
        <v>67</v>
      </c>
      <c r="AA35" s="9">
        <v>103.4</v>
      </c>
      <c r="AB35" s="9">
        <v>0</v>
      </c>
      <c r="AC35" s="9">
        <v>84.2</v>
      </c>
      <c r="AD35" s="18" t="s">
        <v>53</v>
      </c>
      <c r="AE35" s="9">
        <f t="shared" si="8"/>
        <v>0</v>
      </c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49</v>
      </c>
      <c r="B36" s="9" t="s">
        <v>42</v>
      </c>
      <c r="C36" s="9">
        <v>172</v>
      </c>
      <c r="D36" s="9">
        <v>200</v>
      </c>
      <c r="E36" s="16">
        <f>42+E12</f>
        <v>54</v>
      </c>
      <c r="F36" s="16">
        <f>289+F12</f>
        <v>237</v>
      </c>
      <c r="G36" s="7">
        <v>0.45</v>
      </c>
      <c r="H36" s="9">
        <v>31</v>
      </c>
      <c r="I36" s="9">
        <v>1030228620</v>
      </c>
      <c r="J36" s="9"/>
      <c r="K36" s="9"/>
      <c r="L36" s="9">
        <f t="shared" si="2"/>
        <v>54</v>
      </c>
      <c r="M36" s="9"/>
      <c r="N36" s="9"/>
      <c r="O36" s="9">
        <v>120</v>
      </c>
      <c r="P36" s="9">
        <f t="shared" si="3"/>
        <v>10.8</v>
      </c>
      <c r="Q36" s="4"/>
      <c r="R36" s="4"/>
      <c r="S36" s="9"/>
      <c r="T36" s="9">
        <f t="shared" si="4"/>
        <v>33.05555555555555</v>
      </c>
      <c r="U36" s="9">
        <f t="shared" si="5"/>
        <v>33.05555555555555</v>
      </c>
      <c r="V36" s="9">
        <v>41.6</v>
      </c>
      <c r="W36" s="9">
        <v>13</v>
      </c>
      <c r="X36" s="9">
        <v>42.4</v>
      </c>
      <c r="Y36" s="9">
        <v>9.8000000000000007</v>
      </c>
      <c r="Z36" s="9">
        <v>50.2</v>
      </c>
      <c r="AA36" s="9">
        <v>58.2</v>
      </c>
      <c r="AB36" s="9">
        <v>0</v>
      </c>
      <c r="AC36" s="9">
        <v>58.8</v>
      </c>
      <c r="AD36" s="17" t="s">
        <v>58</v>
      </c>
      <c r="AE36" s="9">
        <f t="shared" si="8"/>
        <v>0</v>
      </c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77</v>
      </c>
      <c r="B37" s="9" t="s">
        <v>42</v>
      </c>
      <c r="C37" s="9">
        <v>69</v>
      </c>
      <c r="D37" s="9">
        <v>300</v>
      </c>
      <c r="E37" s="9">
        <v>62</v>
      </c>
      <c r="F37" s="9">
        <v>302</v>
      </c>
      <c r="G37" s="7">
        <v>0.45</v>
      </c>
      <c r="H37" s="9">
        <v>30</v>
      </c>
      <c r="I37" s="9">
        <v>1030212603</v>
      </c>
      <c r="J37" s="9"/>
      <c r="K37" s="9"/>
      <c r="L37" s="9">
        <f t="shared" si="2"/>
        <v>62</v>
      </c>
      <c r="M37" s="9"/>
      <c r="N37" s="9"/>
      <c r="O37" s="9">
        <v>200</v>
      </c>
      <c r="P37" s="9">
        <f t="shared" si="3"/>
        <v>12.4</v>
      </c>
      <c r="Q37" s="4"/>
      <c r="R37" s="4"/>
      <c r="S37" s="9"/>
      <c r="T37" s="9">
        <f t="shared" si="4"/>
        <v>40.483870967741936</v>
      </c>
      <c r="U37" s="9">
        <f t="shared" si="5"/>
        <v>40.483870967741936</v>
      </c>
      <c r="V37" s="9">
        <v>51.2</v>
      </c>
      <c r="W37" s="9">
        <v>1.4</v>
      </c>
      <c r="X37" s="9">
        <v>52.2</v>
      </c>
      <c r="Y37" s="9">
        <v>-2.4</v>
      </c>
      <c r="Z37" s="9">
        <v>45.8</v>
      </c>
      <c r="AA37" s="9">
        <v>72</v>
      </c>
      <c r="AB37" s="9">
        <v>-0.6</v>
      </c>
      <c r="AC37" s="9">
        <v>44.8</v>
      </c>
      <c r="AD37" s="9"/>
      <c r="AE37" s="9">
        <f t="shared" si="8"/>
        <v>0</v>
      </c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</sheetData>
  <autoFilter ref="A3:AE3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2025-10-30T15:28:40Z</dcterms:created>
  <dcterms:modified xsi:type="dcterms:W3CDTF">2025-10-30T15:38:50Z</dcterms:modified>
</cp:coreProperties>
</file>