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3539A9D4-4959-4C32-B7EB-05EB897789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Y268" i="1"/>
  <c r="X268" i="1"/>
  <c r="Z267" i="1"/>
  <c r="X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Y262" i="1" s="1"/>
  <c r="P260" i="1"/>
  <c r="BP259" i="1"/>
  <c r="BO259" i="1"/>
  <c r="BN259" i="1"/>
  <c r="BM259" i="1"/>
  <c r="Z259" i="1"/>
  <c r="Z261" i="1" s="1"/>
  <c r="Y259" i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5" i="1"/>
  <c r="Z214" i="1"/>
  <c r="X214" i="1"/>
  <c r="BO213" i="1"/>
  <c r="BM213" i="1"/>
  <c r="Z213" i="1"/>
  <c r="Y213" i="1"/>
  <c r="Y215" i="1" s="1"/>
  <c r="P213" i="1"/>
  <c r="Y210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Y197" i="1" s="1"/>
  <c r="P195" i="1"/>
  <c r="BP194" i="1"/>
  <c r="BO194" i="1"/>
  <c r="BN194" i="1"/>
  <c r="BM194" i="1"/>
  <c r="Z194" i="1"/>
  <c r="Z196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8" i="1" s="1"/>
  <c r="P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8" i="1" s="1"/>
  <c r="P91" i="1"/>
  <c r="BP90" i="1"/>
  <c r="BO90" i="1"/>
  <c r="BN90" i="1"/>
  <c r="BM90" i="1"/>
  <c r="Z90" i="1"/>
  <c r="Z97" i="1" s="1"/>
  <c r="Y90" i="1"/>
  <c r="Y97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5" i="1"/>
  <c r="BN28" i="1"/>
  <c r="BP28" i="1"/>
  <c r="Y31" i="1"/>
  <c r="Y285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4" i="1"/>
  <c r="BN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57" i="1"/>
  <c r="Y261" i="1"/>
  <c r="Y267" i="1"/>
  <c r="BP264" i="1"/>
  <c r="BN264" i="1"/>
  <c r="BP266" i="1"/>
  <c r="BN266" i="1"/>
  <c r="H9" i="1"/>
  <c r="Z290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A298" i="1" l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<sst xmlns="http://schemas.openxmlformats.org/spreadsheetml/2006/main" count="1281" uniqueCount="412">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</sst>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8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03"/>
      <c r="F1" s="303"/>
      <c r="G1" s="12" t="s">
        <v>1</v>
      </c>
      <c r="H1" s="332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6" t="s">
        <v>8</v>
      </c>
      <c r="B5" s="357"/>
      <c r="C5" s="358"/>
      <c r="D5" s="334"/>
      <c r="E5" s="335"/>
      <c r="F5" s="451" t="s">
        <v>9</v>
      </c>
      <c r="G5" s="358"/>
      <c r="H5" s="334"/>
      <c r="I5" s="417"/>
      <c r="J5" s="417"/>
      <c r="K5" s="417"/>
      <c r="L5" s="417"/>
      <c r="M5" s="335"/>
      <c r="N5" s="61"/>
      <c r="P5" s="24" t="s">
        <v>10</v>
      </c>
      <c r="Q5" s="457">
        <v>45922</v>
      </c>
      <c r="R5" s="355"/>
      <c r="T5" s="386" t="s">
        <v>11</v>
      </c>
      <c r="U5" s="282"/>
      <c r="V5" s="387" t="s">
        <v>12</v>
      </c>
      <c r="W5" s="355"/>
      <c r="AB5" s="51"/>
      <c r="AC5" s="51"/>
      <c r="AD5" s="51"/>
      <c r="AE5" s="51"/>
    </row>
    <row r="6" spans="1:32" s="270" customFormat="1" ht="24" customHeight="1" x14ac:dyDescent="0.2">
      <c r="A6" s="356" t="s">
        <v>13</v>
      </c>
      <c r="B6" s="357"/>
      <c r="C6" s="358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5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62">
        <v>0.41666666666666669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8"/>
      <c r="E9" s="297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2"/>
      <c r="R9" s="353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8"/>
      <c r="E10" s="297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0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4"/>
      <c r="R11" s="355"/>
      <c r="U11" s="24" t="s">
        <v>27</v>
      </c>
      <c r="V11" s="430" t="s">
        <v>28</v>
      </c>
      <c r="W11" s="353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8"/>
      <c r="N12" s="65"/>
      <c r="P12" s="24" t="s">
        <v>30</v>
      </c>
      <c r="Q12" s="362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8"/>
      <c r="N13" s="65"/>
      <c r="O13" s="26"/>
      <c r="P13" s="26" t="s">
        <v>32</v>
      </c>
      <c r="Q13" s="430"/>
      <c r="R13" s="3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5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8"/>
      <c r="N15" s="66"/>
      <c r="P15" s="374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5"/>
      <c r="Q16" s="375"/>
      <c r="R16" s="375"/>
      <c r="S16" s="375"/>
      <c r="T16" s="3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5" t="s">
        <v>38</v>
      </c>
      <c r="D17" s="308" t="s">
        <v>39</v>
      </c>
      <c r="E17" s="34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0"/>
      <c r="R17" s="340"/>
      <c r="S17" s="340"/>
      <c r="T17" s="341"/>
      <c r="U17" s="463" t="s">
        <v>51</v>
      </c>
      <c r="V17" s="358"/>
      <c r="W17" s="308" t="s">
        <v>52</v>
      </c>
      <c r="X17" s="308" t="s">
        <v>53</v>
      </c>
      <c r="Y17" s="464" t="s">
        <v>54</v>
      </c>
      <c r="Z17" s="415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2"/>
      <c r="E18" s="34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2"/>
      <c r="Q18" s="343"/>
      <c r="R18" s="343"/>
      <c r="S18" s="343"/>
      <c r="T18" s="344"/>
      <c r="U18" s="70" t="s">
        <v>61</v>
      </c>
      <c r="V18" s="70" t="s">
        <v>62</v>
      </c>
      <c r="W18" s="309"/>
      <c r="X18" s="309"/>
      <c r="Y18" s="465"/>
      <c r="Z18" s="416"/>
      <c r="AA18" s="402"/>
      <c r="AB18" s="402"/>
      <c r="AC18" s="402"/>
      <c r="AD18" s="448"/>
      <c r="AE18" s="449"/>
      <c r="AF18" s="450"/>
      <c r="AG18" s="69"/>
      <c r="BD18" s="68"/>
    </row>
    <row r="19" spans="1:68" ht="27.75" customHeight="1" x14ac:dyDescent="0.2">
      <c r="A19" s="328" t="s">
        <v>63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8" t="s">
        <v>75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84</v>
      </c>
      <c r="Y28" s="27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126</v>
      </c>
      <c r="Y29" s="277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210</v>
      </c>
      <c r="Y30" s="278">
        <f>IFERROR(SUM(Y28:Y29),"0")</f>
        <v>210</v>
      </c>
      <c r="Z30" s="278">
        <f>IFERROR(IF(Z28="",0,Z28),"0")+IFERROR(IF(Z29="",0,Z29),"0")</f>
        <v>1.9761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315</v>
      </c>
      <c r="Y31" s="278">
        <f>IFERROR(SUMPRODUCT(Y28:Y29*H28:H29),"0")</f>
        <v>315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24</v>
      </c>
      <c r="Y34" s="277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108</v>
      </c>
      <c r="Y35" s="277">
        <f>IFERROR(IF(X35="","",X35),"")</f>
        <v>108</v>
      </c>
      <c r="Z35" s="36">
        <f>IFERROR(IF(X35="","",X35*0.0155),"")</f>
        <v>1.6739999999999999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633.96</v>
      </c>
      <c r="BN35" s="67">
        <f>IFERROR(Y35*I35,"0")</f>
        <v>633.96</v>
      </c>
      <c r="BO35" s="67">
        <f>IFERROR(X35/J35,"0")</f>
        <v>1.2857142857142858</v>
      </c>
      <c r="BP35" s="67">
        <f>IFERROR(Y35/J35,"0")</f>
        <v>1.2857142857142858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132</v>
      </c>
      <c r="Y37" s="278">
        <f>IFERROR(SUM(Y34:Y36),"0")</f>
        <v>132</v>
      </c>
      <c r="Z37" s="278">
        <f>IFERROR(IF(Z34="",0,Z34),"0")+IFERROR(IF(Z35="",0,Z35),"0")+IFERROR(IF(Z36="",0,Z36),"0")</f>
        <v>2.0459999999999998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739.19999999999993</v>
      </c>
      <c r="Y38" s="278">
        <f>IFERROR(SUMPRODUCT(Y34:Y36*H34:H36),"0")</f>
        <v>739.19999999999993</v>
      </c>
      <c r="Z38" s="37"/>
      <c r="AA38" s="279"/>
      <c r="AB38" s="279"/>
      <c r="AC38" s="279"/>
    </row>
    <row r="39" spans="1:68" ht="16.5" customHeight="1" x14ac:dyDescent="0.25">
      <c r="A39" s="314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12</v>
      </c>
      <c r="Y43" s="27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24</v>
      </c>
      <c r="Y44" s="277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36</v>
      </c>
      <c r="Y45" s="278">
        <f>IFERROR(SUM(Y41:Y44),"0")</f>
        <v>36</v>
      </c>
      <c r="Z45" s="278">
        <f>IFERROR(IF(Z41="",0,Z41),"0")+IFERROR(IF(Z42="",0,Z42),"0")+IFERROR(IF(Z43="",0,Z43),"0")+IFERROR(IF(Z44="",0,Z44),"0")</f>
        <v>0.55800000000000005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244.8</v>
      </c>
      <c r="Y46" s="278">
        <f>IFERROR(SUMPRODUCT(Y41:Y44*H41:H44),"0")</f>
        <v>244.8</v>
      </c>
      <c r="Z46" s="37"/>
      <c r="AA46" s="279"/>
      <c r="AB46" s="279"/>
      <c r="AC46" s="279"/>
    </row>
    <row r="47" spans="1:68" ht="16.5" customHeight="1" x14ac:dyDescent="0.25">
      <c r="A47" s="314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customHeight="1" x14ac:dyDescent="0.25">
      <c r="A71" s="314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0</v>
      </c>
      <c r="Y74" s="277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0</v>
      </c>
      <c r="Y75" s="278">
        <f>IFERROR(SUM(Y73:Y74),"0")</f>
        <v>0</v>
      </c>
      <c r="Z75" s="278">
        <f>IFERROR(IF(Z73="",0,Z73),"0")+IFERROR(IF(Z74="",0,Z74),"0")</f>
        <v>0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0</v>
      </c>
      <c r="Y76" s="278">
        <f>IFERROR(SUMPRODUCT(Y73:Y74*H73:H74),"0")</f>
        <v>0</v>
      </c>
      <c r="Z76" s="37"/>
      <c r="AA76" s="279"/>
      <c r="AB76" s="279"/>
      <c r="AC76" s="279"/>
    </row>
    <row r="77" spans="1:68" ht="16.5" customHeight="1" x14ac:dyDescent="0.25">
      <c r="A77" s="314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customHeight="1" x14ac:dyDescent="0.25">
      <c r="A82" s="314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154</v>
      </c>
      <c r="Y84" s="277">
        <f>IFERROR(IF(X84="","",X84),"")</f>
        <v>154</v>
      </c>
      <c r="Z84" s="36">
        <f>IFERROR(IF(X84="","",X84*0.01788),"")</f>
        <v>2.75352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662.75440000000003</v>
      </c>
      <c r="BN84" s="67">
        <f>IFERROR(Y84*I84,"0")</f>
        <v>662.75440000000003</v>
      </c>
      <c r="BO84" s="67">
        <f>IFERROR(X84/J84,"0")</f>
        <v>2.2000000000000002</v>
      </c>
      <c r="BP84" s="67">
        <f>IFERROR(Y84/J84,"0")</f>
        <v>2.2000000000000002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112</v>
      </c>
      <c r="Y85" s="277">
        <f>IFERROR(IF(X85="","",X85),"")</f>
        <v>112</v>
      </c>
      <c r="Z85" s="36">
        <f>IFERROR(IF(X85="","",X85*0.01788),"")</f>
        <v>2.0025599999999999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482.00320000000005</v>
      </c>
      <c r="BN85" s="67">
        <f>IFERROR(Y85*I85,"0")</f>
        <v>482.00320000000005</v>
      </c>
      <c r="BO85" s="67">
        <f>IFERROR(X85/J85,"0")</f>
        <v>1.6</v>
      </c>
      <c r="BP85" s="67">
        <f>IFERROR(Y85/J85,"0")</f>
        <v>1.6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266</v>
      </c>
      <c r="Y86" s="278">
        <f>IFERROR(SUM(Y84:Y85),"0")</f>
        <v>266</v>
      </c>
      <c r="Z86" s="278">
        <f>IFERROR(IF(Z84="",0,Z84),"0")+IFERROR(IF(Z85="",0,Z85),"0")</f>
        <v>4.7560799999999999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957.59999999999991</v>
      </c>
      <c r="Y87" s="278">
        <f>IFERROR(SUMPRODUCT(Y84:Y85*H84:H85),"0")</f>
        <v>957.59999999999991</v>
      </c>
      <c r="Z87" s="37"/>
      <c r="AA87" s="279"/>
      <c r="AB87" s="279"/>
      <c r="AC87" s="279"/>
    </row>
    <row r="88" spans="1:68" ht="16.5" customHeight="1" x14ac:dyDescent="0.25">
      <c r="A88" s="314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42</v>
      </c>
      <c r="Y90" s="277">
        <f t="shared" ref="Y90:Y96" si="0">IFERROR(IF(X90="","",X90),"")</f>
        <v>42</v>
      </c>
      <c r="Z90" s="36">
        <f t="shared" ref="Z90:Z96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150.5112</v>
      </c>
      <c r="BN90" s="67">
        <f t="shared" ref="BN90:BN96" si="3">IFERROR(Y90*I90,"0")</f>
        <v>150.5112</v>
      </c>
      <c r="BO90" s="67">
        <f t="shared" ref="BO90:BO96" si="4">IFERROR(X90/J90,"0")</f>
        <v>0.6</v>
      </c>
      <c r="BP90" s="67">
        <f t="shared" ref="BP90:BP96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294</v>
      </c>
      <c r="Y91" s="277">
        <f t="shared" si="0"/>
        <v>294</v>
      </c>
      <c r="Z91" s="36">
        <f t="shared" si="1"/>
        <v>5.2567199999999996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1053.5784000000001</v>
      </c>
      <c r="BN91" s="67">
        <f t="shared" si="3"/>
        <v>1053.5784000000001</v>
      </c>
      <c r="BO91" s="67">
        <f t="shared" si="4"/>
        <v>4.2</v>
      </c>
      <c r="BP91" s="67">
        <f t="shared" si="5"/>
        <v>4.2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28</v>
      </c>
      <c r="Y92" s="277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112</v>
      </c>
      <c r="Y93" s="277">
        <f t="shared" si="0"/>
        <v>112</v>
      </c>
      <c r="Z93" s="36">
        <f t="shared" si="1"/>
        <v>2.0025599999999999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401.36320000000001</v>
      </c>
      <c r="BN93" s="67">
        <f t="shared" si="3"/>
        <v>401.36320000000001</v>
      </c>
      <c r="BO93" s="67">
        <f t="shared" si="4"/>
        <v>1.6</v>
      </c>
      <c r="BP93" s="67">
        <f t="shared" si="5"/>
        <v>1.6</v>
      </c>
    </row>
    <row r="94" spans="1:68" ht="27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3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42</v>
      </c>
      <c r="Y95" s="277">
        <f t="shared" si="0"/>
        <v>42</v>
      </c>
      <c r="Z95" s="36">
        <f t="shared" si="1"/>
        <v>0.75095999999999996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186.84960000000001</v>
      </c>
      <c r="BN95" s="67">
        <f t="shared" si="3"/>
        <v>186.84960000000001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28</v>
      </c>
      <c r="Y96" s="277">
        <f t="shared" si="0"/>
        <v>28</v>
      </c>
      <c r="Z96" s="36">
        <f t="shared" si="1"/>
        <v>0.50063999999999997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546</v>
      </c>
      <c r="Y97" s="278">
        <f>IFERROR(SUM(Y90:Y96),"0")</f>
        <v>546</v>
      </c>
      <c r="Z97" s="278">
        <f>IFERROR(IF(Z90="",0,Z90),"0")+IFERROR(IF(Z91="",0,Z91),"0")+IFERROR(IF(Z92="",0,Z92),"0")+IFERROR(IF(Z93="",0,Z93),"0")+IFERROR(IF(Z94="",0,Z94),"0")+IFERROR(IF(Z95="",0,Z95),"0")+IFERROR(IF(Z96="",0,Z96),"0")</f>
        <v>9.76248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1649.7599999999998</v>
      </c>
      <c r="Y98" s="278">
        <f>IFERROR(SUMPRODUCT(Y90:Y96*H90:H96),"0")</f>
        <v>1649.7599999999998</v>
      </c>
      <c r="Z98" s="37"/>
      <c r="AA98" s="279"/>
      <c r="AB98" s="279"/>
      <c r="AC98" s="279"/>
    </row>
    <row r="99" spans="1:68" ht="16.5" customHeight="1" x14ac:dyDescent="0.25">
      <c r="A99" s="314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0</v>
      </c>
      <c r="Y102" s="277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7"/>
      <c r="AA104" s="279"/>
      <c r="AB104" s="279"/>
      <c r="AC104" s="279"/>
    </row>
    <row r="105" spans="1:68" ht="16.5" customHeight="1" x14ac:dyDescent="0.25">
      <c r="A105" s="314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24</v>
      </c>
      <c r="Y108" s="277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72</v>
      </c>
      <c r="Y109" s="277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24</v>
      </c>
      <c r="Y110" s="277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161.2704</v>
      </c>
      <c r="BN110" s="67">
        <f>IFERROR(Y110*I110,"0")</f>
        <v>161.2704</v>
      </c>
      <c r="BO110" s="67">
        <f>IFERROR(X110/J110,"0")</f>
        <v>0.2857142857142857</v>
      </c>
      <c r="BP110" s="67">
        <f>IFERROR(Y110/J110,"0")</f>
        <v>0.2857142857142857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120</v>
      </c>
      <c r="Y111" s="277">
        <f>IFERROR(IF(X111="","",X111),"")</f>
        <v>120</v>
      </c>
      <c r="Z111" s="36">
        <f>IFERROR(IF(X111="","",X111*0.0155),"")</f>
        <v>1.8599999999999999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876</v>
      </c>
      <c r="BN111" s="67">
        <f>IFERROR(Y111*I111,"0")</f>
        <v>876</v>
      </c>
      <c r="BO111" s="67">
        <f>IFERROR(X111/J111,"0")</f>
        <v>1.4285714285714286</v>
      </c>
      <c r="BP111" s="67">
        <f>IFERROR(Y111/J111,"0")</f>
        <v>1.4285714285714286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240</v>
      </c>
      <c r="Y112" s="278">
        <f>IFERROR(SUM(Y107:Y111),"0")</f>
        <v>240</v>
      </c>
      <c r="Z112" s="278">
        <f>IFERROR(IF(Z107="",0,Z107),"0")+IFERROR(IF(Z108="",0,Z108),"0")+IFERROR(IF(Z109="",0,Z109),"0")+IFERROR(IF(Z110="",0,Z110),"0")+IFERROR(IF(Z111="",0,Z111),"0")</f>
        <v>3.7199999999999998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1651.2</v>
      </c>
      <c r="Y113" s="278">
        <f>IFERROR(SUMPRODUCT(Y107:Y111*H107:H111),"0")</f>
        <v>1651.2</v>
      </c>
      <c r="Z113" s="37"/>
      <c r="AA113" s="279"/>
      <c r="AB113" s="279"/>
      <c r="AC113" s="279"/>
    </row>
    <row r="114" spans="1:68" ht="14.25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3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customHeight="1" x14ac:dyDescent="0.25">
      <c r="A122" s="314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126</v>
      </c>
      <c r="Y124" s="277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350</v>
      </c>
      <c r="Y125" s="277">
        <f>IFERROR(IF(X125="","",X125),"")</f>
        <v>350</v>
      </c>
      <c r="Z125" s="36">
        <f>IFERROR(IF(X125="","",X125*0.01788),"")</f>
        <v>6.258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1296.26</v>
      </c>
      <c r="BN125" s="67">
        <f>IFERROR(Y125*I125,"0")</f>
        <v>1296.26</v>
      </c>
      <c r="BO125" s="67">
        <f>IFERROR(X125/J125,"0")</f>
        <v>5</v>
      </c>
      <c r="BP125" s="67">
        <f>IFERROR(Y125/J125,"0")</f>
        <v>5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476</v>
      </c>
      <c r="Y126" s="278">
        <f>IFERROR(SUM(Y124:Y125),"0")</f>
        <v>476</v>
      </c>
      <c r="Z126" s="278">
        <f>IFERROR(IF(Z124="",0,Z124),"0")+IFERROR(IF(Z125="",0,Z125),"0")</f>
        <v>8.5108800000000002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1428</v>
      </c>
      <c r="Y127" s="278">
        <f>IFERROR(SUMPRODUCT(Y124:Y125*H124:H125),"0")</f>
        <v>1428</v>
      </c>
      <c r="Z127" s="37"/>
      <c r="AA127" s="279"/>
      <c r="AB127" s="279"/>
      <c r="AC127" s="279"/>
    </row>
    <row r="128" spans="1:68" ht="16.5" customHeight="1" x14ac:dyDescent="0.25">
      <c r="A128" s="314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154</v>
      </c>
      <c r="Y131" s="277">
        <f>IFERROR(IF(X131="","",X131),"")</f>
        <v>154</v>
      </c>
      <c r="Z131" s="36">
        <f>IFERROR(IF(X131="","",X131*0.01788),"")</f>
        <v>2.75352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570.35439999999994</v>
      </c>
      <c r="BN131" s="67">
        <f>IFERROR(Y131*I131,"0")</f>
        <v>570.35439999999994</v>
      </c>
      <c r="BO131" s="67">
        <f>IFERROR(X131/J131,"0")</f>
        <v>2.2000000000000002</v>
      </c>
      <c r="BP131" s="67">
        <f>IFERROR(Y131/J131,"0")</f>
        <v>2.2000000000000002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154</v>
      </c>
      <c r="Y132" s="278">
        <f>IFERROR(SUM(Y130:Y131),"0")</f>
        <v>154</v>
      </c>
      <c r="Z132" s="278">
        <f>IFERROR(IF(Z130="",0,Z130),"0")+IFERROR(IF(Z131="",0,Z131),"0")</f>
        <v>2.75352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462</v>
      </c>
      <c r="Y133" s="278">
        <f>IFERROR(SUMPRODUCT(Y130:Y131*H130:H131),"0")</f>
        <v>462</v>
      </c>
      <c r="Z133" s="37"/>
      <c r="AA133" s="279"/>
      <c r="AB133" s="279"/>
      <c r="AC133" s="279"/>
    </row>
    <row r="134" spans="1:68" ht="16.5" customHeight="1" x14ac:dyDescent="0.25">
      <c r="A134" s="314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406</v>
      </c>
      <c r="Y136" s="277">
        <f>IFERROR(IF(X136="","",X136),"")</f>
        <v>406</v>
      </c>
      <c r="Z136" s="36">
        <f>IFERROR(IF(X136="","",X136*0.01788),"")</f>
        <v>7.2592800000000004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1088.0800000000002</v>
      </c>
      <c r="BN136" s="67">
        <f>IFERROR(Y136*I136,"0")</f>
        <v>1088.0800000000002</v>
      </c>
      <c r="BO136" s="67">
        <f>IFERROR(X136/J136,"0")</f>
        <v>5.8</v>
      </c>
      <c r="BP136" s="67">
        <f>IFERROR(Y136/J136,"0")</f>
        <v>5.8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6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0</v>
      </c>
      <c r="Y137" s="277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406</v>
      </c>
      <c r="Y138" s="278">
        <f>IFERROR(SUM(Y136:Y137),"0")</f>
        <v>406</v>
      </c>
      <c r="Z138" s="278">
        <f>IFERROR(IF(Z136="",0,Z136),"0")+IFERROR(IF(Z137="",0,Z137),"0")</f>
        <v>7.2592800000000004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974.4</v>
      </c>
      <c r="Y139" s="278">
        <f>IFERROR(SUMPRODUCT(Y136:Y137*H136:H137),"0")</f>
        <v>974.4</v>
      </c>
      <c r="Z139" s="37"/>
      <c r="AA139" s="279"/>
      <c r="AB139" s="279"/>
      <c r="AC139" s="279"/>
    </row>
    <row r="140" spans="1:68" ht="16.5" customHeight="1" x14ac:dyDescent="0.25">
      <c r="A140" s="314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5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customHeight="1" x14ac:dyDescent="0.25">
      <c r="A145" s="314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customHeight="1" x14ac:dyDescent="0.2">
      <c r="A160" s="328" t="s">
        <v>231</v>
      </c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  <c r="AA160" s="48"/>
      <c r="AB160" s="48"/>
      <c r="AC160" s="48"/>
    </row>
    <row r="161" spans="1:68" ht="16.5" customHeight="1" x14ac:dyDescent="0.25">
      <c r="A161" s="314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5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0</v>
      </c>
      <c r="Y164" s="27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7"/>
      <c r="AA166" s="279"/>
      <c r="AB166" s="279"/>
      <c r="AC166" s="279"/>
    </row>
    <row r="167" spans="1:68" ht="27.75" customHeight="1" x14ac:dyDescent="0.2">
      <c r="A167" s="328" t="s">
        <v>240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48"/>
      <c r="AB167" s="48"/>
      <c r="AC167" s="48"/>
    </row>
    <row r="168" spans="1:68" ht="16.5" customHeight="1" x14ac:dyDescent="0.25">
      <c r="A168" s="314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0</v>
      </c>
      <c r="Y170" s="277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0</v>
      </c>
      <c r="Y171" s="277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0</v>
      </c>
      <c r="Y172" s="277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0</v>
      </c>
      <c r="Y173" s="278">
        <f>IFERROR(SUM(Y170:Y172),"0")</f>
        <v>0</v>
      </c>
      <c r="Z173" s="278">
        <f>IFERROR(IF(Z170="",0,Z170),"0")+IFERROR(IF(Z171="",0,Z171),"0")+IFERROR(IF(Z172="",0,Z172),"0")</f>
        <v>0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0</v>
      </c>
      <c r="Y174" s="278">
        <f>IFERROR(SUMPRODUCT(Y170:Y172*H170:H172),"0")</f>
        <v>0</v>
      </c>
      <c r="Z174" s="37"/>
      <c r="AA174" s="279"/>
      <c r="AB174" s="279"/>
      <c r="AC174" s="279"/>
    </row>
    <row r="175" spans="1:68" ht="14.25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2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8" t="s">
        <v>259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48"/>
      <c r="AB179" s="48"/>
      <c r="AC179" s="48"/>
    </row>
    <row r="180" spans="1:68" ht="16.5" customHeight="1" x14ac:dyDescent="0.25">
      <c r="A180" s="314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0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customHeight="1" x14ac:dyDescent="0.25">
      <c r="A192" s="314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customHeight="1" x14ac:dyDescent="0.25">
      <c r="A198" s="314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customHeight="1" x14ac:dyDescent="0.25">
      <c r="A206" s="314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73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customHeight="1" x14ac:dyDescent="0.25">
      <c r="A211" s="314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customHeight="1" x14ac:dyDescent="0.25">
      <c r="A222" s="314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8" t="s">
        <v>316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48"/>
      <c r="AB228" s="48"/>
      <c r="AC228" s="48"/>
    </row>
    <row r="229" spans="1:68" ht="16.5" customHeight="1" x14ac:dyDescent="0.25">
      <c r="A229" s="314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8" t="s">
        <v>321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48"/>
      <c r="AB234" s="48"/>
      <c r="AC234" s="48"/>
    </row>
    <row r="235" spans="1:68" ht="16.5" customHeight="1" x14ac:dyDescent="0.25">
      <c r="A235" s="314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customHeight="1" x14ac:dyDescent="0.2">
      <c r="A240" s="328" t="s">
        <v>325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48"/>
      <c r="AB240" s="48"/>
      <c r="AC240" s="48"/>
    </row>
    <row r="241" spans="1:68" ht="16.5" customHeight="1" x14ac:dyDescent="0.25">
      <c r="A241" s="314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8" t="s">
        <v>333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48"/>
      <c r="AB250" s="48"/>
      <c r="AC250" s="48"/>
    </row>
    <row r="251" spans="1:68" ht="16.5" customHeight="1" x14ac:dyDescent="0.25">
      <c r="A251" s="314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0</v>
      </c>
      <c r="Y259" s="277">
        <f>IFERROR(IF(X259="","",X259),"")</f>
        <v>0</v>
      </c>
      <c r="Z259" s="36">
        <f>IFERROR(IF(X259="","",X259*0.0155),"")</f>
        <v>0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0</v>
      </c>
      <c r="Y261" s="278">
        <f>IFERROR(SUM(Y259:Y260),"0")</f>
        <v>0</v>
      </c>
      <c r="Z261" s="278">
        <f>IFERROR(IF(Z259="",0,Z259),"0")+IFERROR(IF(Z260="",0,Z260),"0")</f>
        <v>0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0</v>
      </c>
      <c r="Y262" s="278">
        <f>IFERROR(SUMPRODUCT(Y259:Y260*H259:H260),"0")</f>
        <v>0</v>
      </c>
      <c r="Z262" s="37"/>
      <c r="AA262" s="279"/>
      <c r="AB262" s="279"/>
      <c r="AC262" s="279"/>
    </row>
    <row r="263" spans="1:68" ht="14.25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0</v>
      </c>
      <c r="Y265" s="277">
        <f>IFERROR(IF(X265="","",X265),"")</f>
        <v>0</v>
      </c>
      <c r="Z265" s="36">
        <f>IFERROR(IF(X265="","",X265*0.0155),"")</f>
        <v>0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7"/>
      <c r="AA268" s="279"/>
      <c r="AB268" s="279"/>
      <c r="AC268" s="279"/>
    </row>
    <row r="269" spans="1:68" ht="14.25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6"/>
        <v>0</v>
      </c>
      <c r="Z271" s="36">
        <f>IFERROR(IF(X271="","",X271*0.00936),"")</f>
        <v>0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0</v>
      </c>
      <c r="Y272" s="277">
        <f t="shared" si="6"/>
        <v>0</v>
      </c>
      <c r="Z272" s="36">
        <f>IFERROR(IF(X272="","",X272*0.0155),"")</f>
        <v>0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0</v>
      </c>
      <c r="Y273" s="277">
        <f t="shared" si="6"/>
        <v>0</v>
      </c>
      <c r="Z273" s="36">
        <f t="shared" ref="Z273:Z278" si="11">IFERROR(IF(X273="","",X273*0.00936),"")</f>
        <v>0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0</v>
      </c>
      <c r="Y274" s="277">
        <f t="shared" si="6"/>
        <v>0</v>
      </c>
      <c r="Z274" s="36">
        <f t="shared" si="11"/>
        <v>0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0</v>
      </c>
      <c r="Y283" s="278">
        <f>IFERROR(SUM(Y270:Y282),"0")</f>
        <v>0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0</v>
      </c>
      <c r="Y284" s="278">
        <f>IFERROR(SUMPRODUCT(Y270:Y282*H270:H282),"0")</f>
        <v>0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1" t="s">
        <v>383</v>
      </c>
      <c r="Q285" s="357"/>
      <c r="R285" s="357"/>
      <c r="S285" s="357"/>
      <c r="T285" s="357"/>
      <c r="U285" s="357"/>
      <c r="V285" s="358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8421.9599999999991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8421.9599999999991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1" t="s">
        <v>384</v>
      </c>
      <c r="Q286" s="357"/>
      <c r="R286" s="357"/>
      <c r="S286" s="357"/>
      <c r="T286" s="357"/>
      <c r="U286" s="357"/>
      <c r="V286" s="358"/>
      <c r="W286" s="37" t="s">
        <v>74</v>
      </c>
      <c r="X286" s="278">
        <f>IFERROR(SUM(BM22:BM282),"0")</f>
        <v>9743.9604000000018</v>
      </c>
      <c r="Y286" s="278">
        <f>IFERROR(SUM(BN22:BN282),"0")</f>
        <v>9743.9604000000018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1" t="s">
        <v>385</v>
      </c>
      <c r="Q287" s="357"/>
      <c r="R287" s="357"/>
      <c r="S287" s="357"/>
      <c r="T287" s="357"/>
      <c r="U287" s="357"/>
      <c r="V287" s="358"/>
      <c r="W287" s="37" t="s">
        <v>386</v>
      </c>
      <c r="X287" s="38">
        <f>ROUNDUP(SUM(BO22:BO282),0)</f>
        <v>33</v>
      </c>
      <c r="Y287" s="38">
        <f>ROUNDUP(SUM(BP22:BP282),0)</f>
        <v>33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1" t="s">
        <v>387</v>
      </c>
      <c r="Q288" s="357"/>
      <c r="R288" s="357"/>
      <c r="S288" s="357"/>
      <c r="T288" s="357"/>
      <c r="U288" s="357"/>
      <c r="V288" s="358"/>
      <c r="W288" s="37" t="s">
        <v>74</v>
      </c>
      <c r="X288" s="278">
        <f>GrossWeightTotal+PalletQtyTotal*25</f>
        <v>10568.960400000002</v>
      </c>
      <c r="Y288" s="278">
        <f>GrossWeightTotalR+PalletQtyTotalR*25</f>
        <v>10568.960400000002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1" t="s">
        <v>388</v>
      </c>
      <c r="Q289" s="357"/>
      <c r="R289" s="357"/>
      <c r="S289" s="357"/>
      <c r="T289" s="357"/>
      <c r="U289" s="357"/>
      <c r="V289" s="358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2466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2466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1" t="s">
        <v>389</v>
      </c>
      <c r="Q290" s="357"/>
      <c r="R290" s="357"/>
      <c r="S290" s="357"/>
      <c r="T290" s="357"/>
      <c r="U290" s="357"/>
      <c r="V290" s="358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41.342339999999993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4" t="s">
        <v>75</v>
      </c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378"/>
      <c r="P292" s="378"/>
      <c r="Q292" s="378"/>
      <c r="R292" s="378"/>
      <c r="S292" s="378"/>
      <c r="T292" s="379"/>
      <c r="U292" s="273" t="s">
        <v>231</v>
      </c>
      <c r="V292" s="273" t="s">
        <v>240</v>
      </c>
      <c r="W292" s="304" t="s">
        <v>259</v>
      </c>
      <c r="X292" s="378"/>
      <c r="Y292" s="378"/>
      <c r="Z292" s="378"/>
      <c r="AA292" s="378"/>
      <c r="AB292" s="379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0" t="s">
        <v>392</v>
      </c>
      <c r="B293" s="304" t="s">
        <v>63</v>
      </c>
      <c r="C293" s="304" t="s">
        <v>76</v>
      </c>
      <c r="D293" s="304" t="s">
        <v>87</v>
      </c>
      <c r="E293" s="304" t="s">
        <v>97</v>
      </c>
      <c r="F293" s="304" t="s">
        <v>108</v>
      </c>
      <c r="G293" s="304" t="s">
        <v>133</v>
      </c>
      <c r="H293" s="304" t="s">
        <v>140</v>
      </c>
      <c r="I293" s="304" t="s">
        <v>144</v>
      </c>
      <c r="J293" s="304" t="s">
        <v>152</v>
      </c>
      <c r="K293" s="304" t="s">
        <v>169</v>
      </c>
      <c r="L293" s="304" t="s">
        <v>175</v>
      </c>
      <c r="M293" s="304" t="s">
        <v>195</v>
      </c>
      <c r="N293" s="274"/>
      <c r="O293" s="304" t="s">
        <v>203</v>
      </c>
      <c r="P293" s="304" t="s">
        <v>210</v>
      </c>
      <c r="Q293" s="304" t="s">
        <v>215</v>
      </c>
      <c r="R293" s="304" t="s">
        <v>219</v>
      </c>
      <c r="S293" s="304" t="s">
        <v>222</v>
      </c>
      <c r="T293" s="304" t="s">
        <v>227</v>
      </c>
      <c r="U293" s="304" t="s">
        <v>232</v>
      </c>
      <c r="V293" s="304" t="s">
        <v>241</v>
      </c>
      <c r="W293" s="304" t="s">
        <v>260</v>
      </c>
      <c r="X293" s="304" t="s">
        <v>276</v>
      </c>
      <c r="Y293" s="304" t="s">
        <v>283</v>
      </c>
      <c r="Z293" s="304" t="s">
        <v>294</v>
      </c>
      <c r="AA293" s="304" t="s">
        <v>299</v>
      </c>
      <c r="AB293" s="304" t="s">
        <v>310</v>
      </c>
      <c r="AC293" s="304" t="s">
        <v>317</v>
      </c>
      <c r="AD293" s="304" t="s">
        <v>322</v>
      </c>
      <c r="AE293" s="304" t="s">
        <v>326</v>
      </c>
      <c r="AF293" s="304" t="s">
        <v>333</v>
      </c>
    </row>
    <row r="294" spans="1:32" ht="13.5" customHeight="1" thickBot="1" x14ac:dyDescent="0.25">
      <c r="A294" s="351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315</v>
      </c>
      <c r="D295" s="46">
        <f>IFERROR(X34*H34,"0")+IFERROR(X35*H35,"0")+IFERROR(X36*H36,"0")</f>
        <v>739.19999999999993</v>
      </c>
      <c r="E295" s="46">
        <f>IFERROR(X41*H41,"0")+IFERROR(X42*H42,"0")+IFERROR(X43*H43,"0")+IFERROR(X44*H44,"0")</f>
        <v>244.8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0</v>
      </c>
      <c r="H295" s="46">
        <f>IFERROR(X79*H79,"0")</f>
        <v>0</v>
      </c>
      <c r="I295" s="46">
        <f>IFERROR(X84*H84,"0")+IFERROR(X85*H85,"0")</f>
        <v>957.59999999999991</v>
      </c>
      <c r="J295" s="46">
        <f>IFERROR(X90*H90,"0")+IFERROR(X91*H91,"0")+IFERROR(X92*H92,"0")+IFERROR(X93*H93,"0")+IFERROR(X94*H94,"0")+IFERROR(X95*H95,"0")+IFERROR(X96*H96,"0")</f>
        <v>1649.7599999999998</v>
      </c>
      <c r="K295" s="46">
        <f>IFERROR(X101*H101,"0")+IFERROR(X102*H102,"0")</f>
        <v>0</v>
      </c>
      <c r="L295" s="46">
        <f>IFERROR(X107*H107,"0")+IFERROR(X108*H108,"0")+IFERROR(X109*H109,"0")+IFERROR(X110*H110,"0")+IFERROR(X111*H111,"0")+IFERROR(X115*H115,"0")+IFERROR(X119*H119,"0")</f>
        <v>1651.2</v>
      </c>
      <c r="M295" s="46">
        <f>IFERROR(X124*H124,"0")+IFERROR(X125*H125,"0")</f>
        <v>1428</v>
      </c>
      <c r="N295" s="274"/>
      <c r="O295" s="46">
        <f>IFERROR(X130*H130,"0")+IFERROR(X131*H131,"0")</f>
        <v>462</v>
      </c>
      <c r="P295" s="46">
        <f>IFERROR(X136*H136,"0")+IFERROR(X137*H137,"0")</f>
        <v>974.4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0</v>
      </c>
      <c r="V295" s="46">
        <f>IFERROR(X170*H170,"0")+IFERROR(X171*H171,"0")+IFERROR(X172*H172,"0")+IFERROR(X176*H176,"0")</f>
        <v>0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2635.2</v>
      </c>
      <c r="B298" s="60">
        <f>SUMPRODUCT(--(BB:BB="ПГП"),--(W:W="кор"),H:H,Y:Y)+SUMPRODUCT(--(BB:BB="ПГП"),--(W:W="кг"),Y:Y)</f>
        <v>5786.7599999999993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A128:Z128"/>
    <mergeCell ref="P218:T218"/>
    <mergeCell ref="P69:V69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33:Z33"/>
    <mergeCell ref="A126:O127"/>
    <mergeCell ref="P23:V23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Y17:Y18"/>
    <mergeCell ref="A8:C8"/>
    <mergeCell ref="A10:C10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M17:M18"/>
    <mergeCell ref="O17:O18"/>
    <mergeCell ref="P62:T62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P43:T43"/>
    <mergeCell ref="D157:E157"/>
    <mergeCell ref="W293:W294"/>
    <mergeCell ref="Y293:Y29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50:O51"/>
    <mergeCell ref="A80:O81"/>
    <mergeCell ref="A160:Z16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261:V261"/>
    <mergeCell ref="A151:Z151"/>
    <mergeCell ref="P95:T95"/>
    <mergeCell ref="P38:V38"/>
    <mergeCell ref="P273:T273"/>
    <mergeCell ref="D272:E272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disablePrompts="1"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2025-09-26T06:30:26Z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