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755D57-5BE6-4FC0-A5C3-FD0F91FCDC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Z267" i="1" s="1"/>
  <c r="Y264" i="1"/>
  <c r="P264" i="1"/>
  <c r="X262" i="1"/>
  <c r="X261" i="1"/>
  <c r="BO260" i="1"/>
  <c r="BM260" i="1"/>
  <c r="Z260" i="1"/>
  <c r="Y260" i="1"/>
  <c r="Y262" i="1" s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Z220" i="1" s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Y210" i="1" s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Y103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7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0" i="1" l="1"/>
  <c r="Z37" i="1"/>
  <c r="Z290" i="1" s="1"/>
  <c r="BN34" i="1"/>
  <c r="Y37" i="1"/>
  <c r="BN36" i="1"/>
  <c r="Y45" i="1"/>
  <c r="Z63" i="1"/>
  <c r="Z69" i="1"/>
  <c r="BN66" i="1"/>
  <c r="Y69" i="1"/>
  <c r="BN68" i="1"/>
  <c r="Y126" i="1"/>
  <c r="BN125" i="1"/>
  <c r="Y138" i="1"/>
  <c r="BN137" i="1"/>
  <c r="BN176" i="1"/>
  <c r="BP176" i="1"/>
  <c r="Y177" i="1"/>
  <c r="Z196" i="1"/>
  <c r="BN194" i="1"/>
  <c r="Y197" i="1"/>
  <c r="Z204" i="1"/>
  <c r="Y97" i="1"/>
  <c r="BP90" i="1"/>
  <c r="BN90" i="1"/>
  <c r="BP92" i="1"/>
  <c r="BN92" i="1"/>
  <c r="BP95" i="1"/>
  <c r="BN95" i="1"/>
  <c r="Y113" i="1"/>
  <c r="BP107" i="1"/>
  <c r="BN107" i="1"/>
  <c r="BP109" i="1"/>
  <c r="BN109" i="1"/>
  <c r="BP111" i="1"/>
  <c r="BN111" i="1"/>
  <c r="Y149" i="1"/>
  <c r="Y148" i="1"/>
  <c r="BP147" i="1"/>
  <c r="BN147" i="1"/>
  <c r="Y159" i="1"/>
  <c r="Y158" i="1"/>
  <c r="BP157" i="1"/>
  <c r="BN157" i="1"/>
  <c r="Y239" i="1"/>
  <c r="Y238" i="1"/>
  <c r="BP237" i="1"/>
  <c r="BN237" i="1"/>
  <c r="Y249" i="1"/>
  <c r="Y248" i="1"/>
  <c r="BP247" i="1"/>
  <c r="BN247" i="1"/>
  <c r="X286" i="1"/>
  <c r="X288" i="1" s="1"/>
  <c r="X289" i="1"/>
  <c r="Y30" i="1"/>
  <c r="BN29" i="1"/>
  <c r="Y38" i="1"/>
  <c r="Z45" i="1"/>
  <c r="BN41" i="1"/>
  <c r="BP41" i="1"/>
  <c r="Y46" i="1"/>
  <c r="BN43" i="1"/>
  <c r="BP62" i="1"/>
  <c r="BN62" i="1"/>
  <c r="Y75" i="1"/>
  <c r="BP73" i="1"/>
  <c r="BN73" i="1"/>
  <c r="Y132" i="1"/>
  <c r="BP130" i="1"/>
  <c r="BN130" i="1"/>
  <c r="Y144" i="1"/>
  <c r="Y143" i="1"/>
  <c r="BP142" i="1"/>
  <c r="BN142" i="1"/>
  <c r="Y154" i="1"/>
  <c r="Y153" i="1"/>
  <c r="BP152" i="1"/>
  <c r="BN152" i="1"/>
  <c r="BP171" i="1"/>
  <c r="BN171" i="1"/>
  <c r="BP187" i="1"/>
  <c r="BN187" i="1"/>
  <c r="BP189" i="1"/>
  <c r="BN189" i="1"/>
  <c r="BP201" i="1"/>
  <c r="BN201" i="1"/>
  <c r="BP203" i="1"/>
  <c r="BN203" i="1"/>
  <c r="BP218" i="1"/>
  <c r="BN218" i="1"/>
  <c r="Y221" i="1"/>
  <c r="Y233" i="1"/>
  <c r="Y232" i="1"/>
  <c r="BP231" i="1"/>
  <c r="BN231" i="1"/>
  <c r="Y245" i="1"/>
  <c r="Y244" i="1"/>
  <c r="BP243" i="1"/>
  <c r="BN243" i="1"/>
  <c r="BP253" i="1"/>
  <c r="BN253" i="1"/>
  <c r="BP255" i="1"/>
  <c r="BN255" i="1"/>
  <c r="BP265" i="1"/>
  <c r="BN265" i="1"/>
  <c r="Y268" i="1"/>
  <c r="Y63" i="1"/>
  <c r="Y70" i="1"/>
  <c r="Z75" i="1"/>
  <c r="Y76" i="1"/>
  <c r="Z86" i="1"/>
  <c r="Z97" i="1"/>
  <c r="Y98" i="1"/>
  <c r="Z103" i="1"/>
  <c r="Z112" i="1"/>
  <c r="Y112" i="1"/>
  <c r="Z126" i="1"/>
  <c r="Z132" i="1"/>
  <c r="Y133" i="1"/>
  <c r="Z138" i="1"/>
  <c r="Y165" i="1"/>
  <c r="Z165" i="1"/>
  <c r="Y174" i="1"/>
  <c r="Z173" i="1"/>
  <c r="Z256" i="1"/>
  <c r="F9" i="1"/>
  <c r="J9" i="1"/>
  <c r="F10" i="1"/>
  <c r="BN22" i="1"/>
  <c r="BP22" i="1"/>
  <c r="Y23" i="1"/>
  <c r="X285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4" i="1"/>
  <c r="BN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57" i="1"/>
  <c r="Y261" i="1"/>
  <c r="Y267" i="1"/>
  <c r="BP264" i="1"/>
  <c r="BN264" i="1"/>
  <c r="BP266" i="1"/>
  <c r="BN266" i="1"/>
  <c r="H9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5" i="1" l="1"/>
  <c r="A298" i="1"/>
  <c r="Y287" i="1"/>
  <c r="Y289" i="1"/>
  <c r="Y286" i="1"/>
  <c r="Y288" i="1" s="1"/>
  <c r="B298" i="1" l="1"/>
  <c r="C298" i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<sst xmlns="http://schemas.openxmlformats.org/spreadsheetml/2006/main" count="1281" uniqueCount="412">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</sst>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42" t="s">
        <v>0</v>
      </c>
      <c r="E1" s="308"/>
      <c r="F1" s="308"/>
      <c r="G1" s="12" t="s">
        <v>1</v>
      </c>
      <c r="H1" s="342" t="s">
        <v>2</v>
      </c>
      <c r="I1" s="308"/>
      <c r="J1" s="308"/>
      <c r="K1" s="308"/>
      <c r="L1" s="308"/>
      <c r="M1" s="308"/>
      <c r="N1" s="308"/>
      <c r="O1" s="308"/>
      <c r="P1" s="308"/>
      <c r="Q1" s="308"/>
      <c r="R1" s="307" t="s">
        <v>3</v>
      </c>
      <c r="S1" s="308"/>
      <c r="T1" s="3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64" t="s">
        <v>8</v>
      </c>
      <c r="B5" s="299"/>
      <c r="C5" s="300"/>
      <c r="D5" s="334"/>
      <c r="E5" s="335"/>
      <c r="F5" s="459" t="s">
        <v>9</v>
      </c>
      <c r="G5" s="300"/>
      <c r="H5" s="334"/>
      <c r="I5" s="423"/>
      <c r="J5" s="423"/>
      <c r="K5" s="423"/>
      <c r="L5" s="423"/>
      <c r="M5" s="335"/>
      <c r="N5" s="61"/>
      <c r="P5" s="24" t="s">
        <v>10</v>
      </c>
      <c r="Q5" s="463">
        <v>45928</v>
      </c>
      <c r="R5" s="358"/>
      <c r="T5" s="386" t="s">
        <v>11</v>
      </c>
      <c r="U5" s="282"/>
      <c r="V5" s="387" t="s">
        <v>12</v>
      </c>
      <c r="W5" s="358"/>
      <c r="AB5" s="51"/>
      <c r="AC5" s="51"/>
      <c r="AD5" s="51"/>
      <c r="AE5" s="51"/>
    </row>
    <row r="6" spans="1:32" s="270" customFormat="1" ht="24" customHeight="1" x14ac:dyDescent="0.2">
      <c r="A6" s="364" t="s">
        <v>13</v>
      </c>
      <c r="B6" s="299"/>
      <c r="C6" s="300"/>
      <c r="D6" s="425" t="s">
        <v>14</v>
      </c>
      <c r="E6" s="426"/>
      <c r="F6" s="426"/>
      <c r="G6" s="426"/>
      <c r="H6" s="426"/>
      <c r="I6" s="426"/>
      <c r="J6" s="426"/>
      <c r="K6" s="426"/>
      <c r="L6" s="426"/>
      <c r="M6" s="358"/>
      <c r="N6" s="62"/>
      <c r="P6" s="24" t="s">
        <v>15</v>
      </c>
      <c r="Q6" s="464" t="str">
        <f>IF(Q5=0," ",CHOOSE(WEEKDAY(Q5,2),"Понедельник","Вторник","Среда","Четверг","Пятница","Суббота","Воскресенье"))</f>
        <v>Воскресенье</v>
      </c>
      <c r="R6" s="288"/>
      <c r="T6" s="389" t="s">
        <v>16</v>
      </c>
      <c r="U6" s="282"/>
      <c r="V6" s="408" t="s">
        <v>17</v>
      </c>
      <c r="W6" s="316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8" t="str">
        <f>IFERROR(VLOOKUP(DeliveryAddress,Table,3,0),1)</f>
        <v>1</v>
      </c>
      <c r="E7" s="319"/>
      <c r="F7" s="319"/>
      <c r="G7" s="319"/>
      <c r="H7" s="319"/>
      <c r="I7" s="319"/>
      <c r="J7" s="319"/>
      <c r="K7" s="319"/>
      <c r="L7" s="319"/>
      <c r="M7" s="320"/>
      <c r="N7" s="63"/>
      <c r="P7" s="24"/>
      <c r="Q7" s="42"/>
      <c r="R7" s="42"/>
      <c r="T7" s="281"/>
      <c r="U7" s="282"/>
      <c r="V7" s="409"/>
      <c r="W7" s="410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93"/>
      <c r="C8" s="294"/>
      <c r="D8" s="326" t="s">
        <v>19</v>
      </c>
      <c r="E8" s="327"/>
      <c r="F8" s="327"/>
      <c r="G8" s="327"/>
      <c r="H8" s="327"/>
      <c r="I8" s="327"/>
      <c r="J8" s="327"/>
      <c r="K8" s="327"/>
      <c r="L8" s="327"/>
      <c r="M8" s="328"/>
      <c r="N8" s="64"/>
      <c r="P8" s="24" t="s">
        <v>20</v>
      </c>
      <c r="Q8" s="368">
        <v>0.41666666666666669</v>
      </c>
      <c r="R8" s="320"/>
      <c r="T8" s="281"/>
      <c r="U8" s="282"/>
      <c r="V8" s="409"/>
      <c r="W8" s="410"/>
      <c r="AB8" s="51"/>
      <c r="AC8" s="51"/>
      <c r="AD8" s="51"/>
      <c r="AE8" s="51"/>
    </row>
    <row r="9" spans="1:32" s="270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75"/>
      <c r="E9" s="340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M9" s="340"/>
      <c r="N9" s="268"/>
      <c r="P9" s="26" t="s">
        <v>21</v>
      </c>
      <c r="Q9" s="355"/>
      <c r="R9" s="356"/>
      <c r="T9" s="281"/>
      <c r="U9" s="282"/>
      <c r="V9" s="411"/>
      <c r="W9" s="412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75"/>
      <c r="E10" s="340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5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7"/>
      <c r="R11" s="358"/>
      <c r="U11" s="24" t="s">
        <v>27</v>
      </c>
      <c r="V11" s="431" t="s">
        <v>28</v>
      </c>
      <c r="W11" s="356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1" t="s">
        <v>29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300"/>
      <c r="N12" s="65"/>
      <c r="P12" s="24" t="s">
        <v>30</v>
      </c>
      <c r="Q12" s="368"/>
      <c r="R12" s="320"/>
      <c r="S12" s="23"/>
      <c r="U12" s="24"/>
      <c r="V12" s="308"/>
      <c r="W12" s="281"/>
      <c r="AB12" s="51"/>
      <c r="AC12" s="51"/>
      <c r="AD12" s="51"/>
      <c r="AE12" s="51"/>
    </row>
    <row r="13" spans="1:32" s="270" customFormat="1" ht="23.25" customHeight="1" x14ac:dyDescent="0.2">
      <c r="A13" s="381" t="s">
        <v>31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300"/>
      <c r="N13" s="65"/>
      <c r="O13" s="26"/>
      <c r="P13" s="26" t="s">
        <v>32</v>
      </c>
      <c r="Q13" s="431"/>
      <c r="R13" s="3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1" t="s">
        <v>33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30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300"/>
      <c r="N15" s="66"/>
      <c r="P15" s="379" t="s">
        <v>35</v>
      </c>
      <c r="Q15" s="308"/>
      <c r="R15" s="308"/>
      <c r="S15" s="308"/>
      <c r="T15" s="3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72" t="s">
        <v>38</v>
      </c>
      <c r="D17" s="313" t="s">
        <v>39</v>
      </c>
      <c r="E17" s="345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44"/>
      <c r="R17" s="344"/>
      <c r="S17" s="344"/>
      <c r="T17" s="345"/>
      <c r="U17" s="446" t="s">
        <v>51</v>
      </c>
      <c r="V17" s="300"/>
      <c r="W17" s="313" t="s">
        <v>52</v>
      </c>
      <c r="X17" s="313" t="s">
        <v>53</v>
      </c>
      <c r="Y17" s="448" t="s">
        <v>54</v>
      </c>
      <c r="Z17" s="417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54"/>
      <c r="AF17" s="455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46"/>
      <c r="E18" s="348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46"/>
      <c r="Q18" s="347"/>
      <c r="R18" s="347"/>
      <c r="S18" s="347"/>
      <c r="T18" s="348"/>
      <c r="U18" s="70" t="s">
        <v>61</v>
      </c>
      <c r="V18" s="70" t="s">
        <v>62</v>
      </c>
      <c r="W18" s="314"/>
      <c r="X18" s="314"/>
      <c r="Y18" s="449"/>
      <c r="Z18" s="418"/>
      <c r="AA18" s="401"/>
      <c r="AB18" s="401"/>
      <c r="AC18" s="401"/>
      <c r="AD18" s="456"/>
      <c r="AE18" s="457"/>
      <c r="AF18" s="458"/>
      <c r="AG18" s="69"/>
      <c r="BD18" s="68"/>
    </row>
    <row r="19" spans="1:68" ht="27.75" hidden="1" customHeight="1" x14ac:dyDescent="0.2">
      <c r="A19" s="331" t="s">
        <v>63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29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31" t="s">
        <v>75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29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4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2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126</v>
      </c>
      <c r="Y29" s="277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210</v>
      </c>
      <c r="Y30" s="278">
        <f>IFERROR(SUM(Y28:Y29),"0")</f>
        <v>210</v>
      </c>
      <c r="Z30" s="278">
        <f>IFERROR(IF(Z28="",0,Z28),"0")+IFERROR(IF(Z29="",0,Z29),"0")</f>
        <v>1.9761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315</v>
      </c>
      <c r="Y31" s="278">
        <f>IFERROR(SUMPRODUCT(Y28:Y29*H28:H29),"0")</f>
        <v>315</v>
      </c>
      <c r="Z31" s="37"/>
      <c r="AA31" s="279"/>
      <c r="AB31" s="279"/>
      <c r="AC31" s="279"/>
    </row>
    <row r="32" spans="1:68" ht="16.5" hidden="1" customHeight="1" x14ac:dyDescent="0.25">
      <c r="A32" s="29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24</v>
      </c>
      <c r="Y34" s="277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108</v>
      </c>
      <c r="Y35" s="277">
        <f>IFERROR(IF(X35="","",X35),"")</f>
        <v>108</v>
      </c>
      <c r="Z35" s="36">
        <f>IFERROR(IF(X35="","",X35*0.0155),"")</f>
        <v>1.6739999999999999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633.96</v>
      </c>
      <c r="BN35" s="67">
        <f>IFERROR(Y35*I35,"0")</f>
        <v>633.96</v>
      </c>
      <c r="BO35" s="67">
        <f>IFERROR(X35/J35,"0")</f>
        <v>1.2857142857142858</v>
      </c>
      <c r="BP35" s="67">
        <f>IFERROR(Y35/J35,"0")</f>
        <v>1.2857142857142858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132</v>
      </c>
      <c r="Y37" s="278">
        <f>IFERROR(SUM(Y34:Y36),"0")</f>
        <v>132</v>
      </c>
      <c r="Z37" s="278">
        <f>IFERROR(IF(Z34="",0,Z34),"0")+IFERROR(IF(Z35="",0,Z35),"0")+IFERROR(IF(Z36="",0,Z36),"0")</f>
        <v>2.0459999999999998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739.19999999999993</v>
      </c>
      <c r="Y38" s="278">
        <f>IFERROR(SUMPRODUCT(Y34:Y36*H34:H36),"0")</f>
        <v>739.19999999999993</v>
      </c>
      <c r="Z38" s="37"/>
      <c r="AA38" s="279"/>
      <c r="AB38" s="279"/>
      <c r="AC38" s="279"/>
    </row>
    <row r="39" spans="1:68" ht="16.5" hidden="1" customHeight="1" x14ac:dyDescent="0.25">
      <c r="A39" s="297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24</v>
      </c>
      <c r="Y44" s="277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36</v>
      </c>
      <c r="Y45" s="278">
        <f>IFERROR(SUM(Y41:Y44),"0")</f>
        <v>36</v>
      </c>
      <c r="Z45" s="278">
        <f>IFERROR(IF(Z41="",0,Z41),"0")+IFERROR(IF(Z42="",0,Z42),"0")+IFERROR(IF(Z43="",0,Z43),"0")+IFERROR(IF(Z44="",0,Z44),"0")</f>
        <v>0.55800000000000005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244.8</v>
      </c>
      <c r="Y46" s="278">
        <f>IFERROR(SUMPRODUCT(Y41:Y44*H41:H44),"0")</f>
        <v>244.8</v>
      </c>
      <c r="Z46" s="37"/>
      <c r="AA46" s="279"/>
      <c r="AB46" s="279"/>
      <c r="AC46" s="279"/>
    </row>
    <row r="47" spans="1:68" ht="16.5" hidden="1" customHeight="1" x14ac:dyDescent="0.25">
      <c r="A47" s="297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hidden="1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hidden="1" customHeight="1" x14ac:dyDescent="0.25">
      <c r="A71" s="297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0</v>
      </c>
      <c r="Y74" s="277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hidden="1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0</v>
      </c>
      <c r="Y76" s="278">
        <f>IFERROR(SUMPRODUCT(Y73:Y74*H73:H74),"0")</f>
        <v>0</v>
      </c>
      <c r="Z76" s="37"/>
      <c r="AA76" s="279"/>
      <c r="AB76" s="279"/>
      <c r="AC76" s="279"/>
    </row>
    <row r="77" spans="1:68" ht="16.5" hidden="1" customHeight="1" x14ac:dyDescent="0.25">
      <c r="A77" s="297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hidden="1" customHeight="1" x14ac:dyDescent="0.25">
      <c r="A82" s="297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154</v>
      </c>
      <c r="Y84" s="277">
        <f>IFERROR(IF(X84="","",X84),"")</f>
        <v>154</v>
      </c>
      <c r="Z84" s="36">
        <f>IFERROR(IF(X84="","",X84*0.01788),"")</f>
        <v>2.75352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662.75440000000003</v>
      </c>
      <c r="BN84" s="67">
        <f>IFERROR(Y84*I84,"0")</f>
        <v>662.75440000000003</v>
      </c>
      <c r="BO84" s="67">
        <f>IFERROR(X84/J84,"0")</f>
        <v>2.2000000000000002</v>
      </c>
      <c r="BP84" s="67">
        <f>IFERROR(Y84/J84,"0")</f>
        <v>2.2000000000000002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112</v>
      </c>
      <c r="Y85" s="277">
        <f>IFERROR(IF(X85="","",X85),"")</f>
        <v>112</v>
      </c>
      <c r="Z85" s="36">
        <f>IFERROR(IF(X85="","",X85*0.01788),"")</f>
        <v>2.0025599999999999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482.00320000000005</v>
      </c>
      <c r="BN85" s="67">
        <f>IFERROR(Y85*I85,"0")</f>
        <v>482.00320000000005</v>
      </c>
      <c r="BO85" s="67">
        <f>IFERROR(X85/J85,"0")</f>
        <v>1.6</v>
      </c>
      <c r="BP85" s="67">
        <f>IFERROR(Y85/J85,"0")</f>
        <v>1.6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266</v>
      </c>
      <c r="Y86" s="278">
        <f>IFERROR(SUM(Y84:Y85),"0")</f>
        <v>266</v>
      </c>
      <c r="Z86" s="278">
        <f>IFERROR(IF(Z84="",0,Z84),"0")+IFERROR(IF(Z85="",0,Z85),"0")</f>
        <v>4.7560799999999999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957.59999999999991</v>
      </c>
      <c r="Y87" s="278">
        <f>IFERROR(SUMPRODUCT(Y84:Y85*H84:H85),"0")</f>
        <v>957.59999999999991</v>
      </c>
      <c r="Z87" s="37"/>
      <c r="AA87" s="279"/>
      <c r="AB87" s="279"/>
      <c r="AC87" s="279"/>
    </row>
    <row r="88" spans="1:68" ht="16.5" hidden="1" customHeight="1" x14ac:dyDescent="0.25">
      <c r="A88" s="297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42</v>
      </c>
      <c r="Y90" s="277">
        <f t="shared" ref="Y90:Y96" si="0">IFERROR(IF(X90="","",X90),"")</f>
        <v>42</v>
      </c>
      <c r="Z90" s="36">
        <f t="shared" ref="Z90:Z96" si="1">IFERROR(IF(X90="","",X90*0.01788),"")</f>
        <v>0.75095999999999996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150.5112</v>
      </c>
      <c r="BN90" s="67">
        <f t="shared" ref="BN90:BN96" si="3">IFERROR(Y90*I90,"0")</f>
        <v>150.5112</v>
      </c>
      <c r="BO90" s="67">
        <f t="shared" ref="BO90:BO96" si="4">IFERROR(X90/J90,"0")</f>
        <v>0.6</v>
      </c>
      <c r="BP90" s="67">
        <f t="shared" ref="BP90:BP96" si="5">IFERROR(Y90/J90,"0")</f>
        <v>0.6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294</v>
      </c>
      <c r="Y91" s="277">
        <f t="shared" si="0"/>
        <v>294</v>
      </c>
      <c r="Z91" s="36">
        <f t="shared" si="1"/>
        <v>5.2567199999999996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1053.5784000000001</v>
      </c>
      <c r="BN91" s="67">
        <f t="shared" si="3"/>
        <v>1053.5784000000001</v>
      </c>
      <c r="BO91" s="67">
        <f t="shared" si="4"/>
        <v>4.2</v>
      </c>
      <c r="BP91" s="67">
        <f t="shared" si="5"/>
        <v>4.2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2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28</v>
      </c>
      <c r="Y92" s="277">
        <f t="shared" si="0"/>
        <v>28</v>
      </c>
      <c r="Z92" s="36">
        <f t="shared" si="1"/>
        <v>0.50063999999999997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7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112</v>
      </c>
      <c r="Y93" s="277">
        <f t="shared" si="0"/>
        <v>112</v>
      </c>
      <c r="Z93" s="36">
        <f t="shared" si="1"/>
        <v>2.0025599999999999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401.36320000000001</v>
      </c>
      <c r="BN93" s="67">
        <f t="shared" si="3"/>
        <v>401.36320000000001</v>
      </c>
      <c r="BO93" s="67">
        <f t="shared" si="4"/>
        <v>1.6</v>
      </c>
      <c r="BP93" s="67">
        <f t="shared" si="5"/>
        <v>1.6</v>
      </c>
    </row>
    <row r="94" spans="1:68" ht="27" hidden="1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0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42</v>
      </c>
      <c r="Y95" s="277">
        <f t="shared" si="0"/>
        <v>42</v>
      </c>
      <c r="Z95" s="36">
        <f t="shared" si="1"/>
        <v>0.75095999999999996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186.84960000000001</v>
      </c>
      <c r="BN95" s="67">
        <f t="shared" si="3"/>
        <v>186.84960000000001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28</v>
      </c>
      <c r="Y96" s="277">
        <f t="shared" si="0"/>
        <v>28</v>
      </c>
      <c r="Z96" s="36">
        <f t="shared" si="1"/>
        <v>0.50063999999999997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546</v>
      </c>
      <c r="Y97" s="278">
        <f>IFERROR(SUM(Y90:Y96),"0")</f>
        <v>546</v>
      </c>
      <c r="Z97" s="278">
        <f>IFERROR(IF(Z90="",0,Z90),"0")+IFERROR(IF(Z91="",0,Z91),"0")+IFERROR(IF(Z92="",0,Z92),"0")+IFERROR(IF(Z93="",0,Z93),"0")+IFERROR(IF(Z94="",0,Z94),"0")+IFERROR(IF(Z95="",0,Z95),"0")+IFERROR(IF(Z96="",0,Z96),"0")</f>
        <v>9.76248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1649.7599999999998</v>
      </c>
      <c r="Y98" s="278">
        <f>IFERROR(SUMPRODUCT(Y90:Y96*H90:H96),"0")</f>
        <v>1649.7599999999998</v>
      </c>
      <c r="Z98" s="37"/>
      <c r="AA98" s="279"/>
      <c r="AB98" s="279"/>
      <c r="AC98" s="279"/>
    </row>
    <row r="99" spans="1:68" ht="16.5" hidden="1" customHeight="1" x14ac:dyDescent="0.25">
      <c r="A99" s="297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hidden="1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hidden="1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hidden="1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hidden="1" customHeight="1" x14ac:dyDescent="0.25">
      <c r="A105" s="297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hidden="1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hidden="1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24</v>
      </c>
      <c r="Y108" s="277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72</v>
      </c>
      <c r="Y109" s="277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24</v>
      </c>
      <c r="Y110" s="277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161.2704</v>
      </c>
      <c r="BN110" s="67">
        <f>IFERROR(Y110*I110,"0")</f>
        <v>161.2704</v>
      </c>
      <c r="BO110" s="67">
        <f>IFERROR(X110/J110,"0")</f>
        <v>0.2857142857142857</v>
      </c>
      <c r="BP110" s="67">
        <f>IFERROR(Y110/J110,"0")</f>
        <v>0.2857142857142857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120</v>
      </c>
      <c r="Y111" s="277">
        <f>IFERROR(IF(X111="","",X111),"")</f>
        <v>120</v>
      </c>
      <c r="Z111" s="36">
        <f>IFERROR(IF(X111="","",X111*0.0155),"")</f>
        <v>1.8599999999999999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876</v>
      </c>
      <c r="BN111" s="67">
        <f>IFERROR(Y111*I111,"0")</f>
        <v>876</v>
      </c>
      <c r="BO111" s="67">
        <f>IFERROR(X111/J111,"0")</f>
        <v>1.4285714285714286</v>
      </c>
      <c r="BP111" s="67">
        <f>IFERROR(Y111/J111,"0")</f>
        <v>1.4285714285714286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240</v>
      </c>
      <c r="Y112" s="278">
        <f>IFERROR(SUM(Y107:Y111),"0")</f>
        <v>240</v>
      </c>
      <c r="Z112" s="278">
        <f>IFERROR(IF(Z107="",0,Z107),"0")+IFERROR(IF(Z108="",0,Z108),"0")+IFERROR(IF(Z109="",0,Z109),"0")+IFERROR(IF(Z110="",0,Z110),"0")+IFERROR(IF(Z111="",0,Z111),"0")</f>
        <v>3.7199999999999998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1651.2</v>
      </c>
      <c r="Y113" s="278">
        <f>IFERROR(SUMPRODUCT(Y107:Y111*H107:H111),"0")</f>
        <v>1651.2</v>
      </c>
      <c r="Z113" s="37"/>
      <c r="AA113" s="279"/>
      <c r="AB113" s="279"/>
      <c r="AC113" s="279"/>
    </row>
    <row r="114" spans="1:68" ht="14.25" hidden="1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hidden="1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9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hidden="1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hidden="1" customHeight="1" x14ac:dyDescent="0.25">
      <c r="A122" s="297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126</v>
      </c>
      <c r="Y124" s="277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5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350</v>
      </c>
      <c r="Y125" s="277">
        <f>IFERROR(IF(X125="","",X125),"")</f>
        <v>350</v>
      </c>
      <c r="Z125" s="36">
        <f>IFERROR(IF(X125="","",X125*0.01788),"")</f>
        <v>6.258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1296.26</v>
      </c>
      <c r="BN125" s="67">
        <f>IFERROR(Y125*I125,"0")</f>
        <v>1296.26</v>
      </c>
      <c r="BO125" s="67">
        <f>IFERROR(X125/J125,"0")</f>
        <v>5</v>
      </c>
      <c r="BP125" s="67">
        <f>IFERROR(Y125/J125,"0")</f>
        <v>5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476</v>
      </c>
      <c r="Y126" s="278">
        <f>IFERROR(SUM(Y124:Y125),"0")</f>
        <v>476</v>
      </c>
      <c r="Z126" s="278">
        <f>IFERROR(IF(Z124="",0,Z124),"0")+IFERROR(IF(Z125="",0,Z125),"0")</f>
        <v>8.5108800000000002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1428</v>
      </c>
      <c r="Y127" s="278">
        <f>IFERROR(SUMPRODUCT(Y124:Y125*H124:H125),"0")</f>
        <v>1428</v>
      </c>
      <c r="Z127" s="37"/>
      <c r="AA127" s="279"/>
      <c r="AB127" s="279"/>
      <c r="AC127" s="279"/>
    </row>
    <row r="128" spans="1:68" ht="16.5" hidden="1" customHeight="1" x14ac:dyDescent="0.25">
      <c r="A128" s="297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hidden="1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154</v>
      </c>
      <c r="Y131" s="277">
        <f>IFERROR(IF(X131="","",X131),"")</f>
        <v>154</v>
      </c>
      <c r="Z131" s="36">
        <f>IFERROR(IF(X131="","",X131*0.01788),"")</f>
        <v>2.75352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570.35439999999994</v>
      </c>
      <c r="BN131" s="67">
        <f>IFERROR(Y131*I131,"0")</f>
        <v>570.35439999999994</v>
      </c>
      <c r="BO131" s="67">
        <f>IFERROR(X131/J131,"0")</f>
        <v>2.2000000000000002</v>
      </c>
      <c r="BP131" s="67">
        <f>IFERROR(Y131/J131,"0")</f>
        <v>2.2000000000000002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154</v>
      </c>
      <c r="Y132" s="278">
        <f>IFERROR(SUM(Y130:Y131),"0")</f>
        <v>154</v>
      </c>
      <c r="Z132" s="278">
        <f>IFERROR(IF(Z130="",0,Z130),"0")+IFERROR(IF(Z131="",0,Z131),"0")</f>
        <v>2.75352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462</v>
      </c>
      <c r="Y133" s="278">
        <f>IFERROR(SUMPRODUCT(Y130:Y131*H130:H131),"0")</f>
        <v>462</v>
      </c>
      <c r="Z133" s="37"/>
      <c r="AA133" s="279"/>
      <c r="AB133" s="279"/>
      <c r="AC133" s="279"/>
    </row>
    <row r="134" spans="1:68" ht="16.5" hidden="1" customHeight="1" x14ac:dyDescent="0.25">
      <c r="A134" s="297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406</v>
      </c>
      <c r="Y136" s="277">
        <f>IFERROR(IF(X136="","",X136),"")</f>
        <v>406</v>
      </c>
      <c r="Z136" s="36">
        <f>IFERROR(IF(X136="","",X136*0.01788),"")</f>
        <v>7.2592800000000004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1088.0800000000002</v>
      </c>
      <c r="BN136" s="67">
        <f>IFERROR(Y136*I136,"0")</f>
        <v>1088.0800000000002</v>
      </c>
      <c r="BO136" s="67">
        <f>IFERROR(X136/J136,"0")</f>
        <v>5.8</v>
      </c>
      <c r="BP136" s="67">
        <f>IFERROR(Y136/J136,"0")</f>
        <v>5.8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7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0</v>
      </c>
      <c r="Y137" s="277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406</v>
      </c>
      <c r="Y138" s="278">
        <f>IFERROR(SUM(Y136:Y137),"0")</f>
        <v>406</v>
      </c>
      <c r="Z138" s="278">
        <f>IFERROR(IF(Z136="",0,Z136),"0")+IFERROR(IF(Z137="",0,Z137),"0")</f>
        <v>7.2592800000000004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974.4</v>
      </c>
      <c r="Y139" s="278">
        <f>IFERROR(SUMPRODUCT(Y136:Y137*H136:H137),"0")</f>
        <v>974.4</v>
      </c>
      <c r="Z139" s="37"/>
      <c r="AA139" s="279"/>
      <c r="AB139" s="279"/>
      <c r="AC139" s="279"/>
    </row>
    <row r="140" spans="1:68" ht="16.5" hidden="1" customHeight="1" x14ac:dyDescent="0.25">
      <c r="A140" s="297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hidden="1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6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hidden="1" customHeight="1" x14ac:dyDescent="0.25">
      <c r="A145" s="297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7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7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30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31" t="s">
        <v>231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297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3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hidden="1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hidden="1" customHeight="1" x14ac:dyDescent="0.2">
      <c r="A167" s="331" t="s">
        <v>240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297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hidden="1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0</v>
      </c>
      <c r="Y170" s="277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0</v>
      </c>
      <c r="Y171" s="277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0</v>
      </c>
      <c r="Y173" s="278">
        <f>IFERROR(SUM(Y170:Y172),"0")</f>
        <v>0</v>
      </c>
      <c r="Z173" s="278">
        <f>IFERROR(IF(Z170="",0,Z170),"0")+IFERROR(IF(Z171="",0,Z171),"0")+IFERROR(IF(Z172="",0,Z172),"0")</f>
        <v>0</v>
      </c>
      <c r="AA173" s="279"/>
      <c r="AB173" s="279"/>
      <c r="AC173" s="279"/>
    </row>
    <row r="174" spans="1:68" hidden="1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0</v>
      </c>
      <c r="Y174" s="278">
        <f>IFERROR(SUMPRODUCT(Y170:Y172*H170:H172),"0")</f>
        <v>0</v>
      </c>
      <c r="Z174" s="37"/>
      <c r="AA174" s="279"/>
      <c r="AB174" s="279"/>
      <c r="AC174" s="279"/>
    </row>
    <row r="175" spans="1:68" ht="14.25" hidden="1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3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31" t="s">
        <v>259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297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hidden="1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6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hidden="1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hidden="1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3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8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7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hidden="1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hidden="1" customHeight="1" x14ac:dyDescent="0.25">
      <c r="A198" s="297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5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7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hidden="1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59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hidden="1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hidden="1" customHeight="1" x14ac:dyDescent="0.25">
      <c r="A211" s="297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hidden="1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0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hidden="1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hidden="1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hidden="1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hidden="1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hidden="1" customHeight="1" x14ac:dyDescent="0.25">
      <c r="A222" s="297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31" t="s">
        <v>316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48"/>
      <c r="AB228" s="48"/>
      <c r="AC228" s="48"/>
    </row>
    <row r="229" spans="1:68" ht="16.5" hidden="1" customHeight="1" x14ac:dyDescent="0.25">
      <c r="A229" s="297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31" t="s">
        <v>321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48"/>
      <c r="AB234" s="48"/>
      <c r="AC234" s="48"/>
    </row>
    <row r="235" spans="1:68" ht="16.5" hidden="1" customHeight="1" x14ac:dyDescent="0.25">
      <c r="A235" s="297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hidden="1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hidden="1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hidden="1" customHeight="1" x14ac:dyDescent="0.2">
      <c r="A240" s="331" t="s">
        <v>325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48"/>
      <c r="AB240" s="48"/>
      <c r="AC240" s="48"/>
    </row>
    <row r="241" spans="1:68" ht="16.5" hidden="1" customHeight="1" x14ac:dyDescent="0.25">
      <c r="A241" s="297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31" t="s">
        <v>333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48"/>
      <c r="AB250" s="48"/>
      <c r="AC250" s="48"/>
    </row>
    <row r="251" spans="1:68" ht="16.5" hidden="1" customHeight="1" x14ac:dyDescent="0.25">
      <c r="A251" s="297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hidden="1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0</v>
      </c>
      <c r="Y259" s="277">
        <f>IFERROR(IF(X259="","",X259),"")</f>
        <v>0</v>
      </c>
      <c r="Z259" s="36">
        <f>IFERROR(IF(X259="","",X259*0.0155),"")</f>
        <v>0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0</v>
      </c>
      <c r="Y261" s="278">
        <f>IFERROR(SUM(Y259:Y260),"0")</f>
        <v>0</v>
      </c>
      <c r="Z261" s="278">
        <f>IFERROR(IF(Z259="",0,Z259),"0")+IFERROR(IF(Z260="",0,Z260),"0")</f>
        <v>0</v>
      </c>
      <c r="AA261" s="279"/>
      <c r="AB261" s="279"/>
      <c r="AC261" s="279"/>
    </row>
    <row r="262" spans="1:68" hidden="1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0</v>
      </c>
      <c r="Y262" s="278">
        <f>IFERROR(SUMPRODUCT(Y259:Y260*H259:H260),"0")</f>
        <v>0</v>
      </c>
      <c r="Z262" s="37"/>
      <c r="AA262" s="279"/>
      <c r="AB262" s="279"/>
      <c r="AC262" s="279"/>
    </row>
    <row r="263" spans="1:68" ht="14.25" hidden="1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hidden="1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hidden="1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hidden="1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6"/>
        <v>0</v>
      </c>
      <c r="Z271" s="36">
        <f>IFERROR(IF(X271="","",X271*0.00936),"")</f>
        <v>0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6"/>
        <v>0</v>
      </c>
      <c r="Z272" s="36">
        <f>IFERROR(IF(X272="","",X272*0.0155),"")</f>
        <v>0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0</v>
      </c>
      <c r="Y273" s="277">
        <f t="shared" si="6"/>
        <v>0</v>
      </c>
      <c r="Z273" s="36">
        <f t="shared" ref="Z273:Z278" si="11">IFERROR(IF(X273="","",X273*0.00936),"")</f>
        <v>0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6"/>
        <v>0</v>
      </c>
      <c r="Z274" s="36">
        <f t="shared" si="11"/>
        <v>0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6"/>
        <v>0</v>
      </c>
      <c r="Z275" s="36">
        <f t="shared" si="11"/>
        <v>0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29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5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idden="1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0</v>
      </c>
      <c r="Y283" s="278">
        <f>IFERROR(SUM(Y270:Y282),"0")</f>
        <v>0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279"/>
      <c r="AB283" s="279"/>
      <c r="AC283" s="279"/>
    </row>
    <row r="284" spans="1:68" hidden="1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0</v>
      </c>
      <c r="Y284" s="278">
        <f>IFERROR(SUMPRODUCT(Y270:Y282*H270:H282),"0")</f>
        <v>0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298" t="s">
        <v>383</v>
      </c>
      <c r="Q285" s="299"/>
      <c r="R285" s="299"/>
      <c r="S285" s="299"/>
      <c r="T285" s="299"/>
      <c r="U285" s="299"/>
      <c r="V285" s="300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8421.9599999999991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8421.9599999999991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298" t="s">
        <v>384</v>
      </c>
      <c r="Q286" s="299"/>
      <c r="R286" s="299"/>
      <c r="S286" s="299"/>
      <c r="T286" s="299"/>
      <c r="U286" s="299"/>
      <c r="V286" s="300"/>
      <c r="W286" s="37" t="s">
        <v>74</v>
      </c>
      <c r="X286" s="278">
        <f>IFERROR(SUM(BM22:BM282),"0")</f>
        <v>9743.9604000000018</v>
      </c>
      <c r="Y286" s="278">
        <f>IFERROR(SUM(BN22:BN282),"0")</f>
        <v>9743.9604000000018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298" t="s">
        <v>385</v>
      </c>
      <c r="Q287" s="299"/>
      <c r="R287" s="299"/>
      <c r="S287" s="299"/>
      <c r="T287" s="299"/>
      <c r="U287" s="299"/>
      <c r="V287" s="300"/>
      <c r="W287" s="37" t="s">
        <v>386</v>
      </c>
      <c r="X287" s="38">
        <f>ROUNDUP(SUM(BO22:BO282),0)</f>
        <v>33</v>
      </c>
      <c r="Y287" s="38">
        <f>ROUNDUP(SUM(BP22:BP282),0)</f>
        <v>33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298" t="s">
        <v>387</v>
      </c>
      <c r="Q288" s="299"/>
      <c r="R288" s="299"/>
      <c r="S288" s="299"/>
      <c r="T288" s="299"/>
      <c r="U288" s="299"/>
      <c r="V288" s="300"/>
      <c r="W288" s="37" t="s">
        <v>74</v>
      </c>
      <c r="X288" s="278">
        <f>GrossWeightTotal+PalletQtyTotal*25</f>
        <v>10568.960400000002</v>
      </c>
      <c r="Y288" s="278">
        <f>GrossWeightTotalR+PalletQtyTotalR*25</f>
        <v>10568.960400000002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298" t="s">
        <v>388</v>
      </c>
      <c r="Q289" s="299"/>
      <c r="R289" s="299"/>
      <c r="S289" s="299"/>
      <c r="T289" s="299"/>
      <c r="U289" s="299"/>
      <c r="V289" s="300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2466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2466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298" t="s">
        <v>389</v>
      </c>
      <c r="Q290" s="299"/>
      <c r="R290" s="299"/>
      <c r="S290" s="299"/>
      <c r="T290" s="299"/>
      <c r="U290" s="299"/>
      <c r="V290" s="300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41.342339999999993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9" t="s">
        <v>75</v>
      </c>
      <c r="D292" s="362"/>
      <c r="E292" s="362"/>
      <c r="F292" s="362"/>
      <c r="G292" s="362"/>
      <c r="H292" s="362"/>
      <c r="I292" s="362"/>
      <c r="J292" s="362"/>
      <c r="K292" s="362"/>
      <c r="L292" s="362"/>
      <c r="M292" s="362"/>
      <c r="N292" s="362"/>
      <c r="O292" s="362"/>
      <c r="P292" s="362"/>
      <c r="Q292" s="362"/>
      <c r="R292" s="362"/>
      <c r="S292" s="362"/>
      <c r="T292" s="363"/>
      <c r="U292" s="273" t="s">
        <v>231</v>
      </c>
      <c r="V292" s="273" t="s">
        <v>240</v>
      </c>
      <c r="W292" s="309" t="s">
        <v>259</v>
      </c>
      <c r="X292" s="362"/>
      <c r="Y292" s="362"/>
      <c r="Z292" s="362"/>
      <c r="AA292" s="362"/>
      <c r="AB292" s="363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3" t="s">
        <v>392</v>
      </c>
      <c r="B293" s="309" t="s">
        <v>63</v>
      </c>
      <c r="C293" s="309" t="s">
        <v>76</v>
      </c>
      <c r="D293" s="309" t="s">
        <v>87</v>
      </c>
      <c r="E293" s="309" t="s">
        <v>97</v>
      </c>
      <c r="F293" s="309" t="s">
        <v>108</v>
      </c>
      <c r="G293" s="309" t="s">
        <v>133</v>
      </c>
      <c r="H293" s="309" t="s">
        <v>140</v>
      </c>
      <c r="I293" s="309" t="s">
        <v>144</v>
      </c>
      <c r="J293" s="309" t="s">
        <v>152</v>
      </c>
      <c r="K293" s="309" t="s">
        <v>169</v>
      </c>
      <c r="L293" s="309" t="s">
        <v>175</v>
      </c>
      <c r="M293" s="309" t="s">
        <v>195</v>
      </c>
      <c r="N293" s="274"/>
      <c r="O293" s="309" t="s">
        <v>203</v>
      </c>
      <c r="P293" s="309" t="s">
        <v>210</v>
      </c>
      <c r="Q293" s="309" t="s">
        <v>215</v>
      </c>
      <c r="R293" s="309" t="s">
        <v>219</v>
      </c>
      <c r="S293" s="309" t="s">
        <v>222</v>
      </c>
      <c r="T293" s="309" t="s">
        <v>227</v>
      </c>
      <c r="U293" s="309" t="s">
        <v>232</v>
      </c>
      <c r="V293" s="309" t="s">
        <v>241</v>
      </c>
      <c r="W293" s="309" t="s">
        <v>260</v>
      </c>
      <c r="X293" s="309" t="s">
        <v>276</v>
      </c>
      <c r="Y293" s="309" t="s">
        <v>283</v>
      </c>
      <c r="Z293" s="309" t="s">
        <v>294</v>
      </c>
      <c r="AA293" s="309" t="s">
        <v>299</v>
      </c>
      <c r="AB293" s="309" t="s">
        <v>310</v>
      </c>
      <c r="AC293" s="309" t="s">
        <v>317</v>
      </c>
      <c r="AD293" s="309" t="s">
        <v>322</v>
      </c>
      <c r="AE293" s="309" t="s">
        <v>326</v>
      </c>
      <c r="AF293" s="309" t="s">
        <v>333</v>
      </c>
    </row>
    <row r="294" spans="1:32" ht="13.5" customHeight="1" thickBot="1" x14ac:dyDescent="0.25">
      <c r="A294" s="354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274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  <c r="AA294" s="310"/>
      <c r="AB294" s="310"/>
      <c r="AC294" s="310"/>
      <c r="AD294" s="310"/>
      <c r="AE294" s="310"/>
      <c r="AF294" s="310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315</v>
      </c>
      <c r="D295" s="46">
        <f>IFERROR(X34*H34,"0")+IFERROR(X35*H35,"0")+IFERROR(X36*H36,"0")</f>
        <v>739.19999999999993</v>
      </c>
      <c r="E295" s="46">
        <f>IFERROR(X41*H41,"0")+IFERROR(X42*H42,"0")+IFERROR(X43*H43,"0")+IFERROR(X44*H44,"0")</f>
        <v>244.8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0</v>
      </c>
      <c r="H295" s="46">
        <f>IFERROR(X79*H79,"0")</f>
        <v>0</v>
      </c>
      <c r="I295" s="46">
        <f>IFERROR(X84*H84,"0")+IFERROR(X85*H85,"0")</f>
        <v>957.59999999999991</v>
      </c>
      <c r="J295" s="46">
        <f>IFERROR(X90*H90,"0")+IFERROR(X91*H91,"0")+IFERROR(X92*H92,"0")+IFERROR(X93*H93,"0")+IFERROR(X94*H94,"0")+IFERROR(X95*H95,"0")+IFERROR(X96*H96,"0")</f>
        <v>1649.7599999999998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1651.2</v>
      </c>
      <c r="M295" s="46">
        <f>IFERROR(X124*H124,"0")+IFERROR(X125*H125,"0")</f>
        <v>1428</v>
      </c>
      <c r="N295" s="274"/>
      <c r="O295" s="46">
        <f>IFERROR(X130*H130,"0")+IFERROR(X131*H131,"0")</f>
        <v>462</v>
      </c>
      <c r="P295" s="46">
        <f>IFERROR(X136*H136,"0")+IFERROR(X137*H137,"0")</f>
        <v>974.4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0</v>
      </c>
      <c r="V295" s="46">
        <f>IFERROR(X170*H170,"0")+IFERROR(X171*H171,"0")+IFERROR(X172*H172,"0")+IFERROR(X176*H176,"0")</f>
        <v>0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2635.2</v>
      </c>
      <c r="B298" s="60">
        <f>SUMPRODUCT(--(BB:BB="ПГП"),--(W:W="кор"),H:H,Y:Y)+SUMPRODUCT(--(BB:BB="ПГП"),--(W:W="кг"),Y:Y)</f>
        <v>5786.7599999999993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8,00"/>
        <filter val="1 649,76"/>
        <filter val="1 651,20"/>
        <filter val="10 568,96"/>
        <filter val="108,00"/>
        <filter val="112,00"/>
        <filter val="12,00"/>
        <filter val="120,00"/>
        <filter val="126,00"/>
        <filter val="132,00"/>
        <filter val="154,00"/>
        <filter val="2 466,00"/>
        <filter val="210,00"/>
        <filter val="24,00"/>
        <filter val="240,00"/>
        <filter val="244,80"/>
        <filter val="266,00"/>
        <filter val="28,00"/>
        <filter val="294,00"/>
        <filter val="315,00"/>
        <filter val="33"/>
        <filter val="350,00"/>
        <filter val="36,00"/>
        <filter val="406,00"/>
        <filter val="42,00"/>
        <filter val="462,00"/>
        <filter val="476,00"/>
        <filter val="546,00"/>
        <filter val="72,00"/>
        <filter val="739,20"/>
        <filter val="8 421,96"/>
        <filter val="84,00"/>
        <filter val="9 743,96"/>
        <filter val="957,60"/>
        <filter val="974,40"/>
      </filters>
    </filterColumn>
    <filterColumn colId="29" showButton="0"/>
    <filterColumn colId="30" showButton="0"/>
  </autoFilter>
  <mergeCells count="513"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AB293:AB294"/>
    <mergeCell ref="A21:Z21"/>
    <mergeCell ref="A129:Z129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128:Z128"/>
    <mergeCell ref="P218:T218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A8:C8"/>
    <mergeCell ref="A10:C10"/>
    <mergeCell ref="A9:C9"/>
    <mergeCell ref="P125:T125"/>
    <mergeCell ref="D202:E202"/>
    <mergeCell ref="A179:Z179"/>
    <mergeCell ref="P70:V70"/>
    <mergeCell ref="A156:Z156"/>
    <mergeCell ref="P116:V116"/>
    <mergeCell ref="P103:V103"/>
    <mergeCell ref="D107:E107"/>
    <mergeCell ref="P136:T136"/>
    <mergeCell ref="P69:V69"/>
    <mergeCell ref="D42:E42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P43:T43"/>
    <mergeCell ref="D157:E157"/>
    <mergeCell ref="D274:E274"/>
    <mergeCell ref="A105:Z105"/>
    <mergeCell ref="D224:E224"/>
    <mergeCell ref="A26:Z26"/>
    <mergeCell ref="P59:V59"/>
    <mergeCell ref="P190:V19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3:M13"/>
    <mergeCell ref="D61:E61"/>
    <mergeCell ref="A15:M15"/>
    <mergeCell ref="A54:O55"/>
    <mergeCell ref="A50:O51"/>
    <mergeCell ref="A80:O81"/>
    <mergeCell ref="A160:Z160"/>
    <mergeCell ref="I17:I18"/>
    <mergeCell ref="P189:T189"/>
    <mergeCell ref="A155:Z155"/>
    <mergeCell ref="P97:V97"/>
    <mergeCell ref="Q13:R13"/>
    <mergeCell ref="P176:T176"/>
    <mergeCell ref="D84:E84"/>
    <mergeCell ref="P41:T41"/>
    <mergeCell ref="D22:E22"/>
    <mergeCell ref="P34:T34"/>
    <mergeCell ref="M17:M18"/>
    <mergeCell ref="O17:O18"/>
    <mergeCell ref="P62:T62"/>
    <mergeCell ref="A33:Z33"/>
    <mergeCell ref="A126:O127"/>
    <mergeCell ref="P23:V23"/>
    <mergeCell ref="Y17:Y18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P201:T201"/>
    <mergeCell ref="A222:Z222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1:E231"/>
    <mergeCell ref="D259:E259"/>
    <mergeCell ref="P257:V257"/>
    <mergeCell ref="A181:Z18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W293:W294"/>
    <mergeCell ref="Y293:Y294"/>
    <mergeCell ref="A12:M12"/>
    <mergeCell ref="A180:Z180"/>
    <mergeCell ref="A240:Z240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P266:T266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H9:I9"/>
    <mergeCell ref="P24:V24"/>
    <mergeCell ref="P28:T28"/>
    <mergeCell ref="W17:W18"/>
    <mergeCell ref="P38:V38"/>
    <mergeCell ref="A6:C6"/>
    <mergeCell ref="P142:T142"/>
    <mergeCell ref="A161:Z161"/>
    <mergeCell ref="D115:E115"/>
    <mergeCell ref="D253:E253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D272:E272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A65:Z65"/>
    <mergeCell ref="A45:O46"/>
    <mergeCell ref="P157:T157"/>
    <mergeCell ref="P213:T213"/>
    <mergeCell ref="P172:T172"/>
    <mergeCell ref="A158:O159"/>
    <mergeCell ref="D53:E53"/>
    <mergeCell ref="P232:V232"/>
    <mergeCell ref="P159:V159"/>
    <mergeCell ref="P147:T147"/>
    <mergeCell ref="A151:Z151"/>
    <mergeCell ref="P95:T95"/>
    <mergeCell ref="P182:T182"/>
    <mergeCell ref="P74:T74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  <mergeCell ref="D281:E281"/>
    <mergeCell ref="A256:O257"/>
    <mergeCell ref="A78:Z78"/>
    <mergeCell ref="P153:V153"/>
    <mergeCell ref="P261:V261"/>
    <mergeCell ref="P273:T2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